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MSchneider\Documents\"/>
    </mc:Choice>
  </mc:AlternateContent>
  <xr:revisionPtr revIDLastSave="0" documentId="13_ncr:1_{0D9F5FDB-3341-4DBF-A610-B0AA5D926B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ogitAnalysisPLA" sheetId="4" r:id="rId1"/>
  </sheets>
  <definedNames>
    <definedName name="solver_adj" localSheetId="0" hidden="1">LogitAnalysisPLA!$I$14:$J$14</definedName>
    <definedName name="solver_cvg" localSheetId="0" hidden="1">"""""""""""""""""""""""""""""""""""""""""""""""""""""""""""""""""""""""""""""""""""""""""""""""""""""""""""""""""""""""""""""""0,0000001"""""""""""""""""""""""""""""""""""""""""""""""""""""""""""""""""""""""""""""""""""""""""""""""""""""""""""""""""""""""""""""""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LogitAnalysisPLA!$P$27</definedName>
    <definedName name="solver_mip" localSheetId="0" hidden="1">2147483647</definedName>
    <definedName name="solver_mni" localSheetId="0" hidden="1">30</definedName>
    <definedName name="solver_mrt" localSheetId="0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LogitAnalysisPLA!$H$14</definedName>
    <definedName name="solver_pre" localSheetId="0" hidden="1">"""""""""""""""""""""""""""""""""""""""""""""""""""""""""""""""""""""""""""""""""""""""""""""""""""""""""""""""""""""""""""""""0,00000001"""""""""""""""""""""""""""""""""""""""""""""""""""""""""""""""""""""""""""""""""""""""""""""""""""""""""""""""""""""""""""""""</definedName>
    <definedName name="solver_rbv" localSheetId="0" hidden="1">1</definedName>
    <definedName name="solver_rel1" localSheetId="0" hidden="1">2</definedName>
    <definedName name="solver_rhs1" localSheetId="0" hidden="1">LogitAnalysisPLA!#REF!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4" l="1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N35" i="4" s="1"/>
  <c r="L36" i="4"/>
  <c r="N36" i="4" s="1"/>
  <c r="L37" i="4"/>
  <c r="N37" i="4" s="1"/>
  <c r="L38" i="4"/>
  <c r="L39" i="4"/>
  <c r="L40" i="4"/>
  <c r="L41" i="4"/>
  <c r="N41" i="4" s="1"/>
  <c r="L42" i="4"/>
  <c r="L43" i="4"/>
  <c r="N43" i="4" s="1"/>
  <c r="H17" i="4"/>
  <c r="I17" i="4" s="1"/>
  <c r="N34" i="4"/>
  <c r="N38" i="4"/>
  <c r="N39" i="4"/>
  <c r="N40" i="4"/>
  <c r="N42" i="4"/>
  <c r="D15" i="4"/>
  <c r="D16" i="4"/>
  <c r="E16" i="4" s="1"/>
  <c r="F16" i="4" s="1"/>
  <c r="G16" i="4" s="1"/>
  <c r="D17" i="4"/>
  <c r="E17" i="4" s="1"/>
  <c r="F17" i="4" s="1"/>
  <c r="G17" i="4" s="1"/>
  <c r="D18" i="4"/>
  <c r="E18" i="4" s="1"/>
  <c r="F18" i="4" s="1"/>
  <c r="G18" i="4" s="1"/>
  <c r="D19" i="4"/>
  <c r="E19" i="4" s="1"/>
  <c r="F19" i="4" s="1"/>
  <c r="G19" i="4" s="1"/>
  <c r="D20" i="4"/>
  <c r="E20" i="4" s="1"/>
  <c r="F20" i="4" s="1"/>
  <c r="G20" i="4" s="1"/>
  <c r="D21" i="4"/>
  <c r="E21" i="4" s="1"/>
  <c r="F21" i="4" s="1"/>
  <c r="G21" i="4" s="1"/>
  <c r="D22" i="4"/>
  <c r="E22" i="4" s="1"/>
  <c r="F22" i="4" s="1"/>
  <c r="G22" i="4" s="1"/>
  <c r="D23" i="4"/>
  <c r="E23" i="4" s="1"/>
  <c r="F23" i="4" s="1"/>
  <c r="G23" i="4" s="1"/>
  <c r="D24" i="4"/>
  <c r="E24" i="4" s="1"/>
  <c r="F24" i="4" s="1"/>
  <c r="G24" i="4" s="1"/>
  <c r="D25" i="4"/>
  <c r="E25" i="4" s="1"/>
  <c r="F25" i="4" s="1"/>
  <c r="G25" i="4" s="1"/>
  <c r="D26" i="4"/>
  <c r="E26" i="4" s="1"/>
  <c r="F26" i="4" s="1"/>
  <c r="G26" i="4" s="1"/>
  <c r="D27" i="4"/>
  <c r="E27" i="4" s="1"/>
  <c r="F27" i="4" s="1"/>
  <c r="G27" i="4" s="1"/>
  <c r="D28" i="4"/>
  <c r="E28" i="4" s="1"/>
  <c r="F28" i="4" s="1"/>
  <c r="G28" i="4" s="1"/>
  <c r="D29" i="4"/>
  <c r="E29" i="4" s="1"/>
  <c r="F29" i="4" s="1"/>
  <c r="G29" i="4" s="1"/>
  <c r="D30" i="4"/>
  <c r="E30" i="4" s="1"/>
  <c r="F30" i="4" s="1"/>
  <c r="G30" i="4" s="1"/>
  <c r="D31" i="4"/>
  <c r="E31" i="4" s="1"/>
  <c r="F31" i="4" s="1"/>
  <c r="G31" i="4" s="1"/>
  <c r="D32" i="4"/>
  <c r="E32" i="4" s="1"/>
  <c r="F32" i="4" s="1"/>
  <c r="G32" i="4" s="1"/>
  <c r="D33" i="4"/>
  <c r="E33" i="4" s="1"/>
  <c r="F33" i="4" s="1"/>
  <c r="G33" i="4" s="1"/>
  <c r="D34" i="4"/>
  <c r="E34" i="4" s="1"/>
  <c r="F34" i="4" s="1"/>
  <c r="G34" i="4" s="1"/>
  <c r="D35" i="4"/>
  <c r="E35" i="4" s="1"/>
  <c r="F35" i="4" s="1"/>
  <c r="G35" i="4" s="1"/>
  <c r="D36" i="4"/>
  <c r="E36" i="4" s="1"/>
  <c r="F36" i="4" s="1"/>
  <c r="G36" i="4" s="1"/>
  <c r="D37" i="4"/>
  <c r="E37" i="4" s="1"/>
  <c r="F37" i="4" s="1"/>
  <c r="G37" i="4" s="1"/>
  <c r="D38" i="4"/>
  <c r="E38" i="4" s="1"/>
  <c r="F38" i="4" s="1"/>
  <c r="G38" i="4" s="1"/>
  <c r="D39" i="4"/>
  <c r="E39" i="4" s="1"/>
  <c r="F39" i="4" s="1"/>
  <c r="G39" i="4" s="1"/>
  <c r="D40" i="4"/>
  <c r="E40" i="4" s="1"/>
  <c r="F40" i="4" s="1"/>
  <c r="G40" i="4" s="1"/>
  <c r="D41" i="4"/>
  <c r="E41" i="4" s="1"/>
  <c r="F41" i="4" s="1"/>
  <c r="G41" i="4" s="1"/>
  <c r="D42" i="4"/>
  <c r="E42" i="4" s="1"/>
  <c r="F42" i="4" s="1"/>
  <c r="G42" i="4" s="1"/>
  <c r="D43" i="4"/>
  <c r="E43" i="4" s="1"/>
  <c r="F43" i="4" s="1"/>
  <c r="G43" i="4" s="1"/>
  <c r="D44" i="4"/>
  <c r="E44" i="4" s="1"/>
  <c r="F44" i="4" s="1"/>
  <c r="G44" i="4" s="1"/>
  <c r="D45" i="4"/>
  <c r="E45" i="4" s="1"/>
  <c r="F45" i="4" s="1"/>
  <c r="G45" i="4" s="1"/>
  <c r="D46" i="4"/>
  <c r="E46" i="4" s="1"/>
  <c r="F46" i="4" s="1"/>
  <c r="G46" i="4" s="1"/>
  <c r="D47" i="4"/>
  <c r="E47" i="4" s="1"/>
  <c r="F47" i="4" s="1"/>
  <c r="G47" i="4" s="1"/>
  <c r="D48" i="4"/>
  <c r="E48" i="4" s="1"/>
  <c r="F48" i="4" s="1"/>
  <c r="G48" i="4" s="1"/>
  <c r="D49" i="4"/>
  <c r="E49" i="4" s="1"/>
  <c r="F49" i="4" s="1"/>
  <c r="G49" i="4" s="1"/>
  <c r="D50" i="4"/>
  <c r="E50" i="4" s="1"/>
  <c r="F50" i="4" s="1"/>
  <c r="G50" i="4" s="1"/>
  <c r="D51" i="4"/>
  <c r="E51" i="4" s="1"/>
  <c r="F51" i="4" s="1"/>
  <c r="G51" i="4" s="1"/>
  <c r="D52" i="4"/>
  <c r="E52" i="4" s="1"/>
  <c r="F52" i="4" s="1"/>
  <c r="G52" i="4" s="1"/>
  <c r="D53" i="4"/>
  <c r="E53" i="4" s="1"/>
  <c r="F53" i="4" s="1"/>
  <c r="G53" i="4" s="1"/>
  <c r="D54" i="4"/>
  <c r="E54" i="4" s="1"/>
  <c r="F54" i="4" s="1"/>
  <c r="G54" i="4" s="1"/>
  <c r="D55" i="4"/>
  <c r="E55" i="4" s="1"/>
  <c r="F55" i="4" s="1"/>
  <c r="G55" i="4" s="1"/>
  <c r="D56" i="4"/>
  <c r="E56" i="4" s="1"/>
  <c r="F56" i="4" s="1"/>
  <c r="G56" i="4" s="1"/>
  <c r="D57" i="4"/>
  <c r="E57" i="4" s="1"/>
  <c r="F57" i="4" s="1"/>
  <c r="G57" i="4" s="1"/>
  <c r="D58" i="4"/>
  <c r="E58" i="4" s="1"/>
  <c r="F58" i="4" s="1"/>
  <c r="G58" i="4" s="1"/>
  <c r="D59" i="4"/>
  <c r="E59" i="4" s="1"/>
  <c r="F59" i="4" s="1"/>
  <c r="G59" i="4" s="1"/>
  <c r="D60" i="4"/>
  <c r="E60" i="4" s="1"/>
  <c r="F60" i="4" s="1"/>
  <c r="G60" i="4" s="1"/>
  <c r="D61" i="4"/>
  <c r="E61" i="4" s="1"/>
  <c r="F61" i="4" s="1"/>
  <c r="G61" i="4" s="1"/>
  <c r="D62" i="4"/>
  <c r="E62" i="4" s="1"/>
  <c r="F62" i="4" s="1"/>
  <c r="G62" i="4" s="1"/>
  <c r="D63" i="4"/>
  <c r="E63" i="4" s="1"/>
  <c r="F63" i="4" s="1"/>
  <c r="G63" i="4" s="1"/>
  <c r="D64" i="4"/>
  <c r="E64" i="4" s="1"/>
  <c r="F64" i="4" s="1"/>
  <c r="G64" i="4" s="1"/>
  <c r="D65" i="4"/>
  <c r="E65" i="4" s="1"/>
  <c r="F65" i="4" s="1"/>
  <c r="G65" i="4" s="1"/>
  <c r="F8" i="4"/>
  <c r="E8" i="4"/>
  <c r="E15" i="4" l="1"/>
  <c r="F15" i="4" s="1"/>
  <c r="G15" i="4" s="1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D14" i="4" l="1"/>
  <c r="E14" i="4" s="1"/>
  <c r="F7" i="4"/>
  <c r="E7" i="4"/>
  <c r="F6" i="4"/>
  <c r="E6" i="4"/>
  <c r="F5" i="4"/>
  <c r="E5" i="4"/>
  <c r="F4" i="4"/>
  <c r="E4" i="4"/>
  <c r="F14" i="4" l="1"/>
  <c r="G14" i="4" s="1"/>
  <c r="H14" i="4" l="1"/>
  <c r="N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tc={63B1888D-4E9D-4468-B6BC-84883FAA2ACB}</author>
  </authors>
  <commentList>
    <comment ref="G13" authorId="0" shapeId="0" xr:uid="{63B1888D-4E9D-4468-B6BC-84883FAA2ACB}">
      <text>
        <t>[Threaded comment]
Your version of Excel allows you to read this threaded comment; however, any edits to it will get removed if the file is opened in a newer version of Excel. Learn more: https://go.microsoft.com/fwlink/?linkid=870924
Comment:
    =WENN(C10=1;-LN($G10);-LN(1-$G10))</t>
      </text>
    </comment>
  </commentList>
</comments>
</file>

<file path=xl/sharedStrings.xml><?xml version="1.0" encoding="utf-8"?>
<sst xmlns="http://schemas.openxmlformats.org/spreadsheetml/2006/main" count="24" uniqueCount="24">
  <si>
    <t>y</t>
  </si>
  <si>
    <t>dose</t>
  </si>
  <si>
    <t>n</t>
  </si>
  <si>
    <t>r</t>
  </si>
  <si>
    <t>x</t>
  </si>
  <si>
    <t>p</t>
  </si>
  <si>
    <t>neg. log-likelihood</t>
  </si>
  <si>
    <t>Fit</t>
  </si>
  <si>
    <t>β1</t>
  </si>
  <si>
    <t>β0</t>
  </si>
  <si>
    <t>Z=β0+β2*X</t>
  </si>
  <si>
    <t>ln(Median Effective Dose 1)</t>
  </si>
  <si>
    <t>Raw data</t>
  </si>
  <si>
    <t>dose in IU</t>
  </si>
  <si>
    <t>xvals in IU</t>
  </si>
  <si>
    <t>ln(xvalues)</t>
  </si>
  <si>
    <r>
      <t>Data represented in binary format (</t>
    </r>
    <r>
      <rPr>
        <b/>
        <sz val="14"/>
        <color theme="1"/>
        <rFont val="Calibri"/>
        <family val="2"/>
      </rPr>
      <t>→</t>
    </r>
    <r>
      <rPr>
        <b/>
        <sz val="11.9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  <scheme val="minor"/>
      </rPr>
      <t>y)</t>
    </r>
  </si>
  <si>
    <t>x = ln(dose)</t>
  </si>
  <si>
    <t>ℓ(β0,β1|{yi})</t>
  </si>
  <si>
    <t>Data for plotting fit curve</t>
  </si>
  <si>
    <t>Median Effective Dose in IU/ml</t>
  </si>
  <si>
    <t>Inverse link</t>
  </si>
  <si>
    <t>Make sure the option 'Make Unconstrained Variables non-negative' is not set</t>
  </si>
  <si>
    <r>
      <t xml:space="preserve">Use the </t>
    </r>
    <r>
      <rPr>
        <b/>
        <i/>
        <sz val="11"/>
        <color rgb="FF0070C0"/>
        <rFont val="Calibri"/>
        <family val="2"/>
        <scheme val="minor"/>
      </rPr>
      <t>Solver</t>
    </r>
    <r>
      <rPr>
        <i/>
        <sz val="11"/>
        <color rgb="FF0070C0"/>
        <rFont val="Calibri"/>
        <family val="2"/>
        <scheme val="minor"/>
      </rPr>
      <t xml:space="preserve"> to minimize the value of cell H14 by varying cells I12 and J14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</si>
</sst>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.9"/>
      <color theme="1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Font="1"/>
    <xf numFmtId="11" fontId="0" fillId="0" borderId="0" xfId="0" applyNumberFormat="1"/>
    <xf numFmtId="11" fontId="0" fillId="0" borderId="0" xfId="0" applyNumberFormat="1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0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0150940434772"/>
          <c:y val="5.439743224867976E-2"/>
          <c:w val="0.75500170036884928"/>
          <c:h val="0.7666201815134553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LogitAnalysisPLA!$B$4:$B$8</c:f>
              <c:numCache>
                <c:formatCode>General</c:formatCode>
                <c:ptCount val="5"/>
                <c:pt idx="0">
                  <c:v>1</c:v>
                </c:pt>
                <c:pt idx="1">
                  <c:v>1.6</c:v>
                </c:pt>
                <c:pt idx="2">
                  <c:v>2.56</c:v>
                </c:pt>
                <c:pt idx="3">
                  <c:v>4.0960000000000001</c:v>
                </c:pt>
                <c:pt idx="4">
                  <c:v>6.556</c:v>
                </c:pt>
              </c:numCache>
            </c:numRef>
          </c:xVal>
          <c:yVal>
            <c:numRef>
              <c:f>LogitAnalysisPLA!$F$4:$F$8</c:f>
              <c:numCache>
                <c:formatCode>0.0000</c:formatCode>
                <c:ptCount val="5"/>
                <c:pt idx="0">
                  <c:v>0</c:v>
                </c:pt>
                <c:pt idx="1">
                  <c:v>0.18181818181818182</c:v>
                </c:pt>
                <c:pt idx="2">
                  <c:v>0.6</c:v>
                </c:pt>
                <c:pt idx="3">
                  <c:v>0.90909090909090906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AC-46AE-B826-85B48D1077AD}"/>
            </c:ext>
          </c:extLst>
        </c:ser>
        <c:ser>
          <c:idx val="1"/>
          <c:order val="1"/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LogitAnalysisPLA!$M$14:$M$43</c:f>
              <c:numCache>
                <c:formatCode>0.0000</c:formatCode>
                <c:ptCount val="30"/>
                <c:pt idx="0">
                  <c:v>0.1</c:v>
                </c:pt>
                <c:pt idx="1">
                  <c:v>0.11721022975334799</c:v>
                </c:pt>
                <c:pt idx="2">
                  <c:v>0.137382379588326</c:v>
                </c:pt>
                <c:pt idx="3">
                  <c:v>0.161026202756094</c:v>
                </c:pt>
                <c:pt idx="4">
                  <c:v>0.18873918221350999</c:v>
                </c:pt>
                <c:pt idx="5">
                  <c:v>0.22122162910704499</c:v>
                </c:pt>
                <c:pt idx="6">
                  <c:v>0.25929437974046698</c:v>
                </c:pt>
                <c:pt idx="7">
                  <c:v>0.30391953823132001</c:v>
                </c:pt>
                <c:pt idx="8">
                  <c:v>0.35622478902624399</c:v>
                </c:pt>
                <c:pt idx="9">
                  <c:v>0.41753189365603999</c:v>
                </c:pt>
                <c:pt idx="10">
                  <c:v>0.48939009184774901</c:v>
                </c:pt>
                <c:pt idx="11">
                  <c:v>0.57361525104486799</c:v>
                </c:pt>
                <c:pt idx="12">
                  <c:v>0.67233575364993403</c:v>
                </c:pt>
                <c:pt idx="13">
                  <c:v>0.78804628156699097</c:v>
                </c:pt>
                <c:pt idx="14">
                  <c:v>0.92367085718738595</c:v>
                </c:pt>
                <c:pt idx="15">
                  <c:v>1.0826367338740499</c:v>
                </c:pt>
                <c:pt idx="16">
                  <c:v>1.2689610031679199</c:v>
                </c:pt>
                <c:pt idx="17">
                  <c:v>1.4873521072935101</c:v>
                </c:pt>
                <c:pt idx="18">
                  <c:v>1.7433288221999901</c:v>
                </c:pt>
                <c:pt idx="19">
                  <c:v>2.0433597178569398</c:v>
                </c:pt>
                <c:pt idx="20">
                  <c:v>2.3950266199874899</c:v>
                </c:pt>
                <c:pt idx="21">
                  <c:v>2.8072162039411799</c:v>
                </c:pt>
                <c:pt idx="22">
                  <c:v>3.2903445623126699</c:v>
                </c:pt>
                <c:pt idx="23">
                  <c:v>3.8566204211634698</c:v>
                </c:pt>
                <c:pt idx="24">
                  <c:v>4.52035365636024</c:v>
                </c:pt>
                <c:pt idx="25">
                  <c:v>5.2983169062837101</c:v>
                </c:pt>
                <c:pt idx="26">
                  <c:v>6.21016941891562</c:v>
                </c:pt>
                <c:pt idx="27">
                  <c:v>7.2789538439831496</c:v>
                </c:pt>
                <c:pt idx="28">
                  <c:v>8.5316785241728095</c:v>
                </c:pt>
                <c:pt idx="29">
                  <c:v>10</c:v>
                </c:pt>
              </c:numCache>
            </c:numRef>
          </c:xVal>
          <c:yVal>
            <c:numRef>
              <c:f>LogitAnalysisPLA!$N$14:$N$43</c:f>
              <c:numCache>
                <c:formatCode>0.0000</c:formatCode>
                <c:ptCount val="30"/>
                <c:pt idx="0">
                  <c:v>5.3472201429974269E-7</c:v>
                </c:pt>
                <c:pt idx="1">
                  <c:v>1.1068958205181637E-6</c:v>
                </c:pt>
                <c:pt idx="2">
                  <c:v>2.2913169358601672E-6</c:v>
                </c:pt>
                <c:pt idx="3">
                  <c:v>4.7431082034525313E-6</c:v>
                </c:pt>
                <c:pt idx="4">
                  <c:v>9.8183782681520562E-6</c:v>
                </c:pt>
                <c:pt idx="5">
                  <c:v>2.0324231318373206E-5</c:v>
                </c:pt>
                <c:pt idx="6">
                  <c:v>4.2071075675335299E-5</c:v>
                </c:pt>
                <c:pt idx="7">
                  <c:v>8.708492809674992E-5</c:v>
                </c:pt>
                <c:pt idx="8">
                  <c:v>1.802525685000608E-4</c:v>
                </c:pt>
                <c:pt idx="9">
                  <c:v>3.7305823929926574E-4</c:v>
                </c:pt>
                <c:pt idx="10">
                  <c:v>7.7193767535027548E-4</c:v>
                </c:pt>
                <c:pt idx="11">
                  <c:v>1.596623761558003E-3</c:v>
                </c:pt>
                <c:pt idx="12">
                  <c:v>3.299439593802083E-3</c:v>
                </c:pt>
                <c:pt idx="13">
                  <c:v>6.8059463588573989E-3</c:v>
                </c:pt>
                <c:pt idx="14">
                  <c:v>1.3986727190869982E-2</c:v>
                </c:pt>
                <c:pt idx="15">
                  <c:v>2.8526164563312296E-2</c:v>
                </c:pt>
                <c:pt idx="16">
                  <c:v>5.730125523299414E-2</c:v>
                </c:pt>
                <c:pt idx="17">
                  <c:v>0.11176321668044306</c:v>
                </c:pt>
                <c:pt idx="18">
                  <c:v>0.20664187902463302</c:v>
                </c:pt>
                <c:pt idx="19">
                  <c:v>0.35030038360697763</c:v>
                </c:pt>
                <c:pt idx="20">
                  <c:v>0.52743473697751964</c:v>
                </c:pt>
                <c:pt idx="21">
                  <c:v>0.69792106560055844</c:v>
                </c:pt>
                <c:pt idx="22">
                  <c:v>0.82706765241912483</c:v>
                </c:pt>
                <c:pt idx="23">
                  <c:v>0.90825851840645655</c:v>
                </c:pt>
                <c:pt idx="24">
                  <c:v>0.95347497277793114</c:v>
                </c:pt>
                <c:pt idx="25">
                  <c:v>0.97697074103854242</c:v>
                </c:pt>
                <c:pt idx="26">
                  <c:v>0.98874094364955545</c:v>
                </c:pt>
                <c:pt idx="27">
                  <c:v>0.99452910926122773</c:v>
                </c:pt>
                <c:pt idx="28">
                  <c:v>0.99734961457568272</c:v>
                </c:pt>
                <c:pt idx="29">
                  <c:v>0.99871788935039107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AC-46AE-B826-85B48D10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145880"/>
        <c:axId val="613143912"/>
      </c:scatterChart>
      <c:valAx>
        <c:axId val="613145880"/>
        <c:scaling>
          <c:logBase val="10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dose in IU</a:t>
                </a:r>
              </a:p>
            </c:rich>
          </c:tx>
          <c:layout>
            <c:manualLayout>
              <c:xMode val="edge"/>
              <c:yMode val="edge"/>
              <c:x val="0.466263156058981"/>
              <c:y val="0.895220883534136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cross"/>
        <c:tickLblPos val="nextTo"/>
        <c:spPr>
          <a:noFill/>
          <a:ln w="190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3143912"/>
        <c:crosses val="autoZero"/>
        <c:crossBetween val="midCat"/>
      </c:valAx>
      <c:valAx>
        <c:axId val="613143912"/>
        <c:scaling>
          <c:orientation val="minMax"/>
          <c:max val="1.0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cross"/>
        <c:minorTickMark val="none"/>
        <c:tickLblPos val="nextTo"/>
        <c:spPr>
          <a:noFill/>
          <a:ln w="190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314588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0150940434772"/>
          <c:y val="5.439743224867976E-2"/>
          <c:w val="0.75500170036884928"/>
          <c:h val="0.76662018151345535"/>
        </c:manualLayout>
      </c:layout>
      <c:scatterChart>
        <c:scatterStyle val="lineMarker"/>
        <c:varyColors val="0"/>
        <c:ser>
          <c:idx val="0"/>
          <c:order val="0"/>
          <c:tx>
            <c:strRef>
              <c:f>LogitAnalysisPLA!$C$13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LogitAnalysisPLA!$B$14:$B$65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2.56</c:v>
                </c:pt>
                <c:pt idx="22">
                  <c:v>2.56</c:v>
                </c:pt>
                <c:pt idx="23">
                  <c:v>2.56</c:v>
                </c:pt>
                <c:pt idx="24">
                  <c:v>2.56</c:v>
                </c:pt>
                <c:pt idx="25">
                  <c:v>2.56</c:v>
                </c:pt>
                <c:pt idx="26">
                  <c:v>2.56</c:v>
                </c:pt>
                <c:pt idx="27">
                  <c:v>2.56</c:v>
                </c:pt>
                <c:pt idx="28">
                  <c:v>2.56</c:v>
                </c:pt>
                <c:pt idx="29">
                  <c:v>2.56</c:v>
                </c:pt>
                <c:pt idx="30">
                  <c:v>2.56</c:v>
                </c:pt>
                <c:pt idx="31">
                  <c:v>4.0999999999999996</c:v>
                </c:pt>
                <c:pt idx="32">
                  <c:v>4.0999999999999996</c:v>
                </c:pt>
                <c:pt idx="33">
                  <c:v>4.0999999999999996</c:v>
                </c:pt>
                <c:pt idx="34">
                  <c:v>4.0999999999999996</c:v>
                </c:pt>
                <c:pt idx="35">
                  <c:v>4.0999999999999996</c:v>
                </c:pt>
                <c:pt idx="36">
                  <c:v>4.0999999999999996</c:v>
                </c:pt>
                <c:pt idx="37">
                  <c:v>4.0999999999999996</c:v>
                </c:pt>
                <c:pt idx="38">
                  <c:v>4.0999999999999996</c:v>
                </c:pt>
                <c:pt idx="39">
                  <c:v>4.0999999999999996</c:v>
                </c:pt>
                <c:pt idx="40">
                  <c:v>4.0999999999999996</c:v>
                </c:pt>
                <c:pt idx="41">
                  <c:v>4.0999999999999996</c:v>
                </c:pt>
                <c:pt idx="42">
                  <c:v>6.56</c:v>
                </c:pt>
                <c:pt idx="43">
                  <c:v>6.56</c:v>
                </c:pt>
                <c:pt idx="44">
                  <c:v>6.56</c:v>
                </c:pt>
                <c:pt idx="45">
                  <c:v>6.56</c:v>
                </c:pt>
                <c:pt idx="46">
                  <c:v>6.56</c:v>
                </c:pt>
                <c:pt idx="47">
                  <c:v>6.56</c:v>
                </c:pt>
                <c:pt idx="48">
                  <c:v>6.56</c:v>
                </c:pt>
                <c:pt idx="49">
                  <c:v>6.56</c:v>
                </c:pt>
                <c:pt idx="50">
                  <c:v>6.56</c:v>
                </c:pt>
                <c:pt idx="51">
                  <c:v>6.56</c:v>
                </c:pt>
              </c:numCache>
            </c:numRef>
          </c:xVal>
          <c:yVal>
            <c:numRef>
              <c:f>LogitAnalysisPLA!$C$14:$C$65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BE-47A3-9F5A-5831E65B8B95}"/>
            </c:ext>
          </c:extLst>
        </c:ser>
        <c:ser>
          <c:idx val="1"/>
          <c:order val="1"/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LogitAnalysisPLA!$M$14:$M$43</c:f>
              <c:numCache>
                <c:formatCode>0.0000</c:formatCode>
                <c:ptCount val="30"/>
                <c:pt idx="0">
                  <c:v>0.1</c:v>
                </c:pt>
                <c:pt idx="1">
                  <c:v>0.11721022975334799</c:v>
                </c:pt>
                <c:pt idx="2">
                  <c:v>0.137382379588326</c:v>
                </c:pt>
                <c:pt idx="3">
                  <c:v>0.161026202756094</c:v>
                </c:pt>
                <c:pt idx="4">
                  <c:v>0.18873918221350999</c:v>
                </c:pt>
                <c:pt idx="5">
                  <c:v>0.22122162910704499</c:v>
                </c:pt>
                <c:pt idx="6">
                  <c:v>0.25929437974046698</c:v>
                </c:pt>
                <c:pt idx="7">
                  <c:v>0.30391953823132001</c:v>
                </c:pt>
                <c:pt idx="8">
                  <c:v>0.35622478902624399</c:v>
                </c:pt>
                <c:pt idx="9">
                  <c:v>0.41753189365603999</c:v>
                </c:pt>
                <c:pt idx="10">
                  <c:v>0.48939009184774901</c:v>
                </c:pt>
                <c:pt idx="11">
                  <c:v>0.57361525104486799</c:v>
                </c:pt>
                <c:pt idx="12">
                  <c:v>0.67233575364993403</c:v>
                </c:pt>
                <c:pt idx="13">
                  <c:v>0.78804628156699097</c:v>
                </c:pt>
                <c:pt idx="14">
                  <c:v>0.92367085718738595</c:v>
                </c:pt>
                <c:pt idx="15">
                  <c:v>1.0826367338740499</c:v>
                </c:pt>
                <c:pt idx="16">
                  <c:v>1.2689610031679199</c:v>
                </c:pt>
                <c:pt idx="17">
                  <c:v>1.4873521072935101</c:v>
                </c:pt>
                <c:pt idx="18">
                  <c:v>1.7433288221999901</c:v>
                </c:pt>
                <c:pt idx="19">
                  <c:v>2.0433597178569398</c:v>
                </c:pt>
                <c:pt idx="20">
                  <c:v>2.3950266199874899</c:v>
                </c:pt>
                <c:pt idx="21">
                  <c:v>2.8072162039411799</c:v>
                </c:pt>
                <c:pt idx="22">
                  <c:v>3.2903445623126699</c:v>
                </c:pt>
                <c:pt idx="23">
                  <c:v>3.8566204211634698</c:v>
                </c:pt>
                <c:pt idx="24">
                  <c:v>4.52035365636024</c:v>
                </c:pt>
                <c:pt idx="25">
                  <c:v>5.2983169062837101</c:v>
                </c:pt>
                <c:pt idx="26">
                  <c:v>6.21016941891562</c:v>
                </c:pt>
                <c:pt idx="27">
                  <c:v>7.2789538439831496</c:v>
                </c:pt>
                <c:pt idx="28">
                  <c:v>8.5316785241728095</c:v>
                </c:pt>
                <c:pt idx="29">
                  <c:v>10</c:v>
                </c:pt>
              </c:numCache>
            </c:numRef>
          </c:xVal>
          <c:yVal>
            <c:numRef>
              <c:f>LogitAnalysisPLA!$N$14:$N$43</c:f>
              <c:numCache>
                <c:formatCode>0.0000</c:formatCode>
                <c:ptCount val="30"/>
                <c:pt idx="0">
                  <c:v>5.3472201429974269E-7</c:v>
                </c:pt>
                <c:pt idx="1">
                  <c:v>1.1068958205181637E-6</c:v>
                </c:pt>
                <c:pt idx="2">
                  <c:v>2.2913169358601672E-6</c:v>
                </c:pt>
                <c:pt idx="3">
                  <c:v>4.7431082034525313E-6</c:v>
                </c:pt>
                <c:pt idx="4">
                  <c:v>9.8183782681520562E-6</c:v>
                </c:pt>
                <c:pt idx="5">
                  <c:v>2.0324231318373206E-5</c:v>
                </c:pt>
                <c:pt idx="6">
                  <c:v>4.2071075675335299E-5</c:v>
                </c:pt>
                <c:pt idx="7">
                  <c:v>8.708492809674992E-5</c:v>
                </c:pt>
                <c:pt idx="8">
                  <c:v>1.802525685000608E-4</c:v>
                </c:pt>
                <c:pt idx="9">
                  <c:v>3.7305823929926574E-4</c:v>
                </c:pt>
                <c:pt idx="10">
                  <c:v>7.7193767535027548E-4</c:v>
                </c:pt>
                <c:pt idx="11">
                  <c:v>1.596623761558003E-3</c:v>
                </c:pt>
                <c:pt idx="12">
                  <c:v>3.299439593802083E-3</c:v>
                </c:pt>
                <c:pt idx="13">
                  <c:v>6.8059463588573989E-3</c:v>
                </c:pt>
                <c:pt idx="14">
                  <c:v>1.3986727190869982E-2</c:v>
                </c:pt>
                <c:pt idx="15">
                  <c:v>2.8526164563312296E-2</c:v>
                </c:pt>
                <c:pt idx="16">
                  <c:v>5.730125523299414E-2</c:v>
                </c:pt>
                <c:pt idx="17">
                  <c:v>0.11176321668044306</c:v>
                </c:pt>
                <c:pt idx="18">
                  <c:v>0.20664187902463302</c:v>
                </c:pt>
                <c:pt idx="19">
                  <c:v>0.35030038360697763</c:v>
                </c:pt>
                <c:pt idx="20">
                  <c:v>0.52743473697751964</c:v>
                </c:pt>
                <c:pt idx="21">
                  <c:v>0.69792106560055844</c:v>
                </c:pt>
                <c:pt idx="22">
                  <c:v>0.82706765241912483</c:v>
                </c:pt>
                <c:pt idx="23">
                  <c:v>0.90825851840645655</c:v>
                </c:pt>
                <c:pt idx="24">
                  <c:v>0.95347497277793114</c:v>
                </c:pt>
                <c:pt idx="25">
                  <c:v>0.97697074103854242</c:v>
                </c:pt>
                <c:pt idx="26">
                  <c:v>0.98874094364955545</c:v>
                </c:pt>
                <c:pt idx="27">
                  <c:v>0.99452910926122773</c:v>
                </c:pt>
                <c:pt idx="28">
                  <c:v>0.99734961457568272</c:v>
                </c:pt>
                <c:pt idx="29">
                  <c:v>0.99871788935039107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BE-47A3-9F5A-5831E65B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145880"/>
        <c:axId val="613143912"/>
      </c:scatterChart>
      <c:valAx>
        <c:axId val="613145880"/>
        <c:scaling>
          <c:logBase val="10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dose in IU</a:t>
                </a:r>
              </a:p>
            </c:rich>
          </c:tx>
          <c:layout>
            <c:manualLayout>
              <c:xMode val="edge"/>
              <c:yMode val="edge"/>
              <c:x val="0.466263156058981"/>
              <c:y val="0.89522088353413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190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143912"/>
        <c:crosses val="autoZero"/>
        <c:crossBetween val="midCat"/>
      </c:valAx>
      <c:valAx>
        <c:axId val="613143912"/>
        <c:scaling>
          <c:orientation val="minMax"/>
          <c:max val="1.0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Probability</a:t>
                </a:r>
              </a:p>
            </c:rich>
          </c:tx>
          <c:layout>
            <c:manualLayout>
              <c:xMode val="edge"/>
              <c:yMode val="edge"/>
              <c:x val="0"/>
              <c:y val="0.23777966742252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90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14588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406634</xdr:colOff>
      <xdr:row>0</xdr:row>
      <xdr:rowOff>0</xdr:rowOff>
    </xdr:from>
    <xdr:to>
      <xdr:col>8</xdr:col>
      <xdr:colOff>1365787</xdr:colOff>
      <xdr:row>9</xdr:row>
      <xdr:rowOff>172165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B9BE7CD-4800-49DF-8C77-D31B11003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1575098</xdr:colOff>
      <xdr:row>0</xdr:row>
      <xdr:rowOff>0</xdr:rowOff>
    </xdr:from>
    <xdr:to>
      <xdr:col>11</xdr:col>
      <xdr:colOff>741114</xdr:colOff>
      <xdr:row>9</xdr:row>
      <xdr:rowOff>170330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1939AEE-782B-4E19-A02C-8B2B9AE5F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o Schneider" id="{A30DF24A-D0B4-4002-9EF2-EECDC3EE4837}" userId="S::MSchneider@bmglabtech.com::98032122-5817-42ca-ae38-2a65cd9f817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3" dT="2021-04-07T17:08:08.59" personId="{A30DF24A-D0B4-4002-9EF2-EECDC3EE4837}" id="{63B1888D-4E9D-4468-B6BC-84883FAA2ACB}">
    <text>=WENN(C10=1;-LN($G10);-LN(1-$G10))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FB79-CB91-4BA7-9B20-576032D99FFD}">
  <dimension ref="A2:Q73"/>
  <sheetViews>
    <sheetView tabSelected="1" zoomScale="85" zoomScaleNormal="85" workbookViewId="0">
      <selection activeCell="B4" sqref="B4:B8"/>
    </sheetView>
  </sheetViews>
  <sheetFormatPr defaultColWidth="11.5546875" defaultRowHeight="14.4" x14ac:dyDescent="0.3"/>
  <cols>
    <col min="1" max="1" width="3.21875" customWidth="1"/>
    <col min="2" max="2" width="11.5546875" style="3"/>
    <col min="5" max="5" width="15.44140625" bestFit="1" customWidth="1"/>
    <col min="6" max="6" width="10.5546875" bestFit="1" customWidth="1"/>
    <col min="7" max="7" width="16.6640625" bestFit="1" customWidth="1"/>
    <col min="8" max="8" width="25.77734375" customWidth="1"/>
    <col min="9" max="9" width="28.88671875" bestFit="1" customWidth="1"/>
    <col min="12" max="12" width="14.21875" bestFit="1" customWidth="1"/>
    <col min="16" max="16" width="12.77734375" bestFit="1" customWidth="1"/>
  </cols>
  <sheetData>
    <row r="2" spans="1:17" ht="18.600000000000001" thickBot="1" x14ac:dyDescent="0.4">
      <c r="B2" s="6" t="s">
        <v>12</v>
      </c>
    </row>
    <row r="3" spans="1:17" ht="15" thickTop="1" x14ac:dyDescent="0.3">
      <c r="A3" s="1"/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</row>
    <row r="4" spans="1:17" x14ac:dyDescent="0.3">
      <c r="B4" s="11">
        <v>1</v>
      </c>
      <c r="C4" s="12">
        <v>10</v>
      </c>
      <c r="D4" s="12">
        <v>0</v>
      </c>
      <c r="E4" s="13">
        <f>IFERROR(LN(B4),"")</f>
        <v>0</v>
      </c>
      <c r="F4" s="13">
        <f>IFERROR(D4/C4,"")</f>
        <v>0</v>
      </c>
      <c r="G4" s="7"/>
    </row>
    <row r="5" spans="1:17" x14ac:dyDescent="0.3">
      <c r="B5" s="11">
        <v>1.6</v>
      </c>
      <c r="C5" s="12">
        <v>11</v>
      </c>
      <c r="D5" s="12">
        <v>2</v>
      </c>
      <c r="E5" s="13">
        <f t="shared" ref="E5:E8" si="0">IFERROR(LN(B5),"")</f>
        <v>0.47000362924573563</v>
      </c>
      <c r="F5" s="13">
        <f t="shared" ref="F5:F8" si="1">IFERROR(D5/C5,"")</f>
        <v>0.18181818181818182</v>
      </c>
      <c r="G5" s="7"/>
    </row>
    <row r="6" spans="1:17" x14ac:dyDescent="0.3">
      <c r="B6" s="11">
        <v>2.56</v>
      </c>
      <c r="C6" s="12">
        <v>10</v>
      </c>
      <c r="D6" s="12">
        <v>6</v>
      </c>
      <c r="E6" s="13">
        <f t="shared" si="0"/>
        <v>0.94000725849147115</v>
      </c>
      <c r="F6" s="13">
        <f t="shared" si="1"/>
        <v>0.6</v>
      </c>
      <c r="G6" s="7"/>
    </row>
    <row r="7" spans="1:17" x14ac:dyDescent="0.3">
      <c r="B7" s="11">
        <v>4.0960000000000001</v>
      </c>
      <c r="C7" s="12">
        <v>11</v>
      </c>
      <c r="D7" s="12">
        <v>10</v>
      </c>
      <c r="E7" s="13">
        <f t="shared" si="0"/>
        <v>1.4100108877372066</v>
      </c>
      <c r="F7" s="13">
        <f t="shared" si="1"/>
        <v>0.90909090909090906</v>
      </c>
      <c r="G7" s="7"/>
    </row>
    <row r="8" spans="1:17" ht="15" thickBot="1" x14ac:dyDescent="0.35">
      <c r="B8" s="14">
        <v>6.556</v>
      </c>
      <c r="C8" s="15">
        <v>10</v>
      </c>
      <c r="D8" s="15">
        <v>10</v>
      </c>
      <c r="E8" s="16">
        <f t="shared" si="0"/>
        <v>1.8803806608815832</v>
      </c>
      <c r="F8" s="16">
        <f t="shared" si="1"/>
        <v>1</v>
      </c>
      <c r="G8" s="7"/>
    </row>
    <row r="9" spans="1:17" ht="15" thickTop="1" x14ac:dyDescent="0.3"/>
    <row r="12" spans="1:17" ht="18" x14ac:dyDescent="0.35">
      <c r="B12" s="6" t="s">
        <v>16</v>
      </c>
      <c r="L12" s="19" t="s">
        <v>19</v>
      </c>
      <c r="M12" s="19"/>
      <c r="N12" s="19"/>
      <c r="P12" s="1"/>
      <c r="Q12" s="2"/>
    </row>
    <row r="13" spans="1:17" x14ac:dyDescent="0.3">
      <c r="B13" s="9" t="s">
        <v>13</v>
      </c>
      <c r="C13" s="8" t="s">
        <v>0</v>
      </c>
      <c r="D13" s="8" t="s">
        <v>17</v>
      </c>
      <c r="E13" s="8" t="s">
        <v>10</v>
      </c>
      <c r="F13" s="8" t="s">
        <v>21</v>
      </c>
      <c r="G13" s="8" t="s">
        <v>6</v>
      </c>
      <c r="H13" s="10" t="s">
        <v>18</v>
      </c>
      <c r="I13" s="10" t="s">
        <v>9</v>
      </c>
      <c r="J13" s="8" t="s">
        <v>8</v>
      </c>
      <c r="K13" s="8"/>
      <c r="L13" s="8" t="s">
        <v>15</v>
      </c>
      <c r="M13" s="8" t="s">
        <v>14</v>
      </c>
      <c r="N13" s="8" t="s">
        <v>7</v>
      </c>
      <c r="Q13" s="2"/>
    </row>
    <row r="14" spans="1:17" x14ac:dyDescent="0.3">
      <c r="B14" s="3">
        <v>1</v>
      </c>
      <c r="C14">
        <v>0</v>
      </c>
      <c r="D14" s="7">
        <f t="shared" ref="D14:D65" si="2">LN(B14)</f>
        <v>0</v>
      </c>
      <c r="E14" s="7">
        <f t="shared" ref="E14:E45" si="3">$I$14+$J$14*D14</f>
        <v>-3.8917768045012169</v>
      </c>
      <c r="F14" s="7">
        <f>EXP(E14)/(1+EXP(E14))</f>
        <v>2.0000852492541729E-2</v>
      </c>
      <c r="G14" s="7">
        <f t="shared" ref="G14:G45" si="4">IF(C14=1,-LN($F14),-LN(1-$F14))</f>
        <v>2.0203577208246466E-2</v>
      </c>
      <c r="H14" s="7">
        <f>SUM(G14:G65)</f>
        <v>15.660568751229139</v>
      </c>
      <c r="I14" s="7">
        <v>-3.8917768045012169</v>
      </c>
      <c r="J14" s="7">
        <v>4.5816945125739217</v>
      </c>
      <c r="L14" s="5">
        <f>LN(M14)</f>
        <v>-2.3025850929940455</v>
      </c>
      <c r="M14" s="7">
        <v>0.1</v>
      </c>
      <c r="N14" s="7">
        <f t="shared" ref="N14:N43" si="5">EXP($I$14+$J$14*L14)/(1+EXP($I$14+$J$14*L14))</f>
        <v>5.3472201429974269E-7</v>
      </c>
      <c r="Q14" s="2"/>
    </row>
    <row r="15" spans="1:17" x14ac:dyDescent="0.3">
      <c r="B15" s="3">
        <v>1</v>
      </c>
      <c r="C15">
        <v>0</v>
      </c>
      <c r="D15" s="7">
        <f t="shared" si="2"/>
        <v>0</v>
      </c>
      <c r="E15" s="7">
        <f t="shared" si="3"/>
        <v>-3.8917768045012169</v>
      </c>
      <c r="F15" s="7">
        <f t="shared" ref="F15:F65" si="6">EXP(E15)/(1+EXP(E15))</f>
        <v>2.0000852492541729E-2</v>
      </c>
      <c r="G15" s="7">
        <f t="shared" si="4"/>
        <v>2.0203577208246466E-2</v>
      </c>
      <c r="L15" s="5">
        <f t="shared" ref="L15:L43" si="7">LN(M15)</f>
        <v>-2.1437861210634219</v>
      </c>
      <c r="M15" s="7">
        <v>0.11721022975334799</v>
      </c>
      <c r="N15" s="7">
        <f t="shared" si="5"/>
        <v>1.1068958205181637E-6</v>
      </c>
    </row>
    <row r="16" spans="1:17" x14ac:dyDescent="0.3">
      <c r="B16" s="3">
        <v>1</v>
      </c>
      <c r="C16">
        <v>0</v>
      </c>
      <c r="D16" s="7">
        <f t="shared" si="2"/>
        <v>0</v>
      </c>
      <c r="E16" s="7">
        <f t="shared" si="3"/>
        <v>-3.8917768045012169</v>
      </c>
      <c r="F16" s="7">
        <f t="shared" si="6"/>
        <v>2.0000852492541729E-2</v>
      </c>
      <c r="G16" s="7">
        <f t="shared" si="4"/>
        <v>2.0203577208246466E-2</v>
      </c>
      <c r="H16" s="1" t="s">
        <v>11</v>
      </c>
      <c r="I16" s="1" t="s">
        <v>20</v>
      </c>
      <c r="L16" s="5">
        <f t="shared" si="7"/>
        <v>-1.9849871491328002</v>
      </c>
      <c r="M16" s="7">
        <v>0.137382379588326</v>
      </c>
      <c r="N16" s="7">
        <f t="shared" si="5"/>
        <v>2.2913169358601672E-6</v>
      </c>
    </row>
    <row r="17" spans="2:14" x14ac:dyDescent="0.3">
      <c r="B17" s="3">
        <v>1</v>
      </c>
      <c r="C17">
        <v>0</v>
      </c>
      <c r="D17" s="7">
        <f t="shared" si="2"/>
        <v>0</v>
      </c>
      <c r="E17" s="7">
        <f t="shared" si="3"/>
        <v>-3.8917768045012169</v>
      </c>
      <c r="F17" s="7">
        <f t="shared" si="6"/>
        <v>2.0000852492541729E-2</v>
      </c>
      <c r="G17" s="7">
        <f t="shared" si="4"/>
        <v>2.0203577208246466E-2</v>
      </c>
      <c r="H17" s="7">
        <f>-I14/J14</f>
        <v>0.84941865805777605</v>
      </c>
      <c r="I17" s="7">
        <f>EXP(H17)</f>
        <v>2.33828711235609</v>
      </c>
      <c r="L17" s="5">
        <f t="shared" si="7"/>
        <v>-1.8261881772021737</v>
      </c>
      <c r="M17" s="7">
        <v>0.161026202756094</v>
      </c>
      <c r="N17" s="7">
        <f t="shared" si="5"/>
        <v>4.7431082034525313E-6</v>
      </c>
    </row>
    <row r="18" spans="2:14" x14ac:dyDescent="0.3">
      <c r="B18" s="3">
        <v>1</v>
      </c>
      <c r="C18">
        <v>0</v>
      </c>
      <c r="D18" s="7">
        <f t="shared" si="2"/>
        <v>0</v>
      </c>
      <c r="E18" s="7">
        <f t="shared" si="3"/>
        <v>-3.8917768045012169</v>
      </c>
      <c r="F18" s="7">
        <f t="shared" si="6"/>
        <v>2.0000852492541729E-2</v>
      </c>
      <c r="G18" s="7">
        <f t="shared" si="4"/>
        <v>2.0203577208246466E-2</v>
      </c>
      <c r="J18" s="7"/>
      <c r="L18" s="5">
        <f t="shared" si="7"/>
        <v>-1.6673892052715489</v>
      </c>
      <c r="M18" s="7">
        <v>0.18873918221350999</v>
      </c>
      <c r="N18" s="7">
        <f t="shared" si="5"/>
        <v>9.8183782681520562E-6</v>
      </c>
    </row>
    <row r="19" spans="2:14" x14ac:dyDescent="0.3">
      <c r="B19" s="3">
        <v>1</v>
      </c>
      <c r="C19">
        <v>0</v>
      </c>
      <c r="D19" s="7">
        <f t="shared" si="2"/>
        <v>0</v>
      </c>
      <c r="E19" s="7">
        <f t="shared" si="3"/>
        <v>-3.8917768045012169</v>
      </c>
      <c r="F19" s="7">
        <f t="shared" si="6"/>
        <v>2.0000852492541729E-2</v>
      </c>
      <c r="G19" s="7">
        <f t="shared" si="4"/>
        <v>2.0203577208246466E-2</v>
      </c>
      <c r="H19" s="18" t="s">
        <v>23</v>
      </c>
      <c r="L19" s="5">
        <f t="shared" si="7"/>
        <v>-1.508590233340926</v>
      </c>
      <c r="M19" s="7">
        <v>0.22122162910704499</v>
      </c>
      <c r="N19" s="7">
        <f t="shared" si="5"/>
        <v>2.0324231318373206E-5</v>
      </c>
    </row>
    <row r="20" spans="2:14" x14ac:dyDescent="0.3">
      <c r="B20" s="3">
        <v>1</v>
      </c>
      <c r="C20">
        <v>0</v>
      </c>
      <c r="D20" s="7">
        <f t="shared" si="2"/>
        <v>0</v>
      </c>
      <c r="E20" s="7">
        <f t="shared" si="3"/>
        <v>-3.8917768045012169</v>
      </c>
      <c r="F20" s="7">
        <f t="shared" si="6"/>
        <v>2.0000852492541729E-2</v>
      </c>
      <c r="G20" s="7">
        <f t="shared" si="4"/>
        <v>2.0203577208246466E-2</v>
      </c>
      <c r="H20" s="18" t="s">
        <v>22</v>
      </c>
      <c r="L20" s="5">
        <f t="shared" si="7"/>
        <v>-1.3497912614103016</v>
      </c>
      <c r="M20" s="7">
        <v>0.25929437974046698</v>
      </c>
      <c r="N20" s="7">
        <f t="shared" si="5"/>
        <v>4.2071075675335299E-5</v>
      </c>
    </row>
    <row r="21" spans="2:14" x14ac:dyDescent="0.3">
      <c r="B21" s="3">
        <v>1</v>
      </c>
      <c r="C21">
        <v>0</v>
      </c>
      <c r="D21" s="7">
        <f t="shared" si="2"/>
        <v>0</v>
      </c>
      <c r="E21" s="7">
        <f t="shared" si="3"/>
        <v>-3.8917768045012169</v>
      </c>
      <c r="F21" s="7">
        <f t="shared" si="6"/>
        <v>2.0000852492541729E-2</v>
      </c>
      <c r="G21" s="7">
        <f t="shared" si="4"/>
        <v>2.0203577208246466E-2</v>
      </c>
      <c r="L21" s="5">
        <f t="shared" si="7"/>
        <v>-1.1909922894796778</v>
      </c>
      <c r="M21" s="7">
        <v>0.30391953823132001</v>
      </c>
      <c r="N21" s="7">
        <f t="shared" si="5"/>
        <v>8.708492809674992E-5</v>
      </c>
    </row>
    <row r="22" spans="2:14" x14ac:dyDescent="0.3">
      <c r="B22" s="3">
        <v>1</v>
      </c>
      <c r="C22">
        <v>0</v>
      </c>
      <c r="D22" s="7">
        <f t="shared" si="2"/>
        <v>0</v>
      </c>
      <c r="E22" s="7">
        <f t="shared" si="3"/>
        <v>-3.8917768045012169</v>
      </c>
      <c r="F22" s="7">
        <f t="shared" si="6"/>
        <v>2.0000852492541729E-2</v>
      </c>
      <c r="G22" s="7">
        <f t="shared" si="4"/>
        <v>2.0203577208246466E-2</v>
      </c>
      <c r="L22" s="5">
        <f t="shared" si="7"/>
        <v>-1.0321933175490556</v>
      </c>
      <c r="M22" s="7">
        <v>0.35622478902624399</v>
      </c>
      <c r="N22" s="7">
        <f t="shared" si="5"/>
        <v>1.802525685000608E-4</v>
      </c>
    </row>
    <row r="23" spans="2:14" x14ac:dyDescent="0.3">
      <c r="B23" s="3">
        <v>1</v>
      </c>
      <c r="C23">
        <v>0</v>
      </c>
      <c r="D23" s="7">
        <f t="shared" si="2"/>
        <v>0</v>
      </c>
      <c r="E23" s="7">
        <f t="shared" si="3"/>
        <v>-3.8917768045012169</v>
      </c>
      <c r="F23" s="7">
        <f t="shared" si="6"/>
        <v>2.0000852492541729E-2</v>
      </c>
      <c r="G23" s="7">
        <f t="shared" si="4"/>
        <v>2.0203577208246466E-2</v>
      </c>
      <c r="L23" s="5">
        <f t="shared" si="7"/>
        <v>-0.87339434561843143</v>
      </c>
      <c r="M23" s="7">
        <v>0.41753189365603999</v>
      </c>
      <c r="N23" s="7">
        <f t="shared" si="5"/>
        <v>3.7305823929926574E-4</v>
      </c>
    </row>
    <row r="24" spans="2:14" x14ac:dyDescent="0.3">
      <c r="B24" s="3">
        <v>1.6</v>
      </c>
      <c r="C24">
        <v>0</v>
      </c>
      <c r="D24" s="7">
        <f t="shared" si="2"/>
        <v>0.47000362924573563</v>
      </c>
      <c r="E24" s="7">
        <f t="shared" si="3"/>
        <v>-1.7383637554962021</v>
      </c>
      <c r="F24" s="7">
        <f t="shared" si="6"/>
        <v>0.1495208872666241</v>
      </c>
      <c r="G24" s="7">
        <f t="shared" si="4"/>
        <v>0.16195542625628695</v>
      </c>
      <c r="L24" s="5">
        <f t="shared" si="7"/>
        <v>-0.71459537368780801</v>
      </c>
      <c r="M24" s="7">
        <v>0.48939009184774901</v>
      </c>
      <c r="N24" s="7">
        <f t="shared" si="5"/>
        <v>7.7193767535027548E-4</v>
      </c>
    </row>
    <row r="25" spans="2:14" x14ac:dyDescent="0.3">
      <c r="B25" s="3">
        <v>1.6</v>
      </c>
      <c r="C25">
        <v>0</v>
      </c>
      <c r="D25" s="7">
        <f t="shared" si="2"/>
        <v>0.47000362924573563</v>
      </c>
      <c r="E25" s="7">
        <f t="shared" si="3"/>
        <v>-1.7383637554962021</v>
      </c>
      <c r="F25" s="7">
        <f t="shared" si="6"/>
        <v>0.1495208872666241</v>
      </c>
      <c r="G25" s="7">
        <f t="shared" si="4"/>
        <v>0.16195542625628695</v>
      </c>
      <c r="L25" s="5">
        <f t="shared" si="7"/>
        <v>-0.55579640175718326</v>
      </c>
      <c r="M25" s="7">
        <v>0.57361525104486799</v>
      </c>
      <c r="N25" s="7">
        <f t="shared" si="5"/>
        <v>1.596623761558003E-3</v>
      </c>
    </row>
    <row r="26" spans="2:14" x14ac:dyDescent="0.3">
      <c r="B26" s="3">
        <v>1.6</v>
      </c>
      <c r="C26">
        <v>1</v>
      </c>
      <c r="D26" s="7">
        <f t="shared" si="2"/>
        <v>0.47000362924573563</v>
      </c>
      <c r="E26" s="7">
        <f t="shared" si="3"/>
        <v>-1.7383637554962021</v>
      </c>
      <c r="F26" s="7">
        <f t="shared" si="6"/>
        <v>0.1495208872666241</v>
      </c>
      <c r="G26" s="7">
        <f t="shared" si="4"/>
        <v>1.9003191817524892</v>
      </c>
      <c r="L26" s="5">
        <f t="shared" si="7"/>
        <v>-0.39699742982655906</v>
      </c>
      <c r="M26" s="7">
        <v>0.67233575364993403</v>
      </c>
      <c r="N26" s="7">
        <f t="shared" si="5"/>
        <v>3.299439593802083E-3</v>
      </c>
    </row>
    <row r="27" spans="2:14" x14ac:dyDescent="0.3">
      <c r="B27" s="3">
        <v>1.6</v>
      </c>
      <c r="C27">
        <v>0</v>
      </c>
      <c r="D27" s="7">
        <f t="shared" si="2"/>
        <v>0.47000362924573563</v>
      </c>
      <c r="E27" s="7">
        <f t="shared" si="3"/>
        <v>-1.7383637554962021</v>
      </c>
      <c r="F27" s="7">
        <f t="shared" si="6"/>
        <v>0.1495208872666241</v>
      </c>
      <c r="G27" s="7">
        <f t="shared" si="4"/>
        <v>0.16195542625628695</v>
      </c>
      <c r="L27" s="5">
        <f t="shared" si="7"/>
        <v>-0.23819845789593605</v>
      </c>
      <c r="M27" s="7">
        <v>0.78804628156699097</v>
      </c>
      <c r="N27" s="7">
        <f t="shared" si="5"/>
        <v>6.8059463588573989E-3</v>
      </c>
    </row>
    <row r="28" spans="2:14" x14ac:dyDescent="0.3">
      <c r="B28" s="3">
        <v>1.6</v>
      </c>
      <c r="C28">
        <v>1</v>
      </c>
      <c r="D28" s="7">
        <f t="shared" si="2"/>
        <v>0.47000362924573563</v>
      </c>
      <c r="E28" s="7">
        <f t="shared" si="3"/>
        <v>-1.7383637554962021</v>
      </c>
      <c r="F28" s="7">
        <f t="shared" si="6"/>
        <v>0.1495208872666241</v>
      </c>
      <c r="G28" s="7">
        <f t="shared" si="4"/>
        <v>1.9003191817524892</v>
      </c>
      <c r="L28" s="5">
        <f t="shared" si="7"/>
        <v>-7.9399485965312211E-2</v>
      </c>
      <c r="M28" s="7">
        <v>0.92367085718738595</v>
      </c>
      <c r="N28" s="7">
        <f t="shared" si="5"/>
        <v>1.3986727190869982E-2</v>
      </c>
    </row>
    <row r="29" spans="2:14" x14ac:dyDescent="0.3">
      <c r="B29" s="3">
        <v>1.6</v>
      </c>
      <c r="C29">
        <v>0</v>
      </c>
      <c r="D29" s="7">
        <f t="shared" si="2"/>
        <v>0.47000362924573563</v>
      </c>
      <c r="E29" s="7">
        <f t="shared" si="3"/>
        <v>-1.7383637554962021</v>
      </c>
      <c r="F29" s="7">
        <f t="shared" si="6"/>
        <v>0.1495208872666241</v>
      </c>
      <c r="G29" s="7">
        <f t="shared" si="4"/>
        <v>0.16195542625628695</v>
      </c>
      <c r="L29" s="5">
        <f t="shared" si="7"/>
        <v>7.9399485965307728E-2</v>
      </c>
      <c r="M29" s="7">
        <v>1.0826367338740499</v>
      </c>
      <c r="N29" s="7">
        <f t="shared" si="5"/>
        <v>2.8526164563312296E-2</v>
      </c>
    </row>
    <row r="30" spans="2:14" x14ac:dyDescent="0.3">
      <c r="B30" s="3">
        <v>1.6</v>
      </c>
      <c r="C30">
        <v>0</v>
      </c>
      <c r="D30" s="7">
        <f t="shared" si="2"/>
        <v>0.47000362924573563</v>
      </c>
      <c r="E30" s="7">
        <f t="shared" si="3"/>
        <v>-1.7383637554962021</v>
      </c>
      <c r="F30" s="7">
        <f t="shared" si="6"/>
        <v>0.1495208872666241</v>
      </c>
      <c r="G30" s="7">
        <f t="shared" si="4"/>
        <v>0.16195542625628695</v>
      </c>
      <c r="L30" s="5">
        <f t="shared" si="7"/>
        <v>0.238198457895934</v>
      </c>
      <c r="M30" s="7">
        <v>1.2689610031679199</v>
      </c>
      <c r="N30" s="7">
        <f t="shared" si="5"/>
        <v>5.730125523299414E-2</v>
      </c>
    </row>
    <row r="31" spans="2:14" x14ac:dyDescent="0.3">
      <c r="B31" s="3">
        <v>1.6</v>
      </c>
      <c r="C31">
        <v>0</v>
      </c>
      <c r="D31" s="7">
        <f t="shared" si="2"/>
        <v>0.47000362924573563</v>
      </c>
      <c r="E31" s="7">
        <f t="shared" si="3"/>
        <v>-1.7383637554962021</v>
      </c>
      <c r="F31" s="7">
        <f t="shared" si="6"/>
        <v>0.1495208872666241</v>
      </c>
      <c r="G31" s="7">
        <f t="shared" si="4"/>
        <v>0.16195542625628695</v>
      </c>
      <c r="L31" s="5">
        <f t="shared" si="7"/>
        <v>0.39699742982655872</v>
      </c>
      <c r="M31" s="7">
        <v>1.4873521072935101</v>
      </c>
      <c r="N31" s="7">
        <f t="shared" si="5"/>
        <v>0.11176321668044306</v>
      </c>
    </row>
    <row r="32" spans="2:14" x14ac:dyDescent="0.3">
      <c r="B32" s="3">
        <v>1.6</v>
      </c>
      <c r="C32">
        <v>0</v>
      </c>
      <c r="D32" s="7">
        <f t="shared" si="2"/>
        <v>0.47000362924573563</v>
      </c>
      <c r="E32" s="7">
        <f t="shared" si="3"/>
        <v>-1.7383637554962021</v>
      </c>
      <c r="F32" s="7">
        <f t="shared" si="6"/>
        <v>0.1495208872666241</v>
      </c>
      <c r="G32" s="7">
        <f t="shared" si="4"/>
        <v>0.16195542625628695</v>
      </c>
      <c r="L32" s="5">
        <f t="shared" si="7"/>
        <v>0.55579640175718459</v>
      </c>
      <c r="M32" s="7">
        <v>1.7433288221999901</v>
      </c>
      <c r="N32" s="7">
        <f t="shared" si="5"/>
        <v>0.20664187902463302</v>
      </c>
    </row>
    <row r="33" spans="2:14" x14ac:dyDescent="0.3">
      <c r="B33" s="3">
        <v>1.6</v>
      </c>
      <c r="C33">
        <v>0</v>
      </c>
      <c r="D33" s="7">
        <f t="shared" si="2"/>
        <v>0.47000362924573563</v>
      </c>
      <c r="E33" s="7">
        <f t="shared" si="3"/>
        <v>-1.7383637554962021</v>
      </c>
      <c r="F33" s="7">
        <f t="shared" si="6"/>
        <v>0.1495208872666241</v>
      </c>
      <c r="G33" s="7">
        <f t="shared" si="4"/>
        <v>0.16195542625628695</v>
      </c>
      <c r="L33" s="5">
        <f t="shared" si="7"/>
        <v>0.71459537368780623</v>
      </c>
      <c r="M33" s="7">
        <v>2.0433597178569398</v>
      </c>
      <c r="N33" s="7">
        <f t="shared" si="5"/>
        <v>0.35030038360697763</v>
      </c>
    </row>
    <row r="34" spans="2:14" x14ac:dyDescent="0.3">
      <c r="B34" s="3">
        <v>1.6</v>
      </c>
      <c r="C34">
        <v>0</v>
      </c>
      <c r="D34" s="7">
        <f t="shared" si="2"/>
        <v>0.47000362924573563</v>
      </c>
      <c r="E34" s="7">
        <f t="shared" si="3"/>
        <v>-1.7383637554962021</v>
      </c>
      <c r="F34" s="7">
        <f t="shared" si="6"/>
        <v>0.1495208872666241</v>
      </c>
      <c r="G34" s="7">
        <f t="shared" si="4"/>
        <v>0.16195542625628695</v>
      </c>
      <c r="L34" s="5">
        <f t="shared" si="7"/>
        <v>0.87339434561843299</v>
      </c>
      <c r="M34" s="7">
        <v>2.3950266199874899</v>
      </c>
      <c r="N34" s="7">
        <f t="shared" si="5"/>
        <v>0.52743473697751964</v>
      </c>
    </row>
    <row r="35" spans="2:14" x14ac:dyDescent="0.3">
      <c r="B35" s="3">
        <v>2.56</v>
      </c>
      <c r="C35">
        <v>0</v>
      </c>
      <c r="D35" s="7">
        <f t="shared" si="2"/>
        <v>0.94000725849147115</v>
      </c>
      <c r="E35" s="7">
        <f t="shared" si="3"/>
        <v>0.41504929350881259</v>
      </c>
      <c r="F35" s="7">
        <f t="shared" si="6"/>
        <v>0.60229798447483507</v>
      </c>
      <c r="G35" s="7">
        <f t="shared" si="4"/>
        <v>0.92205225882768838</v>
      </c>
      <c r="L35" s="5">
        <f t="shared" si="7"/>
        <v>1.0321933175490561</v>
      </c>
      <c r="M35" s="7">
        <v>2.8072162039411799</v>
      </c>
      <c r="N35" s="7">
        <f t="shared" si="5"/>
        <v>0.69792106560055844</v>
      </c>
    </row>
    <row r="36" spans="2:14" x14ac:dyDescent="0.3">
      <c r="B36" s="3">
        <v>2.56</v>
      </c>
      <c r="C36">
        <v>1</v>
      </c>
      <c r="D36" s="7">
        <f t="shared" si="2"/>
        <v>0.94000725849147115</v>
      </c>
      <c r="E36" s="7">
        <f t="shared" si="3"/>
        <v>0.41504929350881259</v>
      </c>
      <c r="F36" s="7">
        <f t="shared" si="6"/>
        <v>0.60229798447483507</v>
      </c>
      <c r="G36" s="7">
        <f t="shared" si="4"/>
        <v>0.5070029653188759</v>
      </c>
      <c r="L36" s="5">
        <f t="shared" si="7"/>
        <v>1.1909922894796794</v>
      </c>
      <c r="M36" s="7">
        <v>3.2903445623126699</v>
      </c>
      <c r="N36" s="7">
        <f t="shared" si="5"/>
        <v>0.82706765241912483</v>
      </c>
    </row>
    <row r="37" spans="2:14" x14ac:dyDescent="0.3">
      <c r="B37" s="3">
        <v>2.56</v>
      </c>
      <c r="C37">
        <v>0</v>
      </c>
      <c r="D37" s="7">
        <f t="shared" si="2"/>
        <v>0.94000725849147115</v>
      </c>
      <c r="E37" s="7">
        <f t="shared" si="3"/>
        <v>0.41504929350881259</v>
      </c>
      <c r="F37" s="7">
        <f t="shared" si="6"/>
        <v>0.60229798447483507</v>
      </c>
      <c r="G37" s="7">
        <f t="shared" si="4"/>
        <v>0.92205225882768838</v>
      </c>
      <c r="L37" s="5">
        <f t="shared" si="7"/>
        <v>1.3497912614103023</v>
      </c>
      <c r="M37" s="7">
        <v>3.8566204211634698</v>
      </c>
      <c r="N37" s="7">
        <f t="shared" si="5"/>
        <v>0.90825851840645655</v>
      </c>
    </row>
    <row r="38" spans="2:14" x14ac:dyDescent="0.3">
      <c r="B38" s="3">
        <v>2.56</v>
      </c>
      <c r="C38">
        <v>1</v>
      </c>
      <c r="D38" s="7">
        <f t="shared" si="2"/>
        <v>0.94000725849147115</v>
      </c>
      <c r="E38" s="7">
        <f t="shared" si="3"/>
        <v>0.41504929350881259</v>
      </c>
      <c r="F38" s="7">
        <f t="shared" si="6"/>
        <v>0.60229798447483507</v>
      </c>
      <c r="G38" s="7">
        <f t="shared" si="4"/>
        <v>0.5070029653188759</v>
      </c>
      <c r="L38" s="5">
        <f t="shared" si="7"/>
        <v>1.5085902333409258</v>
      </c>
      <c r="M38" s="7">
        <v>4.52035365636024</v>
      </c>
      <c r="N38" s="7">
        <f t="shared" si="5"/>
        <v>0.95347497277793114</v>
      </c>
    </row>
    <row r="39" spans="2:14" x14ac:dyDescent="0.3">
      <c r="B39" s="3">
        <v>2.56</v>
      </c>
      <c r="C39">
        <v>0</v>
      </c>
      <c r="D39" s="7">
        <f t="shared" si="2"/>
        <v>0.94000725849147115</v>
      </c>
      <c r="E39" s="7">
        <f t="shared" si="3"/>
        <v>0.41504929350881259</v>
      </c>
      <c r="F39" s="7">
        <f t="shared" si="6"/>
        <v>0.60229798447483507</v>
      </c>
      <c r="G39" s="7">
        <f t="shared" si="4"/>
        <v>0.92205225882768838</v>
      </c>
      <c r="L39" s="5">
        <f t="shared" si="7"/>
        <v>1.6673892052715507</v>
      </c>
      <c r="M39" s="7">
        <v>5.2983169062837101</v>
      </c>
      <c r="N39" s="7">
        <f t="shared" si="5"/>
        <v>0.97697074103854242</v>
      </c>
    </row>
    <row r="40" spans="2:14" x14ac:dyDescent="0.3">
      <c r="B40" s="3">
        <v>2.56</v>
      </c>
      <c r="C40">
        <v>1</v>
      </c>
      <c r="D40" s="7">
        <f t="shared" si="2"/>
        <v>0.94000725849147115</v>
      </c>
      <c r="E40" s="7">
        <f t="shared" si="3"/>
        <v>0.41504929350881259</v>
      </c>
      <c r="F40" s="7">
        <f t="shared" si="6"/>
        <v>0.60229798447483507</v>
      </c>
      <c r="G40" s="7">
        <f t="shared" si="4"/>
        <v>0.5070029653188759</v>
      </c>
      <c r="L40" s="5">
        <f t="shared" si="7"/>
        <v>1.8261881772021749</v>
      </c>
      <c r="M40" s="7">
        <v>6.21016941891562</v>
      </c>
      <c r="N40" s="7">
        <f t="shared" si="5"/>
        <v>0.98874094364955545</v>
      </c>
    </row>
    <row r="41" spans="2:14" x14ac:dyDescent="0.3">
      <c r="B41" s="3">
        <v>2.56</v>
      </c>
      <c r="C41">
        <v>1</v>
      </c>
      <c r="D41" s="7">
        <f t="shared" si="2"/>
        <v>0.94000725849147115</v>
      </c>
      <c r="E41" s="7">
        <f t="shared" si="3"/>
        <v>0.41504929350881259</v>
      </c>
      <c r="F41" s="7">
        <f t="shared" si="6"/>
        <v>0.60229798447483507</v>
      </c>
      <c r="G41" s="7">
        <f t="shared" si="4"/>
        <v>0.5070029653188759</v>
      </c>
      <c r="L41" s="5">
        <f t="shared" si="7"/>
        <v>1.9849871491327979</v>
      </c>
      <c r="M41" s="7">
        <v>7.2789538439831496</v>
      </c>
      <c r="N41" s="7">
        <f t="shared" si="5"/>
        <v>0.99452910926122773</v>
      </c>
    </row>
    <row r="42" spans="2:14" x14ac:dyDescent="0.3">
      <c r="B42" s="3">
        <v>2.56</v>
      </c>
      <c r="C42">
        <v>1</v>
      </c>
      <c r="D42" s="7">
        <f t="shared" si="2"/>
        <v>0.94000725849147115</v>
      </c>
      <c r="E42" s="7">
        <f t="shared" si="3"/>
        <v>0.41504929350881259</v>
      </c>
      <c r="F42" s="7">
        <f t="shared" si="6"/>
        <v>0.60229798447483507</v>
      </c>
      <c r="G42" s="7">
        <f t="shared" si="4"/>
        <v>0.5070029653188759</v>
      </c>
      <c r="L42" s="5">
        <f t="shared" si="7"/>
        <v>2.1437861210634219</v>
      </c>
      <c r="M42" s="7">
        <v>8.5316785241728095</v>
      </c>
      <c r="N42" s="7">
        <f t="shared" si="5"/>
        <v>0.99734961457568272</v>
      </c>
    </row>
    <row r="43" spans="2:14" x14ac:dyDescent="0.3">
      <c r="B43" s="3">
        <v>2.56</v>
      </c>
      <c r="C43">
        <v>0</v>
      </c>
      <c r="D43" s="7">
        <f t="shared" si="2"/>
        <v>0.94000725849147115</v>
      </c>
      <c r="E43" s="7">
        <f t="shared" si="3"/>
        <v>0.41504929350881259</v>
      </c>
      <c r="F43" s="7">
        <f t="shared" si="6"/>
        <v>0.60229798447483507</v>
      </c>
      <c r="G43" s="7">
        <f t="shared" si="4"/>
        <v>0.92205225882768838</v>
      </c>
      <c r="L43" s="5">
        <f t="shared" si="7"/>
        <v>2.3025850929940459</v>
      </c>
      <c r="M43" s="7">
        <v>10</v>
      </c>
      <c r="N43" s="7">
        <f t="shared" si="5"/>
        <v>0.99871788935039107</v>
      </c>
    </row>
    <row r="44" spans="2:14" x14ac:dyDescent="0.3">
      <c r="B44" s="3">
        <v>2.56</v>
      </c>
      <c r="C44">
        <v>1</v>
      </c>
      <c r="D44" s="7">
        <f t="shared" si="2"/>
        <v>0.94000725849147115</v>
      </c>
      <c r="E44" s="7">
        <f t="shared" si="3"/>
        <v>0.41504929350881259</v>
      </c>
      <c r="F44" s="7">
        <f t="shared" si="6"/>
        <v>0.60229798447483507</v>
      </c>
      <c r="G44" s="7">
        <f t="shared" si="4"/>
        <v>0.5070029653188759</v>
      </c>
      <c r="L44" s="4"/>
    </row>
    <row r="45" spans="2:14" x14ac:dyDescent="0.3">
      <c r="B45" s="3">
        <v>4.0999999999999996</v>
      </c>
      <c r="C45">
        <v>1</v>
      </c>
      <c r="D45" s="7">
        <f t="shared" si="2"/>
        <v>1.410986973710262</v>
      </c>
      <c r="E45" s="7">
        <f t="shared" si="3"/>
        <v>2.5729344702603747</v>
      </c>
      <c r="F45" s="7">
        <f t="shared" si="6"/>
        <v>0.9290992443090037</v>
      </c>
      <c r="G45" s="7">
        <f t="shared" si="4"/>
        <v>7.3539716693285517E-2</v>
      </c>
      <c r="L45" s="4"/>
    </row>
    <row r="46" spans="2:14" x14ac:dyDescent="0.3">
      <c r="B46" s="3">
        <v>4.0999999999999996</v>
      </c>
      <c r="C46">
        <v>0</v>
      </c>
      <c r="D46" s="7">
        <f t="shared" si="2"/>
        <v>1.410986973710262</v>
      </c>
      <c r="E46" s="7">
        <f t="shared" ref="E46:E77" si="8">$I$14+$J$14*D46</f>
        <v>2.5729344702603747</v>
      </c>
      <c r="F46" s="7">
        <f t="shared" si="6"/>
        <v>0.9290992443090037</v>
      </c>
      <c r="G46" s="7">
        <f t="shared" ref="G46:G65" si="9">IF(C46=1,-LN($F46),-LN(1-$F46))</f>
        <v>2.6464741869536597</v>
      </c>
      <c r="L46" s="4"/>
    </row>
    <row r="47" spans="2:14" x14ac:dyDescent="0.3">
      <c r="B47" s="3">
        <v>4.0999999999999996</v>
      </c>
      <c r="C47">
        <v>1</v>
      </c>
      <c r="D47" s="7">
        <f t="shared" si="2"/>
        <v>1.410986973710262</v>
      </c>
      <c r="E47" s="7">
        <f t="shared" si="8"/>
        <v>2.5729344702603747</v>
      </c>
      <c r="F47" s="7">
        <f t="shared" si="6"/>
        <v>0.9290992443090037</v>
      </c>
      <c r="G47" s="7">
        <f t="shared" si="9"/>
        <v>7.3539716693285517E-2</v>
      </c>
      <c r="L47" s="4"/>
    </row>
    <row r="48" spans="2:14" x14ac:dyDescent="0.3">
      <c r="B48" s="3">
        <v>4.0999999999999996</v>
      </c>
      <c r="C48">
        <v>1</v>
      </c>
      <c r="D48" s="7">
        <f t="shared" si="2"/>
        <v>1.410986973710262</v>
      </c>
      <c r="E48" s="7">
        <f t="shared" si="8"/>
        <v>2.5729344702603747</v>
      </c>
      <c r="F48" s="7">
        <f t="shared" si="6"/>
        <v>0.9290992443090037</v>
      </c>
      <c r="G48" s="7">
        <f t="shared" si="9"/>
        <v>7.3539716693285517E-2</v>
      </c>
      <c r="L48" s="4"/>
    </row>
    <row r="49" spans="2:12" x14ac:dyDescent="0.3">
      <c r="B49" s="3">
        <v>4.0999999999999996</v>
      </c>
      <c r="C49">
        <v>1</v>
      </c>
      <c r="D49" s="7">
        <f t="shared" si="2"/>
        <v>1.410986973710262</v>
      </c>
      <c r="E49" s="7">
        <f t="shared" si="8"/>
        <v>2.5729344702603747</v>
      </c>
      <c r="F49" s="7">
        <f t="shared" si="6"/>
        <v>0.9290992443090037</v>
      </c>
      <c r="G49" s="7">
        <f t="shared" si="9"/>
        <v>7.3539716693285517E-2</v>
      </c>
      <c r="L49" s="4"/>
    </row>
    <row r="50" spans="2:12" x14ac:dyDescent="0.3">
      <c r="B50" s="3">
        <v>4.0999999999999996</v>
      </c>
      <c r="C50">
        <v>1</v>
      </c>
      <c r="D50" s="7">
        <f t="shared" si="2"/>
        <v>1.410986973710262</v>
      </c>
      <c r="E50" s="7">
        <f t="shared" si="8"/>
        <v>2.5729344702603747</v>
      </c>
      <c r="F50" s="7">
        <f t="shared" si="6"/>
        <v>0.9290992443090037</v>
      </c>
      <c r="G50" s="7">
        <f t="shared" si="9"/>
        <v>7.3539716693285517E-2</v>
      </c>
      <c r="L50" s="4"/>
    </row>
    <row r="51" spans="2:12" x14ac:dyDescent="0.3">
      <c r="B51" s="3">
        <v>4.0999999999999996</v>
      </c>
      <c r="C51">
        <v>1</v>
      </c>
      <c r="D51" s="7">
        <f t="shared" si="2"/>
        <v>1.410986973710262</v>
      </c>
      <c r="E51" s="7">
        <f t="shared" si="8"/>
        <v>2.5729344702603747</v>
      </c>
      <c r="F51" s="7">
        <f t="shared" si="6"/>
        <v>0.9290992443090037</v>
      </c>
      <c r="G51" s="7">
        <f t="shared" si="9"/>
        <v>7.3539716693285517E-2</v>
      </c>
      <c r="L51" s="4"/>
    </row>
    <row r="52" spans="2:12" x14ac:dyDescent="0.3">
      <c r="B52" s="3">
        <v>4.0999999999999996</v>
      </c>
      <c r="C52">
        <v>1</v>
      </c>
      <c r="D52" s="7">
        <f t="shared" si="2"/>
        <v>1.410986973710262</v>
      </c>
      <c r="E52" s="7">
        <f t="shared" si="8"/>
        <v>2.5729344702603747</v>
      </c>
      <c r="F52" s="7">
        <f t="shared" si="6"/>
        <v>0.9290992443090037</v>
      </c>
      <c r="G52" s="7">
        <f t="shared" si="9"/>
        <v>7.3539716693285517E-2</v>
      </c>
      <c r="L52" s="4"/>
    </row>
    <row r="53" spans="2:12" x14ac:dyDescent="0.3">
      <c r="B53" s="3">
        <v>4.0999999999999996</v>
      </c>
      <c r="C53">
        <v>1</v>
      </c>
      <c r="D53" s="7">
        <f t="shared" si="2"/>
        <v>1.410986973710262</v>
      </c>
      <c r="E53" s="7">
        <f t="shared" si="8"/>
        <v>2.5729344702603747</v>
      </c>
      <c r="F53" s="7">
        <f t="shared" si="6"/>
        <v>0.9290992443090037</v>
      </c>
      <c r="G53" s="7">
        <f t="shared" si="9"/>
        <v>7.3539716693285517E-2</v>
      </c>
      <c r="L53" s="4"/>
    </row>
    <row r="54" spans="2:12" x14ac:dyDescent="0.3">
      <c r="B54" s="3">
        <v>4.0999999999999996</v>
      </c>
      <c r="C54">
        <v>1</v>
      </c>
      <c r="D54" s="7">
        <f t="shared" si="2"/>
        <v>1.410986973710262</v>
      </c>
      <c r="E54" s="7">
        <f t="shared" si="8"/>
        <v>2.5729344702603747</v>
      </c>
      <c r="F54" s="7">
        <f t="shared" si="6"/>
        <v>0.9290992443090037</v>
      </c>
      <c r="G54" s="7">
        <f t="shared" si="9"/>
        <v>7.3539716693285517E-2</v>
      </c>
      <c r="L54" s="4"/>
    </row>
    <row r="55" spans="2:12" x14ac:dyDescent="0.3">
      <c r="B55" s="3">
        <v>4.0999999999999996</v>
      </c>
      <c r="C55">
        <v>1</v>
      </c>
      <c r="D55" s="7">
        <f t="shared" si="2"/>
        <v>1.410986973710262</v>
      </c>
      <c r="E55" s="7">
        <f t="shared" si="8"/>
        <v>2.5729344702603747</v>
      </c>
      <c r="F55" s="7">
        <f t="shared" si="6"/>
        <v>0.9290992443090037</v>
      </c>
      <c r="G55" s="7">
        <f t="shared" si="9"/>
        <v>7.3539716693285517E-2</v>
      </c>
      <c r="L55" s="4"/>
    </row>
    <row r="56" spans="2:12" x14ac:dyDescent="0.3">
      <c r="B56" s="3">
        <v>6.56</v>
      </c>
      <c r="C56">
        <v>1</v>
      </c>
      <c r="D56" s="7">
        <f t="shared" si="2"/>
        <v>1.8809906029559975</v>
      </c>
      <c r="E56" s="7">
        <f t="shared" si="8"/>
        <v>4.7263475192653894</v>
      </c>
      <c r="F56" s="7">
        <f t="shared" si="6"/>
        <v>0.99121902016539909</v>
      </c>
      <c r="G56" s="7">
        <f t="shared" si="9"/>
        <v>8.8197598224584242E-3</v>
      </c>
      <c r="L56" s="4"/>
    </row>
    <row r="57" spans="2:12" x14ac:dyDescent="0.3">
      <c r="B57" s="3">
        <v>6.56</v>
      </c>
      <c r="C57">
        <v>1</v>
      </c>
      <c r="D57" s="7">
        <f t="shared" si="2"/>
        <v>1.8809906029559975</v>
      </c>
      <c r="E57" s="7">
        <f t="shared" si="8"/>
        <v>4.7263475192653894</v>
      </c>
      <c r="F57" s="7">
        <f t="shared" si="6"/>
        <v>0.99121902016539909</v>
      </c>
      <c r="G57" s="7">
        <f t="shared" si="9"/>
        <v>8.8197598224584242E-3</v>
      </c>
      <c r="L57" s="4"/>
    </row>
    <row r="58" spans="2:12" x14ac:dyDescent="0.3">
      <c r="B58" s="3">
        <v>6.56</v>
      </c>
      <c r="C58">
        <v>1</v>
      </c>
      <c r="D58" s="7">
        <f t="shared" si="2"/>
        <v>1.8809906029559975</v>
      </c>
      <c r="E58" s="7">
        <f t="shared" si="8"/>
        <v>4.7263475192653894</v>
      </c>
      <c r="F58" s="7">
        <f t="shared" si="6"/>
        <v>0.99121902016539909</v>
      </c>
      <c r="G58" s="7">
        <f t="shared" si="9"/>
        <v>8.8197598224584242E-3</v>
      </c>
      <c r="L58" s="4"/>
    </row>
    <row r="59" spans="2:12" x14ac:dyDescent="0.3">
      <c r="B59" s="3">
        <v>6.56</v>
      </c>
      <c r="C59">
        <v>1</v>
      </c>
      <c r="D59" s="7">
        <f t="shared" si="2"/>
        <v>1.8809906029559975</v>
      </c>
      <c r="E59" s="7">
        <f t="shared" si="8"/>
        <v>4.7263475192653894</v>
      </c>
      <c r="F59" s="7">
        <f t="shared" si="6"/>
        <v>0.99121902016539909</v>
      </c>
      <c r="G59" s="7">
        <f t="shared" si="9"/>
        <v>8.8197598224584242E-3</v>
      </c>
      <c r="L59" s="4"/>
    </row>
    <row r="60" spans="2:12" x14ac:dyDescent="0.3">
      <c r="B60" s="3">
        <v>6.56</v>
      </c>
      <c r="C60">
        <v>1</v>
      </c>
      <c r="D60" s="7">
        <f t="shared" si="2"/>
        <v>1.8809906029559975</v>
      </c>
      <c r="E60" s="7">
        <f t="shared" si="8"/>
        <v>4.7263475192653894</v>
      </c>
      <c r="F60" s="7">
        <f t="shared" si="6"/>
        <v>0.99121902016539909</v>
      </c>
      <c r="G60" s="7">
        <f t="shared" si="9"/>
        <v>8.8197598224584242E-3</v>
      </c>
      <c r="L60" s="4"/>
    </row>
    <row r="61" spans="2:12" x14ac:dyDescent="0.3">
      <c r="B61" s="3">
        <v>6.56</v>
      </c>
      <c r="C61">
        <v>1</v>
      </c>
      <c r="D61" s="7">
        <f t="shared" si="2"/>
        <v>1.8809906029559975</v>
      </c>
      <c r="E61" s="7">
        <f t="shared" si="8"/>
        <v>4.7263475192653894</v>
      </c>
      <c r="F61" s="7">
        <f t="shared" si="6"/>
        <v>0.99121902016539909</v>
      </c>
      <c r="G61" s="7">
        <f t="shared" si="9"/>
        <v>8.8197598224584242E-3</v>
      </c>
      <c r="L61" s="4"/>
    </row>
    <row r="62" spans="2:12" x14ac:dyDescent="0.3">
      <c r="B62" s="3">
        <v>6.56</v>
      </c>
      <c r="C62">
        <v>1</v>
      </c>
      <c r="D62" s="7">
        <f t="shared" si="2"/>
        <v>1.8809906029559975</v>
      </c>
      <c r="E62" s="7">
        <f t="shared" si="8"/>
        <v>4.7263475192653894</v>
      </c>
      <c r="F62" s="7">
        <f t="shared" si="6"/>
        <v>0.99121902016539909</v>
      </c>
      <c r="G62" s="7">
        <f t="shared" si="9"/>
        <v>8.8197598224584242E-3</v>
      </c>
      <c r="L62" s="4"/>
    </row>
    <row r="63" spans="2:12" x14ac:dyDescent="0.3">
      <c r="B63" s="3">
        <v>6.56</v>
      </c>
      <c r="C63">
        <v>1</v>
      </c>
      <c r="D63" s="7">
        <f t="shared" si="2"/>
        <v>1.8809906029559975</v>
      </c>
      <c r="E63" s="7">
        <f t="shared" si="8"/>
        <v>4.7263475192653894</v>
      </c>
      <c r="F63" s="7">
        <f t="shared" si="6"/>
        <v>0.99121902016539909</v>
      </c>
      <c r="G63" s="7">
        <f t="shared" si="9"/>
        <v>8.8197598224584242E-3</v>
      </c>
      <c r="L63" s="4"/>
    </row>
    <row r="64" spans="2:12" x14ac:dyDescent="0.3">
      <c r="B64" s="3">
        <v>6.56</v>
      </c>
      <c r="C64">
        <v>1</v>
      </c>
      <c r="D64" s="7">
        <f t="shared" si="2"/>
        <v>1.8809906029559975</v>
      </c>
      <c r="E64" s="7">
        <f t="shared" si="8"/>
        <v>4.7263475192653894</v>
      </c>
      <c r="F64" s="7">
        <f t="shared" si="6"/>
        <v>0.99121902016539909</v>
      </c>
      <c r="G64" s="7">
        <f t="shared" si="9"/>
        <v>8.8197598224584242E-3</v>
      </c>
      <c r="L64" s="4"/>
    </row>
    <row r="65" spans="2:12" x14ac:dyDescent="0.3">
      <c r="B65" s="3">
        <v>6.56</v>
      </c>
      <c r="C65">
        <v>1</v>
      </c>
      <c r="D65" s="7">
        <f t="shared" si="2"/>
        <v>1.8809906029559975</v>
      </c>
      <c r="E65" s="7">
        <f t="shared" si="8"/>
        <v>4.7263475192653894</v>
      </c>
      <c r="F65" s="7">
        <f t="shared" si="6"/>
        <v>0.99121902016539909</v>
      </c>
      <c r="G65" s="7">
        <f t="shared" si="9"/>
        <v>8.8197598224584242E-3</v>
      </c>
      <c r="L65" s="4"/>
    </row>
    <row r="66" spans="2:12" x14ac:dyDescent="0.3">
      <c r="L66" s="4"/>
    </row>
    <row r="67" spans="2:12" x14ac:dyDescent="0.3">
      <c r="L67" s="4"/>
    </row>
    <row r="68" spans="2:12" x14ac:dyDescent="0.3">
      <c r="L68" s="4"/>
    </row>
    <row r="69" spans="2:12" x14ac:dyDescent="0.3">
      <c r="L69" s="4"/>
    </row>
    <row r="70" spans="2:12" x14ac:dyDescent="0.3">
      <c r="L70" s="4"/>
    </row>
    <row r="71" spans="2:12" x14ac:dyDescent="0.3">
      <c r="L71" s="4"/>
    </row>
    <row r="72" spans="2:12" x14ac:dyDescent="0.3">
      <c r="L72" s="4"/>
    </row>
    <row r="73" spans="2:12" x14ac:dyDescent="0.3">
      <c r="L73" s="4"/>
    </row>
  </sheetData>
  <mergeCells count="1">
    <mergeCell ref="L12:N12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LogitAnalysisPLA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Schneider</dc:creator>
  <cp:lastModifiedBy>Mario Schneider</cp:lastModifiedBy>
  <dcterms:created xsi:type="dcterms:W3CDTF">2021-03-25T19:09:38Z</dcterms:created>
  <dcterms:modified xsi:type="dcterms:W3CDTF">2021-04-14T21:10:41Z</dcterms:modified>
</cp:coreProperties>
</file>