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codeName="ThisWorkbook"/>
  <mc:AlternateContent xmlns:mc="http://schemas.openxmlformats.org/markup-compatibility/2006">
    <mc:Choice Requires="x15">
      <x15ac:absPath xmlns:x15ac="http://schemas.microsoft.com/office/spreadsheetml/2010/11/ac" url="E:\MeinBusiness\Software\Excel\BioFittingToolbox\"/>
    </mc:Choice>
  </mc:AlternateContent>
  <xr:revisionPtr revIDLastSave="0" documentId="13_ncr:1_{83CFED79-DD5C-4185-BA63-863DB247919B}" xr6:coauthVersionLast="47" xr6:coauthVersionMax="47" xr10:uidLastSave="{00000000-0000-0000-0000-000000000000}"/>
  <bookViews>
    <workbookView xWindow="-120" yWindow="-120" windowWidth="29040" windowHeight="15840" xr2:uid="{13741F53-7374-4F7F-8913-3B51A7A9EC9A}"/>
  </bookViews>
  <sheets>
    <sheet name="CurveFitting" sheetId="1" r:id="rId1"/>
    <sheet name="Calculate unk. concentrations" sheetId="5" r:id="rId2"/>
    <sheet name="Instructions" sheetId="4" r:id="rId3"/>
    <sheet name="FitCurve" sheetId="3" state="hidden" r:id="rId4"/>
    <sheet name="WeightsPreparation" sheetId="6" state="hidden" r:id="rId5"/>
  </sheets>
  <definedNames>
    <definedName name="_xlnm._FilterDatabase" localSheetId="0" hidden="1">CurveFitting!$C$2:$D$2</definedName>
    <definedName name="DIAG" comment="Get the diagonal elements of a quadratic array.">_xlfn.LAMBDA(_xlpm.arr,IF(ROWS(_xlpm.arr)=COLUMNS(_xlpm.arr),INDEX(_xlpm.arr,_xlfn.SEQUENCE(ROWS(_xlpm.arr)),_xlfn.SEQUENCE(ROWS(_xlpm.arr))),NA()))</definedName>
    <definedName name="solver_adj" localSheetId="0" hidden="1">CurveFitting!$U$24:$U$28</definedName>
    <definedName name="solver_cvg" localSheetId="0" hidden="1">0.00000000001</definedName>
    <definedName name="solver_drv" localSheetId="0" hidden="1">2</definedName>
    <definedName name="solver_eng" localSheetId="0" hidden="1">1</definedName>
    <definedName name="solver_eng" localSheetId="2" hidden="1">1</definedName>
    <definedName name="solver_est" localSheetId="0" hidden="1">1</definedName>
    <definedName name="solver_itr" localSheetId="0" hidden="1">2147483647</definedName>
    <definedName name="solver_mip" localSheetId="0" hidden="1">2147483647</definedName>
    <definedName name="solver_mni" localSheetId="0" hidden="1">30</definedName>
    <definedName name="solver_mrt" localSheetId="0" hidden="1">0.075</definedName>
    <definedName name="solver_msl" localSheetId="0" hidden="1">2</definedName>
    <definedName name="solver_neg" localSheetId="0" hidden="1">2</definedName>
    <definedName name="solver_neg" localSheetId="2" hidden="1">1</definedName>
    <definedName name="solver_nod" localSheetId="0" hidden="1">2147483647</definedName>
    <definedName name="solver_num" localSheetId="0" hidden="1">0</definedName>
    <definedName name="solver_num" localSheetId="2" hidden="1">0</definedName>
    <definedName name="solver_nwt" localSheetId="0" hidden="1">1</definedName>
    <definedName name="solver_opt" localSheetId="0" hidden="1">CurveFitting!$U$30</definedName>
    <definedName name="solver_opt" localSheetId="2" hidden="1">Instructions!$A$10</definedName>
    <definedName name="solver_pre" localSheetId="0" hidden="1">0.000000000001</definedName>
    <definedName name="solver_rbv" localSheetId="0" hidden="1">2</definedName>
    <definedName name="solver_rlx" localSheetId="0" hidden="1">2</definedName>
    <definedName name="solver_rsd" localSheetId="0" hidden="1">0</definedName>
    <definedName name="solver_scl" localSheetId="0" hidden="1">1</definedName>
    <definedName name="solver_sho" localSheetId="0" hidden="1">2</definedName>
    <definedName name="solver_ssz" localSheetId="0" hidden="1">100</definedName>
    <definedName name="solver_tim" localSheetId="0" hidden="1">2147483647</definedName>
    <definedName name="solver_tol" localSheetId="0" hidden="1">0.01</definedName>
    <definedName name="solver_typ" localSheetId="0" hidden="1">2</definedName>
    <definedName name="solver_typ" localSheetId="2" hidden="1">1</definedName>
    <definedName name="solver_val" localSheetId="0" hidden="1">0</definedName>
    <definedName name="solver_val" localSheetId="2" hidden="1">0</definedName>
    <definedName name="solver_ver" localSheetId="0" hidden="1">3</definedName>
    <definedName name="solver_ver" localSheetId="2" hidden="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25" i="4" l="1"/>
  <c r="U33" i="1"/>
  <c r="D14" i="6" l="1" a="1"/>
  <c r="D14" i="6" s="1"/>
  <c r="D15" i="6" a="1"/>
  <c r="D15" i="6" s="1"/>
  <c r="D16" i="6" a="1"/>
  <c r="D16" i="6" s="1"/>
  <c r="D17" i="6" a="1"/>
  <c r="D17" i="6" s="1"/>
  <c r="D18" i="6" a="1"/>
  <c r="D18" i="6" s="1"/>
  <c r="D19" i="6" a="1"/>
  <c r="D19" i="6" s="1"/>
  <c r="D20" i="6" a="1"/>
  <c r="D20" i="6" s="1"/>
  <c r="D21" i="6" a="1"/>
  <c r="D21" i="6" s="1"/>
  <c r="D22" i="6" a="1"/>
  <c r="D22" i="6" s="1"/>
  <c r="D23" i="6" a="1"/>
  <c r="D23" i="6" s="1"/>
  <c r="D24" i="6" a="1"/>
  <c r="D24" i="6" s="1"/>
  <c r="D25" i="6" a="1"/>
  <c r="D25" i="6" s="1"/>
  <c r="D26" i="6" a="1"/>
  <c r="D26" i="6" s="1"/>
  <c r="D27" i="6" a="1"/>
  <c r="D27" i="6" s="1"/>
  <c r="D28" i="6" a="1"/>
  <c r="D28" i="6" s="1"/>
  <c r="D29" i="6" a="1"/>
  <c r="D29" i="6" s="1"/>
  <c r="D30" i="6" a="1"/>
  <c r="D30" i="6" s="1"/>
  <c r="D31" i="6" a="1"/>
  <c r="D31" i="6" s="1"/>
  <c r="D32" i="6" a="1"/>
  <c r="D32" i="6" s="1"/>
  <c r="D33" i="6" a="1"/>
  <c r="D33" i="6" s="1"/>
  <c r="D34" i="6" a="1"/>
  <c r="D34" i="6" s="1"/>
  <c r="D35" i="6" a="1"/>
  <c r="D35" i="6" s="1"/>
  <c r="D36" i="6" a="1"/>
  <c r="D36" i="6" s="1"/>
  <c r="D37" i="6" a="1"/>
  <c r="D37" i="6" s="1"/>
  <c r="D38" i="6" a="1"/>
  <c r="D38" i="6" s="1"/>
  <c r="D39" i="6" a="1"/>
  <c r="D39" i="6" s="1"/>
  <c r="D40" i="6" a="1"/>
  <c r="D40" i="6" s="1"/>
  <c r="D41" i="6" a="1"/>
  <c r="D41" i="6" s="1"/>
  <c r="D42" i="6" a="1"/>
  <c r="D42" i="6" s="1"/>
  <c r="D43" i="6" a="1"/>
  <c r="D43" i="6" s="1"/>
  <c r="D44" i="6" a="1"/>
  <c r="D44" i="6" s="1"/>
  <c r="D45" i="6" a="1"/>
  <c r="D45" i="6" s="1"/>
  <c r="D46" i="6" a="1"/>
  <c r="D46" i="6" s="1"/>
  <c r="D47" i="6" a="1"/>
  <c r="D47" i="6" s="1"/>
  <c r="D48" i="6" a="1"/>
  <c r="D48" i="6" s="1"/>
  <c r="D49" i="6" a="1"/>
  <c r="D49" i="6" s="1"/>
  <c r="D50" i="6" a="1"/>
  <c r="D50" i="6" s="1"/>
  <c r="D51" i="6" a="1"/>
  <c r="D51" i="6" s="1"/>
  <c r="D52" i="6" a="1"/>
  <c r="D52" i="6" s="1"/>
  <c r="D53" i="6" a="1"/>
  <c r="D53" i="6" s="1"/>
  <c r="D54" i="6" a="1"/>
  <c r="D54" i="6" s="1"/>
  <c r="D55" i="6" a="1"/>
  <c r="D55" i="6" s="1"/>
  <c r="D56" i="6" a="1"/>
  <c r="D56" i="6" s="1"/>
  <c r="D57" i="6" a="1"/>
  <c r="D57" i="6" s="1"/>
  <c r="D58" i="6" a="1"/>
  <c r="D58" i="6" s="1"/>
  <c r="D59" i="6" a="1"/>
  <c r="D59" i="6" s="1"/>
  <c r="D60" i="6" a="1"/>
  <c r="D60" i="6" s="1"/>
  <c r="D61" i="6" a="1"/>
  <c r="D61" i="6" s="1"/>
  <c r="D62" i="6" a="1"/>
  <c r="D62" i="6" s="1"/>
  <c r="D63" i="6" a="1"/>
  <c r="D63" i="6" s="1"/>
  <c r="D64" i="6" a="1"/>
  <c r="D64" i="6" s="1"/>
  <c r="D65" i="6" a="1"/>
  <c r="D65" i="6" s="1"/>
  <c r="D66" i="6" a="1"/>
  <c r="D66" i="6" s="1"/>
  <c r="D67" i="6" a="1"/>
  <c r="D67" i="6" s="1"/>
  <c r="D68" i="6" a="1"/>
  <c r="D68" i="6" s="1"/>
  <c r="D69" i="6" a="1"/>
  <c r="D69" i="6" s="1"/>
  <c r="D70" i="6" a="1"/>
  <c r="D70" i="6" s="1"/>
  <c r="D71" i="6" a="1"/>
  <c r="D71" i="6" s="1"/>
  <c r="D72" i="6" a="1"/>
  <c r="D72" i="6" s="1"/>
  <c r="D73" i="6" a="1"/>
  <c r="D73" i="6" s="1"/>
  <c r="D74" i="6" a="1"/>
  <c r="D74" i="6" s="1"/>
  <c r="D75" i="6" a="1"/>
  <c r="D75" i="6" s="1"/>
  <c r="D76" i="6" a="1"/>
  <c r="D76" i="6" s="1"/>
  <c r="D77" i="6" a="1"/>
  <c r="D77" i="6" s="1"/>
  <c r="D78" i="6" a="1"/>
  <c r="D78" i="6" s="1"/>
  <c r="D79" i="6" a="1"/>
  <c r="D79" i="6" s="1"/>
  <c r="D80" i="6" a="1"/>
  <c r="D80" i="6" s="1"/>
  <c r="D81" i="6" a="1"/>
  <c r="D81" i="6" s="1"/>
  <c r="D82" i="6" a="1"/>
  <c r="D82" i="6" s="1"/>
  <c r="D83" i="6" a="1"/>
  <c r="D83" i="6" s="1"/>
  <c r="D84" i="6" a="1"/>
  <c r="D84" i="6" s="1"/>
  <c r="D85" i="6" a="1"/>
  <c r="D85" i="6" s="1"/>
  <c r="D86" i="6" a="1"/>
  <c r="D86" i="6" s="1"/>
  <c r="D87" i="6" a="1"/>
  <c r="D87" i="6" s="1"/>
  <c r="D88" i="6" a="1"/>
  <c r="D88" i="6" s="1"/>
  <c r="D89" i="6" a="1"/>
  <c r="D89" i="6" s="1"/>
  <c r="D90" i="6" a="1"/>
  <c r="D90" i="6" s="1"/>
  <c r="D91" i="6" a="1"/>
  <c r="D91" i="6" s="1"/>
  <c r="D92" i="6" a="1"/>
  <c r="D92" i="6" s="1"/>
  <c r="D93" i="6" a="1"/>
  <c r="D93" i="6" s="1"/>
  <c r="D94" i="6" a="1"/>
  <c r="D94" i="6" s="1"/>
  <c r="D95" i="6" a="1"/>
  <c r="D95" i="6" s="1"/>
  <c r="D96" i="6" a="1"/>
  <c r="D96" i="6" s="1"/>
  <c r="D97" i="6" a="1"/>
  <c r="D97" i="6" s="1"/>
  <c r="D98" i="6" a="1"/>
  <c r="D98" i="6" s="1"/>
  <c r="D99" i="6" a="1"/>
  <c r="D99" i="6" s="1"/>
  <c r="D100" i="6" a="1"/>
  <c r="D100" i="6" s="1"/>
  <c r="D101" i="6" a="1"/>
  <c r="D101" i="6" s="1"/>
  <c r="D102" i="6" a="1"/>
  <c r="D102" i="6" s="1"/>
  <c r="D103" i="6" a="1"/>
  <c r="D103" i="6" s="1"/>
  <c r="D104" i="6" a="1"/>
  <c r="D104" i="6" s="1"/>
  <c r="D105" i="6" a="1"/>
  <c r="D105" i="6" s="1"/>
  <c r="D106" i="6" a="1"/>
  <c r="D106" i="6" s="1"/>
  <c r="D107" i="6" a="1"/>
  <c r="D107" i="6" s="1"/>
  <c r="D108" i="6" a="1"/>
  <c r="D108" i="6" s="1"/>
  <c r="D109" i="6" a="1"/>
  <c r="D109" i="6" s="1"/>
  <c r="D110" i="6" a="1"/>
  <c r="D110" i="6" s="1"/>
  <c r="D111" i="6" a="1"/>
  <c r="D111" i="6" s="1"/>
  <c r="D112" i="6" a="1"/>
  <c r="D112" i="6" s="1"/>
  <c r="D113" i="6" a="1"/>
  <c r="D113" i="6" s="1"/>
  <c r="D114" i="6" a="1"/>
  <c r="D114" i="6" s="1"/>
  <c r="D115" i="6" a="1"/>
  <c r="D115" i="6" s="1"/>
  <c r="D116" i="6" a="1"/>
  <c r="D116" i="6" s="1"/>
  <c r="D117" i="6" a="1"/>
  <c r="D117" i="6" s="1"/>
  <c r="D118" i="6" a="1"/>
  <c r="D118" i="6" s="1"/>
  <c r="D119" i="6" a="1"/>
  <c r="D119" i="6" s="1"/>
  <c r="D120" i="6" a="1"/>
  <c r="D120" i="6" s="1"/>
  <c r="D121" i="6" a="1"/>
  <c r="D121" i="6" s="1"/>
  <c r="D122" i="6" a="1"/>
  <c r="D122" i="6" s="1"/>
  <c r="D123" i="6" a="1"/>
  <c r="D123" i="6" s="1"/>
  <c r="D124" i="6" a="1"/>
  <c r="D124" i="6" s="1"/>
  <c r="D125" i="6" a="1"/>
  <c r="D125" i="6" s="1"/>
  <c r="D126" i="6" a="1"/>
  <c r="D126" i="6" s="1"/>
  <c r="D127" i="6" a="1"/>
  <c r="D127" i="6" s="1"/>
  <c r="D128" i="6" a="1"/>
  <c r="D128" i="6" s="1"/>
  <c r="D129" i="6" a="1"/>
  <c r="D129" i="6" s="1"/>
  <c r="D130" i="6" a="1"/>
  <c r="D130" i="6" s="1"/>
  <c r="D131" i="6" a="1"/>
  <c r="D131" i="6" s="1"/>
  <c r="D132" i="6" a="1"/>
  <c r="D132" i="6" s="1"/>
  <c r="D133" i="6" a="1"/>
  <c r="D133" i="6" s="1"/>
  <c r="D134" i="6" a="1"/>
  <c r="D134" i="6" s="1"/>
  <c r="D135" i="6" a="1"/>
  <c r="D135" i="6" s="1"/>
  <c r="D136" i="6" a="1"/>
  <c r="D136" i="6" s="1"/>
  <c r="D137" i="6" a="1"/>
  <c r="D137" i="6" s="1"/>
  <c r="D138" i="6" a="1"/>
  <c r="D138" i="6" s="1"/>
  <c r="D139" i="6" a="1"/>
  <c r="D139" i="6" s="1"/>
  <c r="D140" i="6" a="1"/>
  <c r="D140" i="6" s="1"/>
  <c r="D141" i="6" a="1"/>
  <c r="D141" i="6" s="1"/>
  <c r="D142" i="6" a="1"/>
  <c r="D142" i="6" s="1"/>
  <c r="D143" i="6" a="1"/>
  <c r="D143" i="6" s="1"/>
  <c r="D144" i="6" a="1"/>
  <c r="D144" i="6" s="1"/>
  <c r="D145" i="6" a="1"/>
  <c r="D145" i="6" s="1"/>
  <c r="D146" i="6" a="1"/>
  <c r="D146" i="6" s="1"/>
  <c r="D147" i="6" a="1"/>
  <c r="D147" i="6" s="1"/>
  <c r="D148" i="6" a="1"/>
  <c r="D148" i="6" s="1"/>
  <c r="D149" i="6" a="1"/>
  <c r="D149" i="6" s="1"/>
  <c r="D150" i="6" a="1"/>
  <c r="D150" i="6" s="1"/>
  <c r="D151" i="6" a="1"/>
  <c r="D151" i="6" s="1"/>
  <c r="D152" i="6" a="1"/>
  <c r="D152" i="6" s="1"/>
  <c r="D153" i="6" a="1"/>
  <c r="D153" i="6" s="1"/>
  <c r="D154" i="6" a="1"/>
  <c r="D154" i="6" s="1"/>
  <c r="D155" i="6" a="1"/>
  <c r="D155" i="6" s="1"/>
  <c r="D156" i="6" a="1"/>
  <c r="D156" i="6" s="1"/>
  <c r="D157" i="6" a="1"/>
  <c r="D157" i="6" s="1"/>
  <c r="D158" i="6" a="1"/>
  <c r="D158" i="6" s="1"/>
  <c r="D159" i="6" a="1"/>
  <c r="D159" i="6" s="1"/>
  <c r="D160" i="6" a="1"/>
  <c r="D160" i="6" s="1"/>
  <c r="D161" i="6" a="1"/>
  <c r="D161" i="6" s="1"/>
  <c r="D162" i="6" a="1"/>
  <c r="D162" i="6" s="1"/>
  <c r="D163" i="6" a="1"/>
  <c r="D163" i="6" s="1"/>
  <c r="D164" i="6" a="1"/>
  <c r="D164" i="6" s="1"/>
  <c r="D165" i="6" a="1"/>
  <c r="D165" i="6" s="1"/>
  <c r="D166" i="6" a="1"/>
  <c r="D166" i="6" s="1"/>
  <c r="D167" i="6" a="1"/>
  <c r="D167" i="6" s="1"/>
  <c r="D168" i="6" a="1"/>
  <c r="D168" i="6" s="1"/>
  <c r="D169" i="6" a="1"/>
  <c r="D169" i="6" s="1"/>
  <c r="D170" i="6" a="1"/>
  <c r="D170" i="6" s="1"/>
  <c r="D171" i="6" a="1"/>
  <c r="D171" i="6" s="1"/>
  <c r="D172" i="6" a="1"/>
  <c r="D172" i="6" s="1"/>
  <c r="D173" i="6" a="1"/>
  <c r="D173" i="6" s="1"/>
  <c r="D174" i="6" a="1"/>
  <c r="D174" i="6" s="1"/>
  <c r="D175" i="6" a="1"/>
  <c r="D175" i="6" s="1"/>
  <c r="D176" i="6" a="1"/>
  <c r="D176" i="6" s="1"/>
  <c r="D177" i="6" a="1"/>
  <c r="D177" i="6" s="1"/>
  <c r="D178" i="6" a="1"/>
  <c r="D178" i="6" s="1"/>
  <c r="D179" i="6" a="1"/>
  <c r="D179" i="6" s="1"/>
  <c r="D180" i="6" a="1"/>
  <c r="D180" i="6" s="1"/>
  <c r="D181" i="6" a="1"/>
  <c r="D181" i="6" s="1"/>
  <c r="D182" i="6" a="1"/>
  <c r="D182" i="6" s="1"/>
  <c r="D183" i="6" a="1"/>
  <c r="D183" i="6" s="1"/>
  <c r="D184" i="6" a="1"/>
  <c r="D184" i="6" s="1"/>
  <c r="D185" i="6" a="1"/>
  <c r="D185" i="6" s="1"/>
  <c r="D186" i="6" a="1"/>
  <c r="D186" i="6" s="1"/>
  <c r="D187" i="6" a="1"/>
  <c r="D187" i="6" s="1"/>
  <c r="D188" i="6" a="1"/>
  <c r="D188" i="6" s="1"/>
  <c r="D189" i="6" a="1"/>
  <c r="D189" i="6" s="1"/>
  <c r="D190" i="6" a="1"/>
  <c r="D190" i="6" s="1"/>
  <c r="D191" i="6" a="1"/>
  <c r="D191" i="6" s="1"/>
  <c r="D192" i="6" a="1"/>
  <c r="D192" i="6" s="1"/>
  <c r="D193" i="6" a="1"/>
  <c r="D193" i="6" s="1"/>
  <c r="D194" i="6" a="1"/>
  <c r="D194" i="6" s="1"/>
  <c r="D195" i="6" a="1"/>
  <c r="D195" i="6" s="1"/>
  <c r="D196" i="6" a="1"/>
  <c r="D196" i="6" s="1"/>
  <c r="D197" i="6" a="1"/>
  <c r="D197" i="6" s="1"/>
  <c r="D198" i="6" a="1"/>
  <c r="D198" i="6" s="1"/>
  <c r="D199" i="6" a="1"/>
  <c r="D199" i="6" s="1"/>
  <c r="D200" i="6" a="1"/>
  <c r="D200" i="6" s="1"/>
  <c r="D201" i="6" a="1"/>
  <c r="D201" i="6" s="1"/>
  <c r="D202" i="6" a="1"/>
  <c r="D202" i="6" s="1"/>
  <c r="D203" i="6" a="1"/>
  <c r="D203" i="6" s="1"/>
  <c r="D204" i="6" a="1"/>
  <c r="D204" i="6" s="1"/>
  <c r="D205" i="6" a="1"/>
  <c r="D205" i="6" s="1"/>
  <c r="D206" i="6" a="1"/>
  <c r="D206" i="6" s="1"/>
  <c r="D207" i="6" a="1"/>
  <c r="D207" i="6" s="1"/>
  <c r="D208" i="6" a="1"/>
  <c r="D208" i="6" s="1"/>
  <c r="D209" i="6" a="1"/>
  <c r="D209" i="6" s="1"/>
  <c r="D210" i="6" a="1"/>
  <c r="D210" i="6" s="1"/>
  <c r="D211" i="6" a="1"/>
  <c r="D211" i="6" s="1"/>
  <c r="D212" i="6" a="1"/>
  <c r="D212" i="6" s="1"/>
  <c r="D213" i="6" a="1"/>
  <c r="D213" i="6" s="1"/>
  <c r="D214" i="6" a="1"/>
  <c r="D214" i="6" s="1"/>
  <c r="D215" i="6" a="1"/>
  <c r="D215" i="6" s="1"/>
  <c r="D216" i="6" a="1"/>
  <c r="D216" i="6" s="1"/>
  <c r="D217" i="6" a="1"/>
  <c r="D217" i="6" s="1"/>
  <c r="D218" i="6" a="1"/>
  <c r="D218" i="6" s="1"/>
  <c r="D219" i="6" a="1"/>
  <c r="D219" i="6" s="1"/>
  <c r="D220" i="6" a="1"/>
  <c r="D220" i="6" s="1"/>
  <c r="D221" i="6" a="1"/>
  <c r="D221" i="6" s="1"/>
  <c r="D222" i="6" a="1"/>
  <c r="D222" i="6" s="1"/>
  <c r="D223" i="6" a="1"/>
  <c r="D223" i="6" s="1"/>
  <c r="D224" i="6" a="1"/>
  <c r="D224" i="6" s="1"/>
  <c r="D225" i="6" a="1"/>
  <c r="D225" i="6" s="1"/>
  <c r="D226" i="6" a="1"/>
  <c r="D226" i="6" s="1"/>
  <c r="D227" i="6" a="1"/>
  <c r="D227" i="6" s="1"/>
  <c r="D228" i="6" a="1"/>
  <c r="D228" i="6" s="1"/>
  <c r="D229" i="6" a="1"/>
  <c r="D229" i="6" s="1"/>
  <c r="D230" i="6" a="1"/>
  <c r="D230" i="6" s="1"/>
  <c r="D231" i="6" a="1"/>
  <c r="D231" i="6" s="1"/>
  <c r="D232" i="6" a="1"/>
  <c r="D232" i="6" s="1"/>
  <c r="D233" i="6" a="1"/>
  <c r="D233" i="6" s="1"/>
  <c r="D234" i="6" a="1"/>
  <c r="D234" i="6" s="1"/>
  <c r="D235" i="6" a="1"/>
  <c r="D235" i="6" s="1"/>
  <c r="D236" i="6" a="1"/>
  <c r="D236" i="6" s="1"/>
  <c r="D237" i="6" a="1"/>
  <c r="D237" i="6" s="1"/>
  <c r="D238" i="6" a="1"/>
  <c r="D238" i="6" s="1"/>
  <c r="D239" i="6" a="1"/>
  <c r="D239" i="6" s="1"/>
  <c r="D240" i="6" a="1"/>
  <c r="D240" i="6" s="1"/>
  <c r="D241" i="6" a="1"/>
  <c r="D241" i="6" s="1"/>
  <c r="D242" i="6" a="1"/>
  <c r="D242" i="6" s="1"/>
  <c r="D243" i="6" a="1"/>
  <c r="D243" i="6" s="1"/>
  <c r="D244" i="6" a="1"/>
  <c r="D244" i="6" s="1"/>
  <c r="D245" i="6" a="1"/>
  <c r="D245" i="6" s="1"/>
  <c r="D246" i="6" a="1"/>
  <c r="D246" i="6" s="1"/>
  <c r="D247" i="6" a="1"/>
  <c r="D247" i="6" s="1"/>
  <c r="D248" i="6" a="1"/>
  <c r="D248" i="6" s="1"/>
  <c r="D249" i="6" a="1"/>
  <c r="D249" i="6" s="1"/>
  <c r="D250" i="6" a="1"/>
  <c r="D250" i="6" s="1"/>
  <c r="D251" i="6" a="1"/>
  <c r="D251" i="6" s="1"/>
  <c r="D252" i="6" a="1"/>
  <c r="D252" i="6" s="1"/>
  <c r="D253" i="6" a="1"/>
  <c r="D253" i="6" s="1"/>
  <c r="D254" i="6" a="1"/>
  <c r="D254" i="6" s="1"/>
  <c r="D255" i="6" a="1"/>
  <c r="D255" i="6" s="1"/>
  <c r="D256" i="6" a="1"/>
  <c r="D256" i="6" s="1"/>
  <c r="D257" i="6" a="1"/>
  <c r="D257" i="6" s="1"/>
  <c r="D258" i="6" a="1"/>
  <c r="D258" i="6" s="1"/>
  <c r="D259" i="6" a="1"/>
  <c r="D259" i="6" s="1"/>
  <c r="D260" i="6" a="1"/>
  <c r="D260" i="6" s="1"/>
  <c r="D261" i="6" a="1"/>
  <c r="D261" i="6" s="1"/>
  <c r="D262" i="6" a="1"/>
  <c r="D262" i="6" s="1"/>
  <c r="D263" i="6" a="1"/>
  <c r="D263" i="6" s="1"/>
  <c r="D264" i="6" a="1"/>
  <c r="D264" i="6" s="1"/>
  <c r="D265" i="6" a="1"/>
  <c r="D265" i="6" s="1"/>
  <c r="D266" i="6" a="1"/>
  <c r="D266" i="6" s="1"/>
  <c r="D267" i="6" a="1"/>
  <c r="D267" i="6" s="1"/>
  <c r="D268" i="6" a="1"/>
  <c r="D268" i="6" s="1"/>
  <c r="D269" i="6" a="1"/>
  <c r="D269" i="6" s="1"/>
  <c r="D270" i="6" a="1"/>
  <c r="D270" i="6" s="1"/>
  <c r="D271" i="6" a="1"/>
  <c r="D271" i="6" s="1"/>
  <c r="D272" i="6" a="1"/>
  <c r="D272" i="6" s="1"/>
  <c r="D273" i="6" a="1"/>
  <c r="D273" i="6" s="1"/>
  <c r="D274" i="6" a="1"/>
  <c r="D274" i="6" s="1"/>
  <c r="D275" i="6" a="1"/>
  <c r="D275" i="6" s="1"/>
  <c r="D276" i="6" a="1"/>
  <c r="D276" i="6" s="1"/>
  <c r="D277" i="6" a="1"/>
  <c r="D277" i="6" s="1"/>
  <c r="D278" i="6" a="1"/>
  <c r="D278" i="6" s="1"/>
  <c r="D279" i="6" a="1"/>
  <c r="D279" i="6" s="1"/>
  <c r="D280" i="6" a="1"/>
  <c r="D280" i="6" s="1"/>
  <c r="D281" i="6" a="1"/>
  <c r="D281" i="6" s="1"/>
  <c r="D282" i="6" a="1"/>
  <c r="D282" i="6" s="1"/>
  <c r="D283" i="6" a="1"/>
  <c r="D283" i="6" s="1"/>
  <c r="D284" i="6" a="1"/>
  <c r="D284" i="6" s="1"/>
  <c r="D285" i="6" a="1"/>
  <c r="D285" i="6" s="1"/>
  <c r="D286" i="6" a="1"/>
  <c r="D286" i="6" s="1"/>
  <c r="D287" i="6" a="1"/>
  <c r="D287" i="6" s="1"/>
  <c r="D288" i="6" a="1"/>
  <c r="D288" i="6" s="1"/>
  <c r="D289" i="6" a="1"/>
  <c r="D289" i="6" s="1"/>
  <c r="D290" i="6" a="1"/>
  <c r="D290" i="6" s="1"/>
  <c r="D291" i="6" a="1"/>
  <c r="D291" i="6" s="1"/>
  <c r="D292" i="6" a="1"/>
  <c r="D292" i="6" s="1"/>
  <c r="D293" i="6" a="1"/>
  <c r="D293" i="6" s="1"/>
  <c r="D294" i="6" a="1"/>
  <c r="D294" i="6" s="1"/>
  <c r="D295" i="6" a="1"/>
  <c r="D295" i="6" s="1"/>
  <c r="D296" i="6" a="1"/>
  <c r="D296" i="6" s="1"/>
  <c r="D297" i="6" a="1"/>
  <c r="D297" i="6" s="1"/>
  <c r="D298" i="6" a="1"/>
  <c r="D298" i="6" s="1"/>
  <c r="D299" i="6" a="1"/>
  <c r="D299" i="6" s="1"/>
  <c r="D300" i="6" a="1"/>
  <c r="D300" i="6" s="1"/>
  <c r="D301" i="6" a="1"/>
  <c r="D301" i="6" s="1"/>
  <c r="D302" i="6" a="1"/>
  <c r="D302" i="6" s="1"/>
  <c r="D303" i="6" a="1"/>
  <c r="D303" i="6" s="1"/>
  <c r="D304" i="6" a="1"/>
  <c r="D304" i="6" s="1"/>
  <c r="D305" i="6" a="1"/>
  <c r="D305" i="6" s="1"/>
  <c r="D306" i="6" a="1"/>
  <c r="D306" i="6" s="1"/>
  <c r="D307" i="6" a="1"/>
  <c r="D307" i="6" s="1"/>
  <c r="D308" i="6" a="1"/>
  <c r="D308" i="6" s="1"/>
  <c r="D309" i="6" a="1"/>
  <c r="D309" i="6" s="1"/>
  <c r="D310" i="6" a="1"/>
  <c r="D310" i="6" s="1"/>
  <c r="D311" i="6" a="1"/>
  <c r="D311" i="6" s="1"/>
  <c r="D312" i="6" a="1"/>
  <c r="D312" i="6" s="1"/>
  <c r="D313" i="6" a="1"/>
  <c r="D313" i="6" s="1"/>
  <c r="D314" i="6" a="1"/>
  <c r="D314" i="6" s="1"/>
  <c r="D315" i="6" a="1"/>
  <c r="D315" i="6" s="1"/>
  <c r="D316" i="6" a="1"/>
  <c r="D316" i="6" s="1"/>
  <c r="D317" i="6" a="1"/>
  <c r="D317" i="6" s="1"/>
  <c r="D318" i="6" a="1"/>
  <c r="D318" i="6" s="1"/>
  <c r="D319" i="6" a="1"/>
  <c r="D319" i="6" s="1"/>
  <c r="D320" i="6" a="1"/>
  <c r="D320" i="6" s="1"/>
  <c r="D321" i="6" a="1"/>
  <c r="D321" i="6" s="1"/>
  <c r="D322" i="6" a="1"/>
  <c r="D322" i="6" s="1"/>
  <c r="D323" i="6" a="1"/>
  <c r="D323" i="6" s="1"/>
  <c r="D324" i="6" a="1"/>
  <c r="D324" i="6" s="1"/>
  <c r="D325" i="6" a="1"/>
  <c r="D325" i="6" s="1"/>
  <c r="D326" i="6" a="1"/>
  <c r="D326" i="6" s="1"/>
  <c r="D327" i="6" a="1"/>
  <c r="D327" i="6" s="1"/>
  <c r="D328" i="6" a="1"/>
  <c r="D328" i="6" s="1"/>
  <c r="D329" i="6" a="1"/>
  <c r="D329" i="6" s="1"/>
  <c r="D330" i="6" a="1"/>
  <c r="D330" i="6" s="1"/>
  <c r="D331" i="6" a="1"/>
  <c r="D331" i="6" s="1"/>
  <c r="D332" i="6" a="1"/>
  <c r="D332" i="6" s="1"/>
  <c r="D333" i="6" a="1"/>
  <c r="D333" i="6" s="1"/>
  <c r="D334" i="6" a="1"/>
  <c r="D334" i="6" s="1"/>
  <c r="D335" i="6" a="1"/>
  <c r="D335" i="6" s="1"/>
  <c r="D336" i="6" a="1"/>
  <c r="D336" i="6" s="1"/>
  <c r="D337" i="6" a="1"/>
  <c r="D337" i="6" s="1"/>
  <c r="D338" i="6" a="1"/>
  <c r="D338" i="6" s="1"/>
  <c r="D339" i="6" a="1"/>
  <c r="D339" i="6" s="1"/>
  <c r="D340" i="6" a="1"/>
  <c r="D340" i="6" s="1"/>
  <c r="D341" i="6" a="1"/>
  <c r="D341" i="6" s="1"/>
  <c r="D342" i="6" a="1"/>
  <c r="D342" i="6" s="1"/>
  <c r="D343" i="6" a="1"/>
  <c r="D343" i="6" s="1"/>
  <c r="D344" i="6" a="1"/>
  <c r="D344" i="6" s="1"/>
  <c r="D345" i="6" a="1"/>
  <c r="D345" i="6" s="1"/>
  <c r="D346" i="6" a="1"/>
  <c r="D346" i="6" s="1"/>
  <c r="D347" i="6" a="1"/>
  <c r="D347" i="6" s="1"/>
  <c r="D348" i="6" a="1"/>
  <c r="D348" i="6" s="1"/>
  <c r="D349" i="6" a="1"/>
  <c r="D349" i="6" s="1"/>
  <c r="D350" i="6" a="1"/>
  <c r="D350" i="6" s="1"/>
  <c r="D351" i="6" a="1"/>
  <c r="D351" i="6" s="1"/>
  <c r="D352" i="6" a="1"/>
  <c r="D352" i="6" s="1"/>
  <c r="D353" i="6" a="1"/>
  <c r="D353" i="6" s="1"/>
  <c r="D354" i="6" a="1"/>
  <c r="D354" i="6" s="1"/>
  <c r="D355" i="6" a="1"/>
  <c r="D355" i="6" s="1"/>
  <c r="D356" i="6" a="1"/>
  <c r="D356" i="6" s="1"/>
  <c r="D357" i="6" a="1"/>
  <c r="D357" i="6" s="1"/>
  <c r="D358" i="6" a="1"/>
  <c r="D358" i="6" s="1"/>
  <c r="D359" i="6" a="1"/>
  <c r="D359" i="6" s="1"/>
  <c r="D360" i="6" a="1"/>
  <c r="D360" i="6" s="1"/>
  <c r="D361" i="6" a="1"/>
  <c r="D361" i="6" s="1"/>
  <c r="D362" i="6" a="1"/>
  <c r="D362" i="6" s="1"/>
  <c r="D363" i="6" a="1"/>
  <c r="D363" i="6" s="1"/>
  <c r="D364" i="6" a="1"/>
  <c r="D364" i="6" s="1"/>
  <c r="D365" i="6" a="1"/>
  <c r="D365" i="6" s="1"/>
  <c r="D366" i="6" a="1"/>
  <c r="D366" i="6" s="1"/>
  <c r="D367" i="6" a="1"/>
  <c r="D367" i="6" s="1"/>
  <c r="D368" i="6" a="1"/>
  <c r="D368" i="6" s="1"/>
  <c r="D369" i="6" a="1"/>
  <c r="D369" i="6" s="1"/>
  <c r="D370" i="6" a="1"/>
  <c r="D370" i="6" s="1"/>
  <c r="D371" i="6" a="1"/>
  <c r="D371" i="6" s="1"/>
  <c r="D372" i="6" a="1"/>
  <c r="D372" i="6" s="1"/>
  <c r="D373" i="6" a="1"/>
  <c r="D373" i="6" s="1"/>
  <c r="D374" i="6" a="1"/>
  <c r="D374" i="6" s="1"/>
  <c r="D375" i="6" a="1"/>
  <c r="D375" i="6" s="1"/>
  <c r="D376" i="6" a="1"/>
  <c r="D376" i="6" s="1"/>
  <c r="D377" i="6" a="1"/>
  <c r="D377" i="6" s="1"/>
  <c r="D378" i="6" a="1"/>
  <c r="D378" i="6" s="1"/>
  <c r="D379" i="6" a="1"/>
  <c r="D379" i="6" s="1"/>
  <c r="D380" i="6" a="1"/>
  <c r="D380" i="6" s="1"/>
  <c r="D381" i="6" a="1"/>
  <c r="D381" i="6" s="1"/>
  <c r="D382" i="6" a="1"/>
  <c r="D382" i="6" s="1"/>
  <c r="D383" i="6" a="1"/>
  <c r="D383" i="6" s="1"/>
  <c r="D384" i="6" a="1"/>
  <c r="D384" i="6" s="1"/>
  <c r="D385" i="6" a="1"/>
  <c r="D385" i="6" s="1"/>
  <c r="D386" i="6" a="1"/>
  <c r="D386" i="6" s="1"/>
  <c r="D387" i="6" a="1"/>
  <c r="D387" i="6" s="1"/>
  <c r="D388" i="6" a="1"/>
  <c r="D388" i="6" s="1"/>
  <c r="D389" i="6" a="1"/>
  <c r="D389" i="6" s="1"/>
  <c r="D390" i="6" a="1"/>
  <c r="D390" i="6" s="1"/>
  <c r="D391" i="6" a="1"/>
  <c r="D391" i="6" s="1"/>
  <c r="D392" i="6" a="1"/>
  <c r="D392" i="6" s="1"/>
  <c r="D393" i="6" a="1"/>
  <c r="D393" i="6" s="1"/>
  <c r="D394" i="6" a="1"/>
  <c r="D394" i="6" s="1"/>
  <c r="D395" i="6" a="1"/>
  <c r="D395" i="6" s="1"/>
  <c r="D396" i="6" a="1"/>
  <c r="D396" i="6" s="1"/>
  <c r="D397" i="6" a="1"/>
  <c r="D397" i="6" s="1"/>
  <c r="D398" i="6" a="1"/>
  <c r="D398" i="6" s="1"/>
  <c r="D399" i="6" a="1"/>
  <c r="D399" i="6" s="1"/>
  <c r="D400" i="6" a="1"/>
  <c r="D400" i="6" s="1"/>
  <c r="D401" i="6" a="1"/>
  <c r="D401" i="6" s="1"/>
  <c r="D402" i="6" a="1"/>
  <c r="D402" i="6" s="1"/>
  <c r="D403" i="6" a="1"/>
  <c r="D403" i="6" s="1"/>
  <c r="D404" i="6" a="1"/>
  <c r="D404" i="6" s="1"/>
  <c r="D405" i="6" a="1"/>
  <c r="D405" i="6" s="1"/>
  <c r="D406" i="6" a="1"/>
  <c r="D406" i="6" s="1"/>
  <c r="D407" i="6" a="1"/>
  <c r="D407" i="6" s="1"/>
  <c r="D408" i="6" a="1"/>
  <c r="D408" i="6" s="1"/>
  <c r="D409" i="6" a="1"/>
  <c r="D409" i="6" s="1"/>
  <c r="D410" i="6" a="1"/>
  <c r="D410" i="6" s="1"/>
  <c r="D411" i="6" a="1"/>
  <c r="D411" i="6" s="1"/>
  <c r="D412" i="6" a="1"/>
  <c r="D412" i="6" s="1"/>
  <c r="D413" i="6" a="1"/>
  <c r="D413" i="6" s="1"/>
  <c r="D414" i="6" a="1"/>
  <c r="D414" i="6" s="1"/>
  <c r="D415" i="6" a="1"/>
  <c r="D415" i="6" s="1"/>
  <c r="D416" i="6" a="1"/>
  <c r="D416" i="6" s="1"/>
  <c r="D417" i="6" a="1"/>
  <c r="D417" i="6" s="1"/>
  <c r="D418" i="6" a="1"/>
  <c r="D418" i="6" s="1"/>
  <c r="D419" i="6" a="1"/>
  <c r="D419" i="6" s="1"/>
  <c r="D420" i="6" a="1"/>
  <c r="D420" i="6" s="1"/>
  <c r="D421" i="6" a="1"/>
  <c r="D421" i="6" s="1"/>
  <c r="D422" i="6" a="1"/>
  <c r="D422" i="6" s="1"/>
  <c r="D423" i="6" a="1"/>
  <c r="D423" i="6" s="1"/>
  <c r="D424" i="6" a="1"/>
  <c r="D424" i="6" s="1"/>
  <c r="D425" i="6" a="1"/>
  <c r="D425" i="6" s="1"/>
  <c r="D426" i="6" a="1"/>
  <c r="D426" i="6" s="1"/>
  <c r="D427" i="6" a="1"/>
  <c r="D427" i="6" s="1"/>
  <c r="D428" i="6" a="1"/>
  <c r="D428" i="6" s="1"/>
  <c r="D429" i="6" a="1"/>
  <c r="D429" i="6" s="1"/>
  <c r="D430" i="6" a="1"/>
  <c r="D430" i="6" s="1"/>
  <c r="D431" i="6" a="1"/>
  <c r="D431" i="6" s="1"/>
  <c r="D432" i="6" a="1"/>
  <c r="D432" i="6" s="1"/>
  <c r="D433" i="6" a="1"/>
  <c r="D433" i="6" s="1"/>
  <c r="D434" i="6" a="1"/>
  <c r="D434" i="6" s="1"/>
  <c r="D435" i="6" a="1"/>
  <c r="D435" i="6" s="1"/>
  <c r="D436" i="6" a="1"/>
  <c r="D436" i="6" s="1"/>
  <c r="D437" i="6" a="1"/>
  <c r="D437" i="6" s="1"/>
  <c r="D438" i="6" a="1"/>
  <c r="D438" i="6" s="1"/>
  <c r="D439" i="6" a="1"/>
  <c r="D439" i="6" s="1"/>
  <c r="D440" i="6" a="1"/>
  <c r="D440" i="6" s="1"/>
  <c r="D441" i="6" a="1"/>
  <c r="D441" i="6" s="1"/>
  <c r="D442" i="6" a="1"/>
  <c r="D442" i="6" s="1"/>
  <c r="D443" i="6" a="1"/>
  <c r="D443" i="6" s="1"/>
  <c r="D444" i="6" a="1"/>
  <c r="D444" i="6" s="1"/>
  <c r="D445" i="6" a="1"/>
  <c r="D445" i="6" s="1"/>
  <c r="D446" i="6" a="1"/>
  <c r="D446" i="6" s="1"/>
  <c r="D447" i="6" a="1"/>
  <c r="D447" i="6" s="1"/>
  <c r="D448" i="6" a="1"/>
  <c r="D448" i="6" s="1"/>
  <c r="D449" i="6" a="1"/>
  <c r="D449" i="6" s="1"/>
  <c r="D450" i="6" a="1"/>
  <c r="D450" i="6" s="1"/>
  <c r="D451" i="6" a="1"/>
  <c r="D451" i="6" s="1"/>
  <c r="D452" i="6" a="1"/>
  <c r="D452" i="6" s="1"/>
  <c r="D453" i="6" a="1"/>
  <c r="D453" i="6" s="1"/>
  <c r="D454" i="6" a="1"/>
  <c r="D454" i="6" s="1"/>
  <c r="D455" i="6" a="1"/>
  <c r="D455" i="6" s="1"/>
  <c r="D456" i="6" a="1"/>
  <c r="D456" i="6" s="1"/>
  <c r="D457" i="6" a="1"/>
  <c r="D457" i="6" s="1"/>
  <c r="D458" i="6" a="1"/>
  <c r="D458" i="6" s="1"/>
  <c r="D459" i="6" a="1"/>
  <c r="D459" i="6" s="1"/>
  <c r="D460" i="6" a="1"/>
  <c r="D460" i="6" s="1"/>
  <c r="D461" i="6" a="1"/>
  <c r="D461" i="6" s="1"/>
  <c r="D462" i="6" a="1"/>
  <c r="D462" i="6" s="1"/>
  <c r="D463" i="6" a="1"/>
  <c r="D463" i="6" s="1"/>
  <c r="D464" i="6" a="1"/>
  <c r="D464" i="6" s="1"/>
  <c r="D465" i="6" a="1"/>
  <c r="D465" i="6" s="1"/>
  <c r="D466" i="6" a="1"/>
  <c r="D466" i="6" s="1"/>
  <c r="D467" i="6" a="1"/>
  <c r="D467" i="6" s="1"/>
  <c r="D468" i="6" a="1"/>
  <c r="D468" i="6" s="1"/>
  <c r="D469" i="6" a="1"/>
  <c r="D469" i="6" s="1"/>
  <c r="D470" i="6" a="1"/>
  <c r="D470" i="6" s="1"/>
  <c r="D471" i="6" a="1"/>
  <c r="D471" i="6" s="1"/>
  <c r="D472" i="6" a="1"/>
  <c r="D472" i="6" s="1"/>
  <c r="D473" i="6" a="1"/>
  <c r="D473" i="6" s="1"/>
  <c r="D474" i="6" a="1"/>
  <c r="D474" i="6" s="1"/>
  <c r="D475" i="6" a="1"/>
  <c r="D475" i="6" s="1"/>
  <c r="D476" i="6" a="1"/>
  <c r="D476" i="6" s="1"/>
  <c r="D477" i="6" a="1"/>
  <c r="D477" i="6" s="1"/>
  <c r="D478" i="6" a="1"/>
  <c r="D478" i="6" s="1"/>
  <c r="D479" i="6" a="1"/>
  <c r="D479" i="6" s="1"/>
  <c r="D480" i="6" a="1"/>
  <c r="D480" i="6" s="1"/>
  <c r="D481" i="6" a="1"/>
  <c r="D481" i="6" s="1"/>
  <c r="D482" i="6" a="1"/>
  <c r="D482" i="6" s="1"/>
  <c r="D483" i="6" a="1"/>
  <c r="D483" i="6" s="1"/>
  <c r="D484" i="6" a="1"/>
  <c r="D484" i="6" s="1"/>
  <c r="D485" i="6" a="1"/>
  <c r="D485" i="6" s="1"/>
  <c r="D486" i="6" a="1"/>
  <c r="D486" i="6" s="1"/>
  <c r="D487" i="6" a="1"/>
  <c r="D487" i="6" s="1"/>
  <c r="D488" i="6" a="1"/>
  <c r="D488" i="6" s="1"/>
  <c r="D489" i="6" a="1"/>
  <c r="D489" i="6" s="1"/>
  <c r="D490" i="6" a="1"/>
  <c r="D490" i="6" s="1"/>
  <c r="D491" i="6" a="1"/>
  <c r="D491" i="6" s="1"/>
  <c r="D492" i="6" a="1"/>
  <c r="D492" i="6" s="1"/>
  <c r="D493" i="6" a="1"/>
  <c r="D493" i="6" s="1"/>
  <c r="D494" i="6" a="1"/>
  <c r="D494" i="6" s="1"/>
  <c r="D495" i="6" a="1"/>
  <c r="D495" i="6" s="1"/>
  <c r="D496" i="6" a="1"/>
  <c r="D496" i="6" s="1"/>
  <c r="D497" i="6" a="1"/>
  <c r="D497" i="6" s="1"/>
  <c r="D498" i="6" a="1"/>
  <c r="D498" i="6" s="1"/>
  <c r="D499" i="6" a="1"/>
  <c r="D499" i="6" s="1"/>
  <c r="D500" i="6" a="1"/>
  <c r="D500" i="6" s="1"/>
  <c r="D501" i="6" a="1"/>
  <c r="D501" i="6" s="1"/>
  <c r="D502" i="6" a="1"/>
  <c r="D502" i="6" s="1"/>
  <c r="D503" i="6" a="1"/>
  <c r="D503" i="6" s="1"/>
  <c r="D504" i="6" a="1"/>
  <c r="D504" i="6" s="1"/>
  <c r="D505" i="6" a="1"/>
  <c r="D505" i="6" s="1"/>
  <c r="D506" i="6" a="1"/>
  <c r="D506" i="6" s="1"/>
  <c r="D507" i="6" a="1"/>
  <c r="D507" i="6" s="1"/>
  <c r="D508" i="6" a="1"/>
  <c r="D508" i="6" s="1"/>
  <c r="D509" i="6" a="1"/>
  <c r="D509" i="6" s="1"/>
  <c r="D510" i="6" a="1"/>
  <c r="D510" i="6" s="1"/>
  <c r="D511" i="6" a="1"/>
  <c r="D511" i="6" s="1"/>
  <c r="D512" i="6" a="1"/>
  <c r="D512" i="6" s="1"/>
  <c r="D513" i="6" a="1"/>
  <c r="D513" i="6" s="1"/>
  <c r="D514" i="6" a="1"/>
  <c r="D514" i="6" s="1"/>
  <c r="D515" i="6" a="1"/>
  <c r="D515" i="6" s="1"/>
  <c r="D516" i="6" a="1"/>
  <c r="D516" i="6" s="1"/>
  <c r="D517" i="6" a="1"/>
  <c r="D517" i="6" s="1"/>
  <c r="D518" i="6" a="1"/>
  <c r="D518" i="6" s="1"/>
  <c r="D519" i="6" a="1"/>
  <c r="D519" i="6" s="1"/>
  <c r="D520" i="6" a="1"/>
  <c r="D520" i="6" s="1"/>
  <c r="D521" i="6" a="1"/>
  <c r="D521" i="6" s="1"/>
  <c r="D522" i="6" a="1"/>
  <c r="D522" i="6" s="1"/>
  <c r="D523" i="6" a="1"/>
  <c r="D523" i="6" s="1"/>
  <c r="D524" i="6" a="1"/>
  <c r="D524" i="6" s="1"/>
  <c r="D525" i="6" a="1"/>
  <c r="D525" i="6" s="1"/>
  <c r="D526" i="6" a="1"/>
  <c r="D526" i="6" s="1"/>
  <c r="D527" i="6" a="1"/>
  <c r="D527" i="6" s="1"/>
  <c r="D528" i="6" a="1"/>
  <c r="D528" i="6" s="1"/>
  <c r="D529" i="6" a="1"/>
  <c r="D529" i="6" s="1"/>
  <c r="D530" i="6" a="1"/>
  <c r="D530" i="6" s="1"/>
  <c r="D531" i="6" a="1"/>
  <c r="D531" i="6" s="1"/>
  <c r="D532" i="6" a="1"/>
  <c r="D532" i="6" s="1"/>
  <c r="D533" i="6" a="1"/>
  <c r="D533" i="6" s="1"/>
  <c r="D534" i="6" a="1"/>
  <c r="D534" i="6" s="1"/>
  <c r="D535" i="6" a="1"/>
  <c r="D535" i="6" s="1"/>
  <c r="D536" i="6" a="1"/>
  <c r="D536" i="6" s="1"/>
  <c r="D537" i="6" a="1"/>
  <c r="D537" i="6" s="1"/>
  <c r="D538" i="6" a="1"/>
  <c r="D538" i="6" s="1"/>
  <c r="D539" i="6" a="1"/>
  <c r="D539" i="6" s="1"/>
  <c r="D540" i="6" a="1"/>
  <c r="D540" i="6" s="1"/>
  <c r="D541" i="6" a="1"/>
  <c r="D541" i="6" s="1"/>
  <c r="D542" i="6" a="1"/>
  <c r="D542" i="6" s="1"/>
  <c r="D543" i="6" a="1"/>
  <c r="D543" i="6" s="1"/>
  <c r="D544" i="6" a="1"/>
  <c r="D544" i="6" s="1"/>
  <c r="D545" i="6" a="1"/>
  <c r="D545" i="6" s="1"/>
  <c r="D546" i="6" a="1"/>
  <c r="D546" i="6" s="1"/>
  <c r="D547" i="6" a="1"/>
  <c r="D547" i="6" s="1"/>
  <c r="D548" i="6" a="1"/>
  <c r="D548" i="6" s="1"/>
  <c r="D549" i="6" a="1"/>
  <c r="D549" i="6" s="1"/>
  <c r="D550" i="6" a="1"/>
  <c r="D550" i="6" s="1"/>
  <c r="D551" i="6" a="1"/>
  <c r="D551" i="6" s="1"/>
  <c r="D552" i="6" a="1"/>
  <c r="D552" i="6" s="1"/>
  <c r="D553" i="6" a="1"/>
  <c r="D553" i="6" s="1"/>
  <c r="D554" i="6" a="1"/>
  <c r="D554" i="6" s="1"/>
  <c r="D555" i="6" a="1"/>
  <c r="D555" i="6" s="1"/>
  <c r="D556" i="6" a="1"/>
  <c r="D556" i="6" s="1"/>
  <c r="D557" i="6" a="1"/>
  <c r="D557" i="6" s="1"/>
  <c r="D558" i="6" a="1"/>
  <c r="D558" i="6" s="1"/>
  <c r="D559" i="6" a="1"/>
  <c r="D559" i="6" s="1"/>
  <c r="D560" i="6" a="1"/>
  <c r="D560" i="6" s="1"/>
  <c r="D561" i="6" a="1"/>
  <c r="D561" i="6" s="1"/>
  <c r="D562" i="6" a="1"/>
  <c r="D562" i="6" s="1"/>
  <c r="D563" i="6" a="1"/>
  <c r="D563" i="6" s="1"/>
  <c r="D564" i="6" a="1"/>
  <c r="D564" i="6" s="1"/>
  <c r="D565" i="6" a="1"/>
  <c r="D565" i="6" s="1"/>
  <c r="D566" i="6" a="1"/>
  <c r="D566" i="6" s="1"/>
  <c r="D567" i="6" a="1"/>
  <c r="D567" i="6" s="1"/>
  <c r="D568" i="6" a="1"/>
  <c r="D568" i="6" s="1"/>
  <c r="D569" i="6" a="1"/>
  <c r="D569" i="6" s="1"/>
  <c r="D570" i="6" a="1"/>
  <c r="D570" i="6" s="1"/>
  <c r="D571" i="6" a="1"/>
  <c r="D571" i="6" s="1"/>
  <c r="D572" i="6" a="1"/>
  <c r="D572" i="6" s="1"/>
  <c r="D573" i="6" a="1"/>
  <c r="D573" i="6" s="1"/>
  <c r="D574" i="6" a="1"/>
  <c r="D574" i="6" s="1"/>
  <c r="D575" i="6" a="1"/>
  <c r="D575" i="6" s="1"/>
  <c r="D576" i="6" a="1"/>
  <c r="D576" i="6" s="1"/>
  <c r="D577" i="6" a="1"/>
  <c r="D577" i="6" s="1"/>
  <c r="D578" i="6" a="1"/>
  <c r="D578" i="6" s="1"/>
  <c r="D579" i="6" a="1"/>
  <c r="D579" i="6" s="1"/>
  <c r="D580" i="6" a="1"/>
  <c r="D580" i="6" s="1"/>
  <c r="D581" i="6" a="1"/>
  <c r="D581" i="6" s="1"/>
  <c r="D582" i="6" a="1"/>
  <c r="D582" i="6" s="1"/>
  <c r="D583" i="6" a="1"/>
  <c r="D583" i="6" s="1"/>
  <c r="D584" i="6" a="1"/>
  <c r="D584" i="6" s="1"/>
  <c r="D585" i="6" a="1"/>
  <c r="D585" i="6" s="1"/>
  <c r="D586" i="6" a="1"/>
  <c r="D586" i="6" s="1"/>
  <c r="D587" i="6" a="1"/>
  <c r="D587" i="6" s="1"/>
  <c r="D588" i="6" a="1"/>
  <c r="D588" i="6" s="1"/>
  <c r="D589" i="6" a="1"/>
  <c r="D589" i="6" s="1"/>
  <c r="D590" i="6" a="1"/>
  <c r="D590" i="6" s="1"/>
  <c r="D591" i="6" a="1"/>
  <c r="D591" i="6" s="1"/>
  <c r="D592" i="6" a="1"/>
  <c r="D592" i="6" s="1"/>
  <c r="D593" i="6" a="1"/>
  <c r="D593" i="6" s="1"/>
  <c r="D594" i="6" a="1"/>
  <c r="D594" i="6" s="1"/>
  <c r="D595" i="6" a="1"/>
  <c r="D595" i="6" s="1"/>
  <c r="D596" i="6" a="1"/>
  <c r="D596" i="6" s="1"/>
  <c r="D597" i="6" a="1"/>
  <c r="D597" i="6" s="1"/>
  <c r="D598" i="6" a="1"/>
  <c r="D598" i="6" s="1"/>
  <c r="D599" i="6" a="1"/>
  <c r="D599" i="6" s="1"/>
  <c r="D600" i="6" a="1"/>
  <c r="D600" i="6" s="1"/>
  <c r="D601" i="6" a="1"/>
  <c r="D601" i="6" s="1"/>
  <c r="D602" i="6" a="1"/>
  <c r="D602" i="6" s="1"/>
  <c r="D603" i="6" a="1"/>
  <c r="D603" i="6" s="1"/>
  <c r="D604" i="6" a="1"/>
  <c r="D604" i="6" s="1"/>
  <c r="D605" i="6" a="1"/>
  <c r="D605" i="6" s="1"/>
  <c r="D606" i="6" a="1"/>
  <c r="D606" i="6" s="1"/>
  <c r="D607" i="6" a="1"/>
  <c r="D607" i="6" s="1"/>
  <c r="D608" i="6" a="1"/>
  <c r="D608" i="6" s="1"/>
  <c r="D609" i="6" a="1"/>
  <c r="D609" i="6" s="1"/>
  <c r="D610" i="6" a="1"/>
  <c r="D610" i="6" s="1"/>
  <c r="D611" i="6" a="1"/>
  <c r="D611" i="6" s="1"/>
  <c r="D612" i="6" a="1"/>
  <c r="D612" i="6" s="1"/>
  <c r="D613" i="6" a="1"/>
  <c r="D613" i="6" s="1"/>
  <c r="D614" i="6" a="1"/>
  <c r="D614" i="6" s="1"/>
  <c r="D615" i="6" a="1"/>
  <c r="D615" i="6" s="1"/>
  <c r="D616" i="6" a="1"/>
  <c r="D616" i="6" s="1"/>
  <c r="D617" i="6" a="1"/>
  <c r="D617" i="6" s="1"/>
  <c r="D618" i="6" a="1"/>
  <c r="D618" i="6" s="1"/>
  <c r="D619" i="6" a="1"/>
  <c r="D619" i="6" s="1"/>
  <c r="D620" i="6" a="1"/>
  <c r="D620" i="6" s="1"/>
  <c r="D621" i="6" a="1"/>
  <c r="D621" i="6" s="1"/>
  <c r="D622" i="6" a="1"/>
  <c r="D622" i="6" s="1"/>
  <c r="D623" i="6" a="1"/>
  <c r="D623" i="6" s="1"/>
  <c r="D624" i="6" a="1"/>
  <c r="D624" i="6" s="1"/>
  <c r="D625" i="6" a="1"/>
  <c r="D625" i="6" s="1"/>
  <c r="D626" i="6" a="1"/>
  <c r="D626" i="6" s="1"/>
  <c r="D627" i="6" a="1"/>
  <c r="D627" i="6" s="1"/>
  <c r="D628" i="6" a="1"/>
  <c r="D628" i="6" s="1"/>
  <c r="D629" i="6" a="1"/>
  <c r="D629" i="6" s="1"/>
  <c r="D630" i="6" a="1"/>
  <c r="D630" i="6" s="1"/>
  <c r="D631" i="6" a="1"/>
  <c r="D631" i="6" s="1"/>
  <c r="D632" i="6" a="1"/>
  <c r="D632" i="6" s="1"/>
  <c r="D633" i="6" a="1"/>
  <c r="D633" i="6" s="1"/>
  <c r="D634" i="6" a="1"/>
  <c r="D634" i="6" s="1"/>
  <c r="D635" i="6" a="1"/>
  <c r="D635" i="6" s="1"/>
  <c r="D636" i="6" a="1"/>
  <c r="D636" i="6" s="1"/>
  <c r="D637" i="6" a="1"/>
  <c r="D637" i="6" s="1"/>
  <c r="D638" i="6" a="1"/>
  <c r="D638" i="6" s="1"/>
  <c r="D639" i="6" a="1"/>
  <c r="D639" i="6" s="1"/>
  <c r="D640" i="6" a="1"/>
  <c r="D640" i="6" s="1"/>
  <c r="D641" i="6" a="1"/>
  <c r="D641" i="6" s="1"/>
  <c r="D642" i="6" a="1"/>
  <c r="D642" i="6" s="1"/>
  <c r="D643" i="6" a="1"/>
  <c r="D643" i="6" s="1"/>
  <c r="D644" i="6" a="1"/>
  <c r="D644" i="6" s="1"/>
  <c r="D645" i="6" a="1"/>
  <c r="D645" i="6" s="1"/>
  <c r="D646" i="6" a="1"/>
  <c r="D646" i="6" s="1"/>
  <c r="D647" i="6" a="1"/>
  <c r="D647" i="6" s="1"/>
  <c r="D648" i="6" a="1"/>
  <c r="D648" i="6" s="1"/>
  <c r="D649" i="6" a="1"/>
  <c r="D649" i="6" s="1"/>
  <c r="D650" i="6" a="1"/>
  <c r="D650" i="6" s="1"/>
  <c r="D651" i="6" a="1"/>
  <c r="D651" i="6" s="1"/>
  <c r="D652" i="6" a="1"/>
  <c r="D652" i="6" s="1"/>
  <c r="D653" i="6" a="1"/>
  <c r="D653" i="6" s="1"/>
  <c r="D654" i="6" a="1"/>
  <c r="D654" i="6" s="1"/>
  <c r="D655" i="6" a="1"/>
  <c r="D655" i="6" s="1"/>
  <c r="D656" i="6" a="1"/>
  <c r="D656" i="6" s="1"/>
  <c r="D657" i="6" a="1"/>
  <c r="D657" i="6" s="1"/>
  <c r="D658" i="6" a="1"/>
  <c r="D658" i="6" s="1"/>
  <c r="D659" i="6" a="1"/>
  <c r="D659" i="6" s="1"/>
  <c r="D660" i="6" a="1"/>
  <c r="D660" i="6" s="1"/>
  <c r="D661" i="6" a="1"/>
  <c r="D661" i="6" s="1"/>
  <c r="D662" i="6" a="1"/>
  <c r="D662" i="6" s="1"/>
  <c r="D663" i="6" a="1"/>
  <c r="D663" i="6" s="1"/>
  <c r="D664" i="6" a="1"/>
  <c r="D664" i="6" s="1"/>
  <c r="D665" i="6" a="1"/>
  <c r="D665" i="6" s="1"/>
  <c r="D666" i="6" a="1"/>
  <c r="D666" i="6" s="1"/>
  <c r="D667" i="6" a="1"/>
  <c r="D667" i="6" s="1"/>
  <c r="D668" i="6" a="1"/>
  <c r="D668" i="6" s="1"/>
  <c r="D669" i="6" a="1"/>
  <c r="D669" i="6" s="1"/>
  <c r="D670" i="6" a="1"/>
  <c r="D670" i="6" s="1"/>
  <c r="D671" i="6" a="1"/>
  <c r="D671" i="6" s="1"/>
  <c r="D672" i="6" a="1"/>
  <c r="D672" i="6" s="1"/>
  <c r="D673" i="6" a="1"/>
  <c r="D673" i="6" s="1"/>
  <c r="D674" i="6" a="1"/>
  <c r="D674" i="6" s="1"/>
  <c r="D675" i="6" a="1"/>
  <c r="D675" i="6" s="1"/>
  <c r="D676" i="6" a="1"/>
  <c r="D676" i="6" s="1"/>
  <c r="D677" i="6" a="1"/>
  <c r="D677" i="6" s="1"/>
  <c r="D678" i="6" a="1"/>
  <c r="D678" i="6" s="1"/>
  <c r="D679" i="6" a="1"/>
  <c r="D679" i="6" s="1"/>
  <c r="D680" i="6" a="1"/>
  <c r="D680" i="6" s="1"/>
  <c r="D681" i="6" a="1"/>
  <c r="D681" i="6" s="1"/>
  <c r="D682" i="6" a="1"/>
  <c r="D682" i="6" s="1"/>
  <c r="D683" i="6" a="1"/>
  <c r="D683" i="6" s="1"/>
  <c r="D684" i="6" a="1"/>
  <c r="D684" i="6" s="1"/>
  <c r="D685" i="6" a="1"/>
  <c r="D685" i="6" s="1"/>
  <c r="D686" i="6" a="1"/>
  <c r="D686" i="6" s="1"/>
  <c r="D687" i="6" a="1"/>
  <c r="D687" i="6" s="1"/>
  <c r="D688" i="6" a="1"/>
  <c r="D688" i="6" s="1"/>
  <c r="D689" i="6" a="1"/>
  <c r="D689" i="6" s="1"/>
  <c r="D690" i="6" a="1"/>
  <c r="D690" i="6" s="1"/>
  <c r="D691" i="6" a="1"/>
  <c r="D691" i="6" s="1"/>
  <c r="D692" i="6" a="1"/>
  <c r="D692" i="6" s="1"/>
  <c r="D693" i="6" a="1"/>
  <c r="D693" i="6" s="1"/>
  <c r="D694" i="6" a="1"/>
  <c r="D694" i="6" s="1"/>
  <c r="D695" i="6" a="1"/>
  <c r="D695" i="6" s="1"/>
  <c r="D696" i="6" a="1"/>
  <c r="D696" i="6" s="1"/>
  <c r="D697" i="6" a="1"/>
  <c r="D697" i="6" s="1"/>
  <c r="D698" i="6" a="1"/>
  <c r="D698" i="6" s="1"/>
  <c r="D699" i="6" a="1"/>
  <c r="D699" i="6" s="1"/>
  <c r="D700" i="6" a="1"/>
  <c r="D700" i="6" s="1"/>
  <c r="D701" i="6" a="1"/>
  <c r="D701" i="6" s="1"/>
  <c r="D702" i="6" a="1"/>
  <c r="D702" i="6" s="1"/>
  <c r="D703" i="6" a="1"/>
  <c r="D703" i="6" s="1"/>
  <c r="D704" i="6" a="1"/>
  <c r="D704" i="6" s="1"/>
  <c r="D705" i="6" a="1"/>
  <c r="D705" i="6" s="1"/>
  <c r="D706" i="6" a="1"/>
  <c r="D706" i="6" s="1"/>
  <c r="D707" i="6" a="1"/>
  <c r="D707" i="6" s="1"/>
  <c r="D708" i="6" a="1"/>
  <c r="D708" i="6" s="1"/>
  <c r="D709" i="6" a="1"/>
  <c r="D709" i="6" s="1"/>
  <c r="D710" i="6" a="1"/>
  <c r="D710" i="6" s="1"/>
  <c r="D711" i="6" a="1"/>
  <c r="D711" i="6" s="1"/>
  <c r="D712" i="6" a="1"/>
  <c r="D712" i="6" s="1"/>
  <c r="D713" i="6" a="1"/>
  <c r="D713" i="6" s="1"/>
  <c r="D714" i="6" a="1"/>
  <c r="D714" i="6" s="1"/>
  <c r="D715" i="6" a="1"/>
  <c r="D715" i="6" s="1"/>
  <c r="D716" i="6" a="1"/>
  <c r="D716" i="6" s="1"/>
  <c r="D717" i="6" a="1"/>
  <c r="D717" i="6" s="1"/>
  <c r="D718" i="6" a="1"/>
  <c r="D718" i="6" s="1"/>
  <c r="D719" i="6" a="1"/>
  <c r="D719" i="6" s="1"/>
  <c r="D720" i="6" a="1"/>
  <c r="D720" i="6" s="1"/>
  <c r="D721" i="6" a="1"/>
  <c r="D721" i="6" s="1"/>
  <c r="D722" i="6" a="1"/>
  <c r="D722" i="6" s="1"/>
  <c r="D723" i="6" a="1"/>
  <c r="D723" i="6" s="1"/>
  <c r="D724" i="6" a="1"/>
  <c r="D724" i="6" s="1"/>
  <c r="D725" i="6" a="1"/>
  <c r="D725" i="6" s="1"/>
  <c r="D726" i="6" a="1"/>
  <c r="D726" i="6" s="1"/>
  <c r="D727" i="6" a="1"/>
  <c r="D727" i="6" s="1"/>
  <c r="D728" i="6" a="1"/>
  <c r="D728" i="6" s="1"/>
  <c r="D729" i="6" a="1"/>
  <c r="D729" i="6" s="1"/>
  <c r="D730" i="6" a="1"/>
  <c r="D730" i="6" s="1"/>
  <c r="D731" i="6" a="1"/>
  <c r="D731" i="6" s="1"/>
  <c r="D732" i="6" a="1"/>
  <c r="D732" i="6" s="1"/>
  <c r="D733" i="6" a="1"/>
  <c r="D733" i="6" s="1"/>
  <c r="D734" i="6" a="1"/>
  <c r="D734" i="6" s="1"/>
  <c r="D735" i="6" a="1"/>
  <c r="D735" i="6" s="1"/>
  <c r="D736" i="6" a="1"/>
  <c r="D736" i="6" s="1"/>
  <c r="D737" i="6" a="1"/>
  <c r="D737" i="6" s="1"/>
  <c r="D738" i="6" a="1"/>
  <c r="D738" i="6" s="1"/>
  <c r="D739" i="6" a="1"/>
  <c r="D739" i="6" s="1"/>
  <c r="D740" i="6" a="1"/>
  <c r="D740" i="6" s="1"/>
  <c r="D741" i="6" a="1"/>
  <c r="D741" i="6" s="1"/>
  <c r="D742" i="6" a="1"/>
  <c r="D742" i="6" s="1"/>
  <c r="D743" i="6" a="1"/>
  <c r="D743" i="6" s="1"/>
  <c r="D744" i="6" a="1"/>
  <c r="D744" i="6" s="1"/>
  <c r="D745" i="6" a="1"/>
  <c r="D745" i="6" s="1"/>
  <c r="D746" i="6" a="1"/>
  <c r="D746" i="6" s="1"/>
  <c r="D747" i="6" a="1"/>
  <c r="D747" i="6" s="1"/>
  <c r="D748" i="6" a="1"/>
  <c r="D748" i="6" s="1"/>
  <c r="D749" i="6" a="1"/>
  <c r="D749" i="6" s="1"/>
  <c r="D750" i="6" a="1"/>
  <c r="D750" i="6" s="1"/>
  <c r="D751" i="6" a="1"/>
  <c r="D751" i="6" s="1"/>
  <c r="D752" i="6" a="1"/>
  <c r="D752" i="6" s="1"/>
  <c r="D753" i="6" a="1"/>
  <c r="D753" i="6" s="1"/>
  <c r="D754" i="6" a="1"/>
  <c r="D754" i="6" s="1"/>
  <c r="D755" i="6" a="1"/>
  <c r="D755" i="6" s="1"/>
  <c r="D756" i="6" a="1"/>
  <c r="D756" i="6" s="1"/>
  <c r="D757" i="6" a="1"/>
  <c r="D757" i="6" s="1"/>
  <c r="D758" i="6" a="1"/>
  <c r="D758" i="6" s="1"/>
  <c r="D759" i="6" a="1"/>
  <c r="D759" i="6" s="1"/>
  <c r="D760" i="6" a="1"/>
  <c r="D760" i="6" s="1"/>
  <c r="D761" i="6" a="1"/>
  <c r="D761" i="6" s="1"/>
  <c r="D762" i="6" a="1"/>
  <c r="D762" i="6" s="1"/>
  <c r="D763" i="6" a="1"/>
  <c r="D763" i="6" s="1"/>
  <c r="D764" i="6" a="1"/>
  <c r="D764" i="6" s="1"/>
  <c r="D765" i="6" a="1"/>
  <c r="D765" i="6" s="1"/>
  <c r="D766" i="6" a="1"/>
  <c r="D766" i="6" s="1"/>
  <c r="D767" i="6" a="1"/>
  <c r="D767" i="6" s="1"/>
  <c r="D768" i="6" a="1"/>
  <c r="D768" i="6" s="1"/>
  <c r="D769" i="6" a="1"/>
  <c r="D769" i="6" s="1"/>
  <c r="D770" i="6" a="1"/>
  <c r="D770" i="6" s="1"/>
  <c r="D771" i="6" a="1"/>
  <c r="D771" i="6" s="1"/>
  <c r="D772" i="6" a="1"/>
  <c r="D772" i="6" s="1"/>
  <c r="D773" i="6" a="1"/>
  <c r="D773" i="6" s="1"/>
  <c r="D774" i="6" a="1"/>
  <c r="D774" i="6" s="1"/>
  <c r="D775" i="6" a="1"/>
  <c r="D775" i="6" s="1"/>
  <c r="D776" i="6" a="1"/>
  <c r="D776" i="6" s="1"/>
  <c r="D777" i="6" a="1"/>
  <c r="D777" i="6" s="1"/>
  <c r="D778" i="6" a="1"/>
  <c r="D778" i="6" s="1"/>
  <c r="D779" i="6" a="1"/>
  <c r="D779" i="6" s="1"/>
  <c r="D780" i="6" a="1"/>
  <c r="D780" i="6" s="1"/>
  <c r="D781" i="6" a="1"/>
  <c r="D781" i="6" s="1"/>
  <c r="D782" i="6" a="1"/>
  <c r="D782" i="6" s="1"/>
  <c r="D783" i="6" a="1"/>
  <c r="D783" i="6" s="1"/>
  <c r="D784" i="6" a="1"/>
  <c r="D784" i="6" s="1"/>
  <c r="D785" i="6" a="1"/>
  <c r="D785" i="6" s="1"/>
  <c r="D786" i="6" a="1"/>
  <c r="D786" i="6" s="1"/>
  <c r="D787" i="6" a="1"/>
  <c r="D787" i="6" s="1"/>
  <c r="D788" i="6" a="1"/>
  <c r="D788" i="6" s="1"/>
  <c r="D789" i="6" a="1"/>
  <c r="D789" i="6" s="1"/>
  <c r="D790" i="6" a="1"/>
  <c r="D790" i="6" s="1"/>
  <c r="D791" i="6" a="1"/>
  <c r="D791" i="6" s="1"/>
  <c r="D792" i="6" a="1"/>
  <c r="D792" i="6" s="1"/>
  <c r="D793" i="6" a="1"/>
  <c r="D793" i="6" s="1"/>
  <c r="D794" i="6" a="1"/>
  <c r="D794" i="6" s="1"/>
  <c r="D795" i="6" a="1"/>
  <c r="D795" i="6" s="1"/>
  <c r="D796" i="6" a="1"/>
  <c r="D796" i="6" s="1"/>
  <c r="D797" i="6" a="1"/>
  <c r="D797" i="6" s="1"/>
  <c r="D798" i="6" a="1"/>
  <c r="D798" i="6" s="1"/>
  <c r="D799" i="6" a="1"/>
  <c r="D799" i="6" s="1"/>
  <c r="D800" i="6" a="1"/>
  <c r="D800" i="6" s="1"/>
  <c r="D801" i="6" a="1"/>
  <c r="D801" i="6" s="1"/>
  <c r="D802" i="6" a="1"/>
  <c r="D802" i="6" s="1"/>
  <c r="D803" i="6" a="1"/>
  <c r="D803" i="6" s="1"/>
  <c r="D804" i="6" a="1"/>
  <c r="D804" i="6" s="1"/>
  <c r="D805" i="6" a="1"/>
  <c r="D805" i="6" s="1"/>
  <c r="D806" i="6" a="1"/>
  <c r="D806" i="6" s="1"/>
  <c r="D807" i="6" a="1"/>
  <c r="D807" i="6" s="1"/>
  <c r="D808" i="6" a="1"/>
  <c r="D808" i="6" s="1"/>
  <c r="D809" i="6" a="1"/>
  <c r="D809" i="6" s="1"/>
  <c r="D810" i="6" a="1"/>
  <c r="D810" i="6" s="1"/>
  <c r="D811" i="6" a="1"/>
  <c r="D811" i="6" s="1"/>
  <c r="D812" i="6" a="1"/>
  <c r="D812" i="6" s="1"/>
  <c r="D813" i="6" a="1"/>
  <c r="D813" i="6" s="1"/>
  <c r="D814" i="6" a="1"/>
  <c r="D814" i="6" s="1"/>
  <c r="D815" i="6" a="1"/>
  <c r="D815" i="6" s="1"/>
  <c r="D816" i="6" a="1"/>
  <c r="D816" i="6" s="1"/>
  <c r="D817" i="6" a="1"/>
  <c r="D817" i="6" s="1"/>
  <c r="D818" i="6" a="1"/>
  <c r="D818" i="6" s="1"/>
  <c r="D819" i="6" a="1"/>
  <c r="D819" i="6" s="1"/>
  <c r="D820" i="6" a="1"/>
  <c r="D820" i="6" s="1"/>
  <c r="D821" i="6" a="1"/>
  <c r="D821" i="6" s="1"/>
  <c r="D822" i="6" a="1"/>
  <c r="D822" i="6" s="1"/>
  <c r="D823" i="6" a="1"/>
  <c r="D823" i="6" s="1"/>
  <c r="D824" i="6" a="1"/>
  <c r="D824" i="6" s="1"/>
  <c r="D825" i="6" a="1"/>
  <c r="D825" i="6" s="1"/>
  <c r="D826" i="6" a="1"/>
  <c r="D826" i="6" s="1"/>
  <c r="D827" i="6" a="1"/>
  <c r="D827" i="6" s="1"/>
  <c r="D828" i="6" a="1"/>
  <c r="D828" i="6" s="1"/>
  <c r="D829" i="6" a="1"/>
  <c r="D829" i="6" s="1"/>
  <c r="D830" i="6" a="1"/>
  <c r="D830" i="6" s="1"/>
  <c r="D831" i="6" a="1"/>
  <c r="D831" i="6" s="1"/>
  <c r="D832" i="6" a="1"/>
  <c r="D832" i="6" s="1"/>
  <c r="D833" i="6" a="1"/>
  <c r="D833" i="6" s="1"/>
  <c r="D834" i="6" a="1"/>
  <c r="D834" i="6" s="1"/>
  <c r="D835" i="6" a="1"/>
  <c r="D835" i="6" s="1"/>
  <c r="D836" i="6" a="1"/>
  <c r="D836" i="6" s="1"/>
  <c r="D837" i="6" a="1"/>
  <c r="D837" i="6" s="1"/>
  <c r="D838" i="6" a="1"/>
  <c r="D838" i="6" s="1"/>
  <c r="D839" i="6" a="1"/>
  <c r="D839" i="6" s="1"/>
  <c r="D840" i="6" a="1"/>
  <c r="D840" i="6" s="1"/>
  <c r="D841" i="6" a="1"/>
  <c r="D841" i="6" s="1"/>
  <c r="D842" i="6" a="1"/>
  <c r="D842" i="6" s="1"/>
  <c r="D843" i="6" a="1"/>
  <c r="D843" i="6" s="1"/>
  <c r="D844" i="6" a="1"/>
  <c r="D844" i="6" s="1"/>
  <c r="D845" i="6" a="1"/>
  <c r="D845" i="6" s="1"/>
  <c r="D846" i="6" a="1"/>
  <c r="D846" i="6" s="1"/>
  <c r="D847" i="6" a="1"/>
  <c r="D847" i="6" s="1"/>
  <c r="D848" i="6" a="1"/>
  <c r="D848" i="6" s="1"/>
  <c r="D849" i="6" a="1"/>
  <c r="D849" i="6" s="1"/>
  <c r="D850" i="6" a="1"/>
  <c r="D850" i="6" s="1"/>
  <c r="D851" i="6" a="1"/>
  <c r="D851" i="6" s="1"/>
  <c r="D852" i="6" a="1"/>
  <c r="D852" i="6" s="1"/>
  <c r="D853" i="6" a="1"/>
  <c r="D853" i="6" s="1"/>
  <c r="D854" i="6" a="1"/>
  <c r="D854" i="6" s="1"/>
  <c r="D855" i="6" a="1"/>
  <c r="D855" i="6" s="1"/>
  <c r="D856" i="6" a="1"/>
  <c r="D856" i="6" s="1"/>
  <c r="D857" i="6" a="1"/>
  <c r="D857" i="6" s="1"/>
  <c r="D858" i="6" a="1"/>
  <c r="D858" i="6" s="1"/>
  <c r="D859" i="6" a="1"/>
  <c r="D859" i="6" s="1"/>
  <c r="D860" i="6" a="1"/>
  <c r="D860" i="6" s="1"/>
  <c r="D861" i="6" a="1"/>
  <c r="D861" i="6" s="1"/>
  <c r="D862" i="6" a="1"/>
  <c r="D862" i="6" s="1"/>
  <c r="D863" i="6" a="1"/>
  <c r="D863" i="6" s="1"/>
  <c r="D864" i="6" a="1"/>
  <c r="D864" i="6" s="1"/>
  <c r="D865" i="6" a="1"/>
  <c r="D865" i="6" s="1"/>
  <c r="D866" i="6" a="1"/>
  <c r="D866" i="6" s="1"/>
  <c r="D867" i="6" a="1"/>
  <c r="D867" i="6" s="1"/>
  <c r="D868" i="6" a="1"/>
  <c r="D868" i="6" s="1"/>
  <c r="D869" i="6" a="1"/>
  <c r="D869" i="6" s="1"/>
  <c r="D870" i="6" a="1"/>
  <c r="D870" i="6" s="1"/>
  <c r="D871" i="6" a="1"/>
  <c r="D871" i="6" s="1"/>
  <c r="D872" i="6" a="1"/>
  <c r="D872" i="6" s="1"/>
  <c r="D873" i="6" a="1"/>
  <c r="D873" i="6" s="1"/>
  <c r="D874" i="6" a="1"/>
  <c r="D874" i="6" s="1"/>
  <c r="D875" i="6" a="1"/>
  <c r="D875" i="6" s="1"/>
  <c r="D876" i="6" a="1"/>
  <c r="D876" i="6" s="1"/>
  <c r="D877" i="6" a="1"/>
  <c r="D877" i="6" s="1"/>
  <c r="D878" i="6" a="1"/>
  <c r="D878" i="6" s="1"/>
  <c r="D879" i="6" a="1"/>
  <c r="D879" i="6" s="1"/>
  <c r="D880" i="6" a="1"/>
  <c r="D880" i="6" s="1"/>
  <c r="D881" i="6" a="1"/>
  <c r="D881" i="6" s="1"/>
  <c r="D882" i="6" a="1"/>
  <c r="D882" i="6" s="1"/>
  <c r="D883" i="6" a="1"/>
  <c r="D883" i="6" s="1"/>
  <c r="D884" i="6" a="1"/>
  <c r="D884" i="6" s="1"/>
  <c r="D885" i="6" a="1"/>
  <c r="D885" i="6" s="1"/>
  <c r="D886" i="6" a="1"/>
  <c r="D886" i="6" s="1"/>
  <c r="D887" i="6" a="1"/>
  <c r="D887" i="6" s="1"/>
  <c r="D888" i="6" a="1"/>
  <c r="D888" i="6" s="1"/>
  <c r="D889" i="6" a="1"/>
  <c r="D889" i="6" s="1"/>
  <c r="D890" i="6" a="1"/>
  <c r="D890" i="6" s="1"/>
  <c r="D891" i="6" a="1"/>
  <c r="D891" i="6" s="1"/>
  <c r="D892" i="6" a="1"/>
  <c r="D892" i="6" s="1"/>
  <c r="D893" i="6" a="1"/>
  <c r="D893" i="6" s="1"/>
  <c r="D894" i="6" a="1"/>
  <c r="D894" i="6" s="1"/>
  <c r="D895" i="6" a="1"/>
  <c r="D895" i="6" s="1"/>
  <c r="D896" i="6" a="1"/>
  <c r="D896" i="6" s="1"/>
  <c r="D897" i="6" a="1"/>
  <c r="D897" i="6" s="1"/>
  <c r="D898" i="6" a="1"/>
  <c r="D898" i="6" s="1"/>
  <c r="D899" i="6" a="1"/>
  <c r="D899" i="6" s="1"/>
  <c r="D900" i="6" a="1"/>
  <c r="D900" i="6" s="1"/>
  <c r="D901" i="6" a="1"/>
  <c r="D901" i="6" s="1"/>
  <c r="D902" i="6" a="1"/>
  <c r="D902" i="6" s="1"/>
  <c r="D903" i="6" a="1"/>
  <c r="D903" i="6" s="1"/>
  <c r="D904" i="6" a="1"/>
  <c r="D904" i="6" s="1"/>
  <c r="D905" i="6" a="1"/>
  <c r="D905" i="6" s="1"/>
  <c r="D906" i="6" a="1"/>
  <c r="D906" i="6" s="1"/>
  <c r="D907" i="6" a="1"/>
  <c r="D907" i="6" s="1"/>
  <c r="D908" i="6" a="1"/>
  <c r="D908" i="6" s="1"/>
  <c r="D909" i="6" a="1"/>
  <c r="D909" i="6" s="1"/>
  <c r="D910" i="6" a="1"/>
  <c r="D910" i="6" s="1"/>
  <c r="D911" i="6" a="1"/>
  <c r="D911" i="6" s="1"/>
  <c r="D912" i="6" a="1"/>
  <c r="D912" i="6" s="1"/>
  <c r="D913" i="6" a="1"/>
  <c r="D913" i="6" s="1"/>
  <c r="D914" i="6" a="1"/>
  <c r="D914" i="6" s="1"/>
  <c r="D915" i="6" a="1"/>
  <c r="D915" i="6" s="1"/>
  <c r="D916" i="6" a="1"/>
  <c r="D916" i="6" s="1"/>
  <c r="D917" i="6" a="1"/>
  <c r="D917" i="6" s="1"/>
  <c r="D918" i="6" a="1"/>
  <c r="D918" i="6" s="1"/>
  <c r="D919" i="6" a="1"/>
  <c r="D919" i="6" s="1"/>
  <c r="D920" i="6" a="1"/>
  <c r="D920" i="6" s="1"/>
  <c r="D921" i="6" a="1"/>
  <c r="D921" i="6" s="1"/>
  <c r="D922" i="6" a="1"/>
  <c r="D922" i="6" s="1"/>
  <c r="D923" i="6" a="1"/>
  <c r="D923" i="6" s="1"/>
  <c r="D924" i="6" a="1"/>
  <c r="D924" i="6" s="1"/>
  <c r="D925" i="6" a="1"/>
  <c r="D925" i="6" s="1"/>
  <c r="D926" i="6" a="1"/>
  <c r="D926" i="6" s="1"/>
  <c r="D927" i="6" a="1"/>
  <c r="D927" i="6" s="1"/>
  <c r="D928" i="6" a="1"/>
  <c r="D928" i="6" s="1"/>
  <c r="D929" i="6" a="1"/>
  <c r="D929" i="6" s="1"/>
  <c r="D930" i="6" a="1"/>
  <c r="D930" i="6" s="1"/>
  <c r="D931" i="6" a="1"/>
  <c r="D931" i="6" s="1"/>
  <c r="D932" i="6" a="1"/>
  <c r="D932" i="6" s="1"/>
  <c r="D933" i="6" a="1"/>
  <c r="D933" i="6" s="1"/>
  <c r="D934" i="6" a="1"/>
  <c r="D934" i="6" s="1"/>
  <c r="D935" i="6" a="1"/>
  <c r="D935" i="6" s="1"/>
  <c r="D936" i="6" a="1"/>
  <c r="D936" i="6" s="1"/>
  <c r="D937" i="6" a="1"/>
  <c r="D937" i="6" s="1"/>
  <c r="D938" i="6" a="1"/>
  <c r="D938" i="6" s="1"/>
  <c r="D939" i="6" a="1"/>
  <c r="D939" i="6" s="1"/>
  <c r="D940" i="6" a="1"/>
  <c r="D940" i="6" s="1"/>
  <c r="D941" i="6" a="1"/>
  <c r="D941" i="6" s="1"/>
  <c r="D942" i="6" a="1"/>
  <c r="D942" i="6" s="1"/>
  <c r="D943" i="6" a="1"/>
  <c r="D943" i="6" s="1"/>
  <c r="D944" i="6" a="1"/>
  <c r="D944" i="6" s="1"/>
  <c r="D945" i="6" a="1"/>
  <c r="D945" i="6" s="1"/>
  <c r="D946" i="6" a="1"/>
  <c r="D946" i="6" s="1"/>
  <c r="D947" i="6" a="1"/>
  <c r="D947" i="6" s="1"/>
  <c r="D948" i="6" a="1"/>
  <c r="D948" i="6" s="1"/>
  <c r="D949" i="6" a="1"/>
  <c r="D949" i="6" s="1"/>
  <c r="D950" i="6" a="1"/>
  <c r="D950" i="6" s="1"/>
  <c r="D951" i="6" a="1"/>
  <c r="D951" i="6" s="1"/>
  <c r="D952" i="6" a="1"/>
  <c r="D952" i="6" s="1"/>
  <c r="D953" i="6" a="1"/>
  <c r="D953" i="6" s="1"/>
  <c r="D954" i="6" a="1"/>
  <c r="D954" i="6" s="1"/>
  <c r="D955" i="6" a="1"/>
  <c r="D955" i="6" s="1"/>
  <c r="D956" i="6" a="1"/>
  <c r="D956" i="6" s="1"/>
  <c r="D957" i="6" a="1"/>
  <c r="D957" i="6" s="1"/>
  <c r="D958" i="6" a="1"/>
  <c r="D958" i="6" s="1"/>
  <c r="D959" i="6" a="1"/>
  <c r="D959" i="6" s="1"/>
  <c r="D960" i="6" a="1"/>
  <c r="D960" i="6" s="1"/>
  <c r="D961" i="6" a="1"/>
  <c r="D961" i="6" s="1"/>
  <c r="D962" i="6" a="1"/>
  <c r="D962" i="6" s="1"/>
  <c r="D963" i="6" a="1"/>
  <c r="D963" i="6" s="1"/>
  <c r="D964" i="6" a="1"/>
  <c r="D964" i="6" s="1"/>
  <c r="D965" i="6" a="1"/>
  <c r="D965" i="6" s="1"/>
  <c r="D966" i="6" a="1"/>
  <c r="D966" i="6" s="1"/>
  <c r="D967" i="6" a="1"/>
  <c r="D967" i="6" s="1"/>
  <c r="D968" i="6" a="1"/>
  <c r="D968" i="6" s="1"/>
  <c r="D969" i="6" a="1"/>
  <c r="D969" i="6" s="1"/>
  <c r="D970" i="6" a="1"/>
  <c r="D970" i="6" s="1"/>
  <c r="D971" i="6" a="1"/>
  <c r="D971" i="6" s="1"/>
  <c r="D972" i="6" a="1"/>
  <c r="D972" i="6" s="1"/>
  <c r="D973" i="6" a="1"/>
  <c r="D973" i="6" s="1"/>
  <c r="D974" i="6" a="1"/>
  <c r="D974" i="6" s="1"/>
  <c r="D975" i="6" a="1"/>
  <c r="D975" i="6" s="1"/>
  <c r="D976" i="6" a="1"/>
  <c r="D976" i="6" s="1"/>
  <c r="D977" i="6" a="1"/>
  <c r="D977" i="6" s="1"/>
  <c r="D978" i="6" a="1"/>
  <c r="D978" i="6" s="1"/>
  <c r="D979" i="6" a="1"/>
  <c r="D979" i="6" s="1"/>
  <c r="D980" i="6" a="1"/>
  <c r="D980" i="6" s="1"/>
  <c r="D981" i="6" a="1"/>
  <c r="D981" i="6" s="1"/>
  <c r="D982" i="6" a="1"/>
  <c r="D982" i="6" s="1"/>
  <c r="D983" i="6" a="1"/>
  <c r="D983" i="6" s="1"/>
  <c r="D984" i="6" a="1"/>
  <c r="D984" i="6" s="1"/>
  <c r="D985" i="6" a="1"/>
  <c r="D985" i="6" s="1"/>
  <c r="D986" i="6" a="1"/>
  <c r="D986" i="6" s="1"/>
  <c r="D987" i="6" a="1"/>
  <c r="D987" i="6" s="1"/>
  <c r="D988" i="6" a="1"/>
  <c r="D988" i="6" s="1"/>
  <c r="D989" i="6" a="1"/>
  <c r="D989" i="6" s="1"/>
  <c r="D990" i="6" a="1"/>
  <c r="D990" i="6" s="1"/>
  <c r="D991" i="6" a="1"/>
  <c r="D991" i="6" s="1"/>
  <c r="D992" i="6" a="1"/>
  <c r="D992" i="6" s="1"/>
  <c r="D993" i="6" a="1"/>
  <c r="D993" i="6" s="1"/>
  <c r="D994" i="6" a="1"/>
  <c r="D994" i="6" s="1"/>
  <c r="D995" i="6" a="1"/>
  <c r="D995" i="6" s="1"/>
  <c r="D996" i="6" a="1"/>
  <c r="D996" i="6" s="1"/>
  <c r="D997" i="6" a="1"/>
  <c r="D997" i="6" s="1"/>
  <c r="D998" i="6" a="1"/>
  <c r="D998" i="6" s="1"/>
  <c r="D999" i="6" a="1"/>
  <c r="D999" i="6" s="1"/>
  <c r="D1000" i="6" a="1"/>
  <c r="D1000" i="6" s="1"/>
  <c r="D1001" i="6" a="1"/>
  <c r="D1001" i="6" s="1"/>
  <c r="D1002" i="6" a="1"/>
  <c r="D1002" i="6" s="1"/>
  <c r="D1003" i="6" a="1"/>
  <c r="D1003" i="6" s="1"/>
  <c r="D1004" i="6" a="1"/>
  <c r="D1004" i="6" s="1"/>
  <c r="D1005" i="6" a="1"/>
  <c r="D1005" i="6" s="1"/>
  <c r="D1006" i="6" a="1"/>
  <c r="D1006" i="6" s="1"/>
  <c r="D1007" i="6" a="1"/>
  <c r="D1007" i="6" s="1"/>
  <c r="D1008" i="6" a="1"/>
  <c r="D1008" i="6" s="1"/>
  <c r="D1009" i="6" a="1"/>
  <c r="D1009" i="6" s="1"/>
  <c r="D1010" i="6" a="1"/>
  <c r="D1010" i="6" s="1"/>
  <c r="D1011" i="6" a="1"/>
  <c r="D1011" i="6" s="1"/>
  <c r="D1012" i="6" a="1"/>
  <c r="D1012" i="6" s="1"/>
  <c r="D1013" i="6" a="1"/>
  <c r="D1013" i="6" s="1"/>
  <c r="D1014" i="6" a="1"/>
  <c r="D1014" i="6" s="1"/>
  <c r="D1015" i="6" a="1"/>
  <c r="D1015" i="6" s="1"/>
  <c r="D1016" i="6" a="1"/>
  <c r="D1016" i="6" s="1"/>
  <c r="D1017" i="6" a="1"/>
  <c r="D1017" i="6" s="1"/>
  <c r="D1018" i="6" a="1"/>
  <c r="D1018" i="6" s="1"/>
  <c r="D1019" i="6" a="1"/>
  <c r="D1019" i="6" s="1"/>
  <c r="D1020" i="6" a="1"/>
  <c r="D1020" i="6" s="1"/>
  <c r="D1021" i="6" a="1"/>
  <c r="D1021" i="6" s="1"/>
  <c r="D1022" i="6" a="1"/>
  <c r="D1022" i="6" s="1"/>
  <c r="D1023" i="6" a="1"/>
  <c r="D1023" i="6" s="1"/>
  <c r="D1024" i="6" a="1"/>
  <c r="D1024" i="6" s="1"/>
  <c r="D1025" i="6" a="1"/>
  <c r="D1025" i="6" s="1"/>
  <c r="D1026" i="6" a="1"/>
  <c r="D1026" i="6" s="1"/>
  <c r="D1027" i="6" a="1"/>
  <c r="D1027" i="6" s="1"/>
  <c r="D1028" i="6" a="1"/>
  <c r="D1028" i="6" s="1"/>
  <c r="D1029" i="6" a="1"/>
  <c r="D1029" i="6" s="1"/>
  <c r="D1030" i="6" a="1"/>
  <c r="D1030" i="6" s="1"/>
  <c r="D1031" i="6" a="1"/>
  <c r="D1031" i="6" s="1"/>
  <c r="D1032" i="6" a="1"/>
  <c r="D1032" i="6" s="1"/>
  <c r="D1033" i="6" a="1"/>
  <c r="D1033" i="6" s="1"/>
  <c r="D1034" i="6" a="1"/>
  <c r="D1034" i="6" s="1"/>
  <c r="D1035" i="6" a="1"/>
  <c r="D1035" i="6" s="1"/>
  <c r="D1036" i="6" a="1"/>
  <c r="D1036" i="6" s="1"/>
  <c r="D1037" i="6" a="1"/>
  <c r="D1037" i="6" s="1"/>
  <c r="D1038" i="6" a="1"/>
  <c r="D1038" i="6" s="1"/>
  <c r="D1039" i="6" a="1"/>
  <c r="D1039" i="6" s="1"/>
  <c r="D1040" i="6" a="1"/>
  <c r="D1040" i="6" s="1"/>
  <c r="D1041" i="6" a="1"/>
  <c r="D1041" i="6" s="1"/>
  <c r="D1042" i="6" a="1"/>
  <c r="D1042" i="6" s="1"/>
  <c r="D1043" i="6" a="1"/>
  <c r="D1043" i="6" s="1"/>
  <c r="D1044" i="6" a="1"/>
  <c r="D1044" i="6" s="1"/>
  <c r="D1045" i="6" a="1"/>
  <c r="D1045" i="6" s="1"/>
  <c r="D1046" i="6" a="1"/>
  <c r="D1046" i="6" s="1"/>
  <c r="D1047" i="6" a="1"/>
  <c r="D1047" i="6" s="1"/>
  <c r="D1048" i="6" a="1"/>
  <c r="D1048" i="6" s="1"/>
  <c r="D1049" i="6" a="1"/>
  <c r="D1049" i="6" s="1"/>
  <c r="D1050" i="6" a="1"/>
  <c r="D1050" i="6" s="1"/>
  <c r="D1051" i="6" a="1"/>
  <c r="D1051" i="6" s="1"/>
  <c r="D1052" i="6" a="1"/>
  <c r="D1052" i="6" s="1"/>
  <c r="D1053" i="6" a="1"/>
  <c r="D1053" i="6" s="1"/>
  <c r="D1054" i="6" a="1"/>
  <c r="D1054" i="6" s="1"/>
  <c r="D1055" i="6" a="1"/>
  <c r="D1055" i="6" s="1"/>
  <c r="D1056" i="6" a="1"/>
  <c r="D1056" i="6" s="1"/>
  <c r="D1057" i="6" a="1"/>
  <c r="D1057" i="6" s="1"/>
  <c r="D1058" i="6" a="1"/>
  <c r="D1058" i="6" s="1"/>
  <c r="D1059" i="6" a="1"/>
  <c r="D1059" i="6" s="1"/>
  <c r="D1060" i="6" a="1"/>
  <c r="D1060" i="6" s="1"/>
  <c r="D1061" i="6" a="1"/>
  <c r="D1061" i="6" s="1"/>
  <c r="D1062" i="6" a="1"/>
  <c r="D1062" i="6" s="1"/>
  <c r="D1063" i="6" a="1"/>
  <c r="D1063" i="6" s="1"/>
  <c r="D1064" i="6" a="1"/>
  <c r="D1064" i="6" s="1"/>
  <c r="D1065" i="6" a="1"/>
  <c r="D1065" i="6" s="1"/>
  <c r="D1066" i="6" a="1"/>
  <c r="D1066" i="6" s="1"/>
  <c r="D1067" i="6" a="1"/>
  <c r="D1067" i="6" s="1"/>
  <c r="D1068" i="6" a="1"/>
  <c r="D1068" i="6" s="1"/>
  <c r="D1069" i="6" a="1"/>
  <c r="D1069" i="6" s="1"/>
  <c r="D1070" i="6" a="1"/>
  <c r="D1070" i="6" s="1"/>
  <c r="D1071" i="6" a="1"/>
  <c r="D1071" i="6" s="1"/>
  <c r="D1072" i="6" a="1"/>
  <c r="D1072" i="6" s="1"/>
  <c r="D1073" i="6" a="1"/>
  <c r="D1073" i="6" s="1"/>
  <c r="D1074" i="6" a="1"/>
  <c r="D1074" i="6" s="1"/>
  <c r="D1075" i="6" a="1"/>
  <c r="D1075" i="6" s="1"/>
  <c r="D1076" i="6" a="1"/>
  <c r="D1076" i="6" s="1"/>
  <c r="D1077" i="6" a="1"/>
  <c r="D1077" i="6" s="1"/>
  <c r="D1078" i="6" a="1"/>
  <c r="D1078" i="6" s="1"/>
  <c r="D1079" i="6" a="1"/>
  <c r="D1079" i="6" s="1"/>
  <c r="D1080" i="6" a="1"/>
  <c r="D1080" i="6" s="1"/>
  <c r="D1081" i="6" a="1"/>
  <c r="D1081" i="6" s="1"/>
  <c r="D1082" i="6" a="1"/>
  <c r="D1082" i="6" s="1"/>
  <c r="D1083" i="6" a="1"/>
  <c r="D1083" i="6" s="1"/>
  <c r="D1084" i="6" a="1"/>
  <c r="D1084" i="6" s="1"/>
  <c r="D1085" i="6" a="1"/>
  <c r="D1085" i="6" s="1"/>
  <c r="D1086" i="6" a="1"/>
  <c r="D1086" i="6" s="1"/>
  <c r="D1087" i="6" a="1"/>
  <c r="D1087" i="6" s="1"/>
  <c r="D1088" i="6" a="1"/>
  <c r="D1088" i="6" s="1"/>
  <c r="D1089" i="6" a="1"/>
  <c r="D1089" i="6" s="1"/>
  <c r="D1090" i="6" a="1"/>
  <c r="D1090" i="6" s="1"/>
  <c r="D1091" i="6" a="1"/>
  <c r="D1091" i="6" s="1"/>
  <c r="D1092" i="6" a="1"/>
  <c r="D1092" i="6" s="1"/>
  <c r="D1093" i="6" a="1"/>
  <c r="D1093" i="6" s="1"/>
  <c r="D1094" i="6" a="1"/>
  <c r="D1094" i="6" s="1"/>
  <c r="D1095" i="6" a="1"/>
  <c r="D1095" i="6" s="1"/>
  <c r="D1096" i="6" a="1"/>
  <c r="D1096" i="6" s="1"/>
  <c r="D1097" i="6" a="1"/>
  <c r="D1097" i="6" s="1"/>
  <c r="D1098" i="6" a="1"/>
  <c r="D1098" i="6" s="1"/>
  <c r="D1099" i="6" a="1"/>
  <c r="D1099" i="6" s="1"/>
  <c r="D1100" i="6" a="1"/>
  <c r="D1100" i="6" s="1"/>
  <c r="D1101" i="6" a="1"/>
  <c r="D1101" i="6" s="1"/>
  <c r="D1102" i="6" a="1"/>
  <c r="D1102" i="6" s="1"/>
  <c r="D1103" i="6" a="1"/>
  <c r="D1103" i="6" s="1"/>
  <c r="D1104" i="6" a="1"/>
  <c r="D1104" i="6" s="1"/>
  <c r="D1105" i="6" a="1"/>
  <c r="D1105" i="6" s="1"/>
  <c r="D1106" i="6" a="1"/>
  <c r="D1106" i="6" s="1"/>
  <c r="D1107" i="6" a="1"/>
  <c r="D1107" i="6" s="1"/>
  <c r="D1108" i="6" a="1"/>
  <c r="D1108" i="6" s="1"/>
  <c r="D1109" i="6" a="1"/>
  <c r="D1109" i="6" s="1"/>
  <c r="D1110" i="6" a="1"/>
  <c r="D1110" i="6" s="1"/>
  <c r="D1111" i="6" a="1"/>
  <c r="D1111" i="6" s="1"/>
  <c r="D1112" i="6" a="1"/>
  <c r="D1112" i="6" s="1"/>
  <c r="D1113" i="6" a="1"/>
  <c r="D1113" i="6" s="1"/>
  <c r="D1114" i="6" a="1"/>
  <c r="D1114" i="6" s="1"/>
  <c r="D1115" i="6" a="1"/>
  <c r="D1115" i="6" s="1"/>
  <c r="D1116" i="6" a="1"/>
  <c r="D1116" i="6" s="1"/>
  <c r="D1117" i="6" a="1"/>
  <c r="D1117" i="6" s="1"/>
  <c r="D1118" i="6" a="1"/>
  <c r="D1118" i="6" s="1"/>
  <c r="D1119" i="6" a="1"/>
  <c r="D1119" i="6" s="1"/>
  <c r="D1120" i="6" a="1"/>
  <c r="D1120" i="6" s="1"/>
  <c r="D1121" i="6" a="1"/>
  <c r="D1121" i="6" s="1"/>
  <c r="D1122" i="6" a="1"/>
  <c r="D1122" i="6" s="1"/>
  <c r="D1123" i="6" a="1"/>
  <c r="D1123" i="6" s="1"/>
  <c r="D1124" i="6" a="1"/>
  <c r="D1124" i="6" s="1"/>
  <c r="D1125" i="6" a="1"/>
  <c r="D1125" i="6" s="1"/>
  <c r="D1126" i="6" a="1"/>
  <c r="D1126" i="6" s="1"/>
  <c r="D1127" i="6" a="1"/>
  <c r="D1127" i="6" s="1"/>
  <c r="D1128" i="6" a="1"/>
  <c r="D1128" i="6" s="1"/>
  <c r="D1129" i="6" a="1"/>
  <c r="D1129" i="6" s="1"/>
  <c r="D1130" i="6" a="1"/>
  <c r="D1130" i="6" s="1"/>
  <c r="D1131" i="6" a="1"/>
  <c r="D1131" i="6" s="1"/>
  <c r="D1132" i="6" a="1"/>
  <c r="D1132" i="6" s="1"/>
  <c r="D1133" i="6" a="1"/>
  <c r="D1133" i="6" s="1"/>
  <c r="D1134" i="6" a="1"/>
  <c r="D1134" i="6" s="1"/>
  <c r="D1135" i="6" a="1"/>
  <c r="D1135" i="6" s="1"/>
  <c r="D5" i="5"/>
  <c r="E5" i="5"/>
  <c r="D6" i="5"/>
  <c r="E6" i="5"/>
  <c r="D7" i="5"/>
  <c r="E7" i="5"/>
  <c r="D8" i="5"/>
  <c r="E8" i="5"/>
  <c r="D9" i="5"/>
  <c r="E9" i="5"/>
  <c r="D10" i="5"/>
  <c r="E10" i="5"/>
  <c r="D11" i="5"/>
  <c r="E11" i="5"/>
  <c r="D12" i="5"/>
  <c r="E12" i="5"/>
  <c r="D13" i="5"/>
  <c r="E13" i="5"/>
  <c r="D14" i="5"/>
  <c r="E14" i="5"/>
  <c r="D15" i="5"/>
  <c r="E15" i="5"/>
  <c r="D16" i="5"/>
  <c r="E16" i="5"/>
  <c r="D17" i="5"/>
  <c r="E17" i="5"/>
  <c r="D18" i="5"/>
  <c r="E18" i="5"/>
  <c r="D19" i="5"/>
  <c r="E19" i="5"/>
  <c r="D20" i="5"/>
  <c r="E20" i="5"/>
  <c r="D21" i="5"/>
  <c r="E21" i="5"/>
  <c r="D22" i="5"/>
  <c r="E22" i="5"/>
  <c r="D23" i="5"/>
  <c r="E23" i="5"/>
  <c r="D24" i="5"/>
  <c r="E24" i="5"/>
  <c r="D25" i="5"/>
  <c r="E25" i="5"/>
  <c r="D26" i="5"/>
  <c r="E26" i="5"/>
  <c r="D27" i="5"/>
  <c r="E27" i="5"/>
  <c r="D28" i="5"/>
  <c r="E28" i="5"/>
  <c r="D29" i="5"/>
  <c r="E29" i="5"/>
  <c r="D30" i="5"/>
  <c r="E30" i="5"/>
  <c r="D31" i="5"/>
  <c r="E31" i="5"/>
  <c r="D32" i="5"/>
  <c r="E32" i="5"/>
  <c r="D33" i="5"/>
  <c r="E33" i="5"/>
  <c r="D34" i="5"/>
  <c r="E34" i="5"/>
  <c r="D35" i="5"/>
  <c r="E35" i="5"/>
  <c r="D36" i="5"/>
  <c r="E36" i="5"/>
  <c r="D37" i="5"/>
  <c r="E37" i="5"/>
  <c r="D38" i="5"/>
  <c r="E38" i="5"/>
  <c r="D39" i="5"/>
  <c r="E39" i="5"/>
  <c r="D40" i="5"/>
  <c r="E40" i="5"/>
  <c r="D41" i="5"/>
  <c r="E41" i="5"/>
  <c r="D42" i="5"/>
  <c r="E42" i="5"/>
  <c r="D43" i="5"/>
  <c r="E43" i="5"/>
  <c r="D44" i="5"/>
  <c r="E44" i="5"/>
  <c r="D45" i="5"/>
  <c r="E45" i="5"/>
  <c r="D46" i="5"/>
  <c r="E46" i="5"/>
  <c r="D47" i="5"/>
  <c r="E47" i="5"/>
  <c r="D48" i="5"/>
  <c r="E48" i="5"/>
  <c r="D49" i="5"/>
  <c r="E49" i="5"/>
  <c r="D50" i="5"/>
  <c r="E50" i="5"/>
  <c r="D51" i="5"/>
  <c r="E51" i="5"/>
  <c r="D52" i="5"/>
  <c r="E52" i="5"/>
  <c r="D53" i="5"/>
  <c r="E53" i="5"/>
  <c r="D54" i="5"/>
  <c r="E54" i="5"/>
  <c r="D55" i="5"/>
  <c r="E55" i="5"/>
  <c r="D56" i="5"/>
  <c r="E56" i="5"/>
  <c r="D57" i="5"/>
  <c r="E57" i="5"/>
  <c r="D58" i="5"/>
  <c r="E58" i="5"/>
  <c r="D59" i="5"/>
  <c r="E59" i="5"/>
  <c r="D60" i="5"/>
  <c r="E60" i="5"/>
  <c r="D61" i="5"/>
  <c r="E61" i="5"/>
  <c r="D62" i="5"/>
  <c r="E62" i="5"/>
  <c r="D63" i="5"/>
  <c r="E63" i="5"/>
  <c r="D64" i="5"/>
  <c r="E64" i="5"/>
  <c r="D65" i="5"/>
  <c r="E65" i="5"/>
  <c r="D66" i="5"/>
  <c r="E66" i="5"/>
  <c r="D67" i="5"/>
  <c r="E67" i="5"/>
  <c r="D68" i="5"/>
  <c r="E68" i="5"/>
  <c r="D69" i="5"/>
  <c r="E69" i="5"/>
  <c r="D70" i="5"/>
  <c r="E70" i="5"/>
  <c r="D71" i="5"/>
  <c r="E71" i="5"/>
  <c r="D72" i="5"/>
  <c r="E72" i="5"/>
  <c r="D73" i="5"/>
  <c r="E73" i="5"/>
  <c r="D74" i="5"/>
  <c r="E74" i="5"/>
  <c r="D75" i="5"/>
  <c r="E75" i="5"/>
  <c r="D76" i="5"/>
  <c r="E76" i="5"/>
  <c r="D77" i="5"/>
  <c r="E77" i="5"/>
  <c r="D78" i="5"/>
  <c r="E78" i="5"/>
  <c r="D79" i="5"/>
  <c r="E79" i="5"/>
  <c r="D80" i="5"/>
  <c r="E80" i="5"/>
  <c r="D81" i="5"/>
  <c r="E81" i="5"/>
  <c r="D82" i="5"/>
  <c r="E82" i="5"/>
  <c r="D83" i="5"/>
  <c r="E83" i="5"/>
  <c r="D84" i="5"/>
  <c r="E84" i="5"/>
  <c r="D85" i="5"/>
  <c r="E85" i="5"/>
  <c r="D86" i="5"/>
  <c r="E86" i="5"/>
  <c r="D87" i="5"/>
  <c r="E87" i="5"/>
  <c r="D88" i="5"/>
  <c r="E88" i="5"/>
  <c r="D89" i="5"/>
  <c r="E89" i="5"/>
  <c r="D90" i="5"/>
  <c r="E90" i="5"/>
  <c r="D91" i="5"/>
  <c r="E91" i="5"/>
  <c r="D92" i="5"/>
  <c r="E92" i="5"/>
  <c r="D93" i="5"/>
  <c r="E93" i="5"/>
  <c r="D94" i="5"/>
  <c r="E94" i="5"/>
  <c r="D95" i="5"/>
  <c r="E95" i="5"/>
  <c r="D96" i="5"/>
  <c r="E96" i="5"/>
  <c r="D97" i="5"/>
  <c r="E97" i="5"/>
  <c r="D98" i="5"/>
  <c r="E98" i="5"/>
  <c r="D99" i="5"/>
  <c r="E99" i="5"/>
  <c r="D100" i="5"/>
  <c r="E100" i="5"/>
  <c r="D101" i="5"/>
  <c r="E101" i="5"/>
  <c r="D102" i="5"/>
  <c r="E102" i="5"/>
  <c r="D103" i="5"/>
  <c r="E103" i="5"/>
  <c r="D104" i="5"/>
  <c r="E104" i="5"/>
  <c r="D105" i="5"/>
  <c r="E105" i="5"/>
  <c r="D106" i="5"/>
  <c r="E106" i="5"/>
  <c r="D107" i="5"/>
  <c r="E107" i="5"/>
  <c r="D108" i="5"/>
  <c r="E108" i="5"/>
  <c r="D109" i="5"/>
  <c r="E109" i="5"/>
  <c r="D110" i="5"/>
  <c r="E110" i="5"/>
  <c r="D111" i="5"/>
  <c r="E111" i="5"/>
  <c r="D112" i="5"/>
  <c r="E112" i="5"/>
  <c r="D113" i="5"/>
  <c r="E113" i="5"/>
  <c r="D114" i="5"/>
  <c r="E114" i="5"/>
  <c r="D115" i="5"/>
  <c r="E115" i="5"/>
  <c r="D116" i="5"/>
  <c r="E116" i="5"/>
  <c r="D117" i="5"/>
  <c r="E117" i="5"/>
  <c r="D118" i="5"/>
  <c r="E118" i="5"/>
  <c r="D119" i="5"/>
  <c r="E119" i="5"/>
  <c r="D120" i="5"/>
  <c r="E120" i="5"/>
  <c r="D121" i="5"/>
  <c r="E121" i="5"/>
  <c r="D122" i="5"/>
  <c r="E122" i="5"/>
  <c r="D123" i="5"/>
  <c r="E123" i="5"/>
  <c r="D124" i="5"/>
  <c r="E124" i="5"/>
  <c r="D125" i="5"/>
  <c r="E125" i="5"/>
  <c r="D126" i="5"/>
  <c r="E126" i="5"/>
  <c r="D127" i="5"/>
  <c r="E127" i="5"/>
  <c r="D128" i="5"/>
  <c r="E128" i="5"/>
  <c r="D129" i="5"/>
  <c r="E129" i="5"/>
  <c r="D130" i="5"/>
  <c r="E130" i="5"/>
  <c r="D131" i="5"/>
  <c r="E131" i="5"/>
  <c r="D132" i="5"/>
  <c r="E132" i="5"/>
  <c r="D133" i="5"/>
  <c r="E133" i="5"/>
  <c r="D134" i="5"/>
  <c r="E134" i="5"/>
  <c r="D135" i="5"/>
  <c r="E135" i="5"/>
  <c r="D136" i="5"/>
  <c r="E136" i="5"/>
  <c r="D137" i="5"/>
  <c r="E137" i="5"/>
  <c r="D138" i="5"/>
  <c r="E138" i="5"/>
  <c r="D139" i="5"/>
  <c r="E139" i="5"/>
  <c r="D140" i="5"/>
  <c r="E140" i="5"/>
  <c r="D141" i="5"/>
  <c r="E141" i="5"/>
  <c r="D142" i="5"/>
  <c r="E142" i="5"/>
  <c r="D143" i="5"/>
  <c r="E143" i="5"/>
  <c r="D144" i="5"/>
  <c r="E144" i="5"/>
  <c r="D145" i="5"/>
  <c r="E145" i="5"/>
  <c r="D146" i="5"/>
  <c r="E146" i="5"/>
  <c r="D147" i="5"/>
  <c r="E147" i="5"/>
  <c r="D148" i="5"/>
  <c r="E148" i="5"/>
  <c r="D149" i="5"/>
  <c r="E149" i="5"/>
  <c r="D150" i="5"/>
  <c r="E150" i="5"/>
  <c r="D151" i="5"/>
  <c r="E151" i="5"/>
  <c r="D152" i="5"/>
  <c r="E152" i="5"/>
  <c r="D153" i="5"/>
  <c r="E153" i="5"/>
  <c r="D154" i="5"/>
  <c r="E154" i="5"/>
  <c r="D155" i="5"/>
  <c r="E155" i="5"/>
  <c r="D156" i="5"/>
  <c r="E156" i="5"/>
  <c r="D157" i="5"/>
  <c r="E157" i="5"/>
  <c r="D158" i="5"/>
  <c r="E158" i="5"/>
  <c r="D159" i="5"/>
  <c r="E159" i="5"/>
  <c r="D160" i="5"/>
  <c r="E160" i="5"/>
  <c r="D161" i="5"/>
  <c r="E161" i="5"/>
  <c r="D162" i="5"/>
  <c r="E162" i="5"/>
  <c r="D163" i="5"/>
  <c r="E163" i="5"/>
  <c r="D164" i="5"/>
  <c r="E164" i="5"/>
  <c r="D165" i="5"/>
  <c r="E165" i="5"/>
  <c r="D166" i="5"/>
  <c r="E166" i="5"/>
  <c r="D167" i="5"/>
  <c r="E167" i="5"/>
  <c r="D168" i="5"/>
  <c r="E168" i="5"/>
  <c r="D169" i="5"/>
  <c r="E169" i="5"/>
  <c r="D170" i="5"/>
  <c r="E170" i="5"/>
  <c r="D171" i="5"/>
  <c r="E171" i="5"/>
  <c r="D172" i="5"/>
  <c r="E172" i="5"/>
  <c r="D173" i="5"/>
  <c r="E173" i="5"/>
  <c r="D174" i="5"/>
  <c r="E174" i="5"/>
  <c r="D175" i="5"/>
  <c r="E175" i="5"/>
  <c r="D176" i="5"/>
  <c r="E176" i="5"/>
  <c r="D177" i="5"/>
  <c r="E177" i="5"/>
  <c r="D178" i="5"/>
  <c r="E178" i="5"/>
  <c r="D179" i="5"/>
  <c r="E179" i="5"/>
  <c r="D180" i="5"/>
  <c r="E180" i="5"/>
  <c r="D181" i="5"/>
  <c r="E181" i="5"/>
  <c r="D182" i="5"/>
  <c r="E182" i="5"/>
  <c r="D183" i="5"/>
  <c r="E183" i="5"/>
  <c r="D184" i="5"/>
  <c r="E184" i="5"/>
  <c r="D185" i="5"/>
  <c r="E185" i="5"/>
  <c r="D186" i="5"/>
  <c r="E186" i="5"/>
  <c r="D187" i="5"/>
  <c r="E187" i="5"/>
  <c r="D188" i="5"/>
  <c r="E188" i="5"/>
  <c r="D189" i="5"/>
  <c r="E189" i="5"/>
  <c r="D190" i="5"/>
  <c r="E190" i="5"/>
  <c r="D191" i="5"/>
  <c r="E191" i="5"/>
  <c r="D192" i="5"/>
  <c r="E192" i="5"/>
  <c r="D193" i="5"/>
  <c r="E193" i="5"/>
  <c r="D194" i="5"/>
  <c r="E194" i="5"/>
  <c r="D195" i="5"/>
  <c r="E195" i="5"/>
  <c r="D196" i="5"/>
  <c r="E196" i="5"/>
  <c r="D197" i="5"/>
  <c r="E197" i="5"/>
  <c r="D198" i="5"/>
  <c r="E198" i="5"/>
  <c r="D199" i="5"/>
  <c r="E199" i="5"/>
  <c r="D200" i="5"/>
  <c r="E200" i="5"/>
  <c r="D201" i="5"/>
  <c r="E201" i="5"/>
  <c r="D202" i="5"/>
  <c r="E202" i="5"/>
  <c r="D203" i="5"/>
  <c r="E203" i="5"/>
  <c r="D204" i="5"/>
  <c r="E204" i="5"/>
  <c r="D205" i="5"/>
  <c r="E205" i="5"/>
  <c r="D206" i="5"/>
  <c r="E206" i="5"/>
  <c r="D207" i="5"/>
  <c r="E207" i="5"/>
  <c r="D208" i="5"/>
  <c r="E208" i="5"/>
  <c r="D209" i="5"/>
  <c r="E209" i="5"/>
  <c r="D210" i="5"/>
  <c r="E210" i="5"/>
  <c r="D211" i="5"/>
  <c r="E211" i="5"/>
  <c r="D212" i="5"/>
  <c r="E212" i="5"/>
  <c r="D213" i="5"/>
  <c r="E213" i="5"/>
  <c r="D214" i="5"/>
  <c r="E214" i="5"/>
  <c r="D215" i="5"/>
  <c r="E215" i="5"/>
  <c r="D216" i="5"/>
  <c r="E216" i="5"/>
  <c r="D217" i="5"/>
  <c r="E217" i="5"/>
  <c r="D218" i="5"/>
  <c r="E218" i="5"/>
  <c r="D219" i="5"/>
  <c r="E219" i="5"/>
  <c r="D220" i="5"/>
  <c r="E220" i="5"/>
  <c r="D221" i="5"/>
  <c r="E221" i="5"/>
  <c r="D222" i="5"/>
  <c r="E222" i="5"/>
  <c r="D223" i="5"/>
  <c r="E223" i="5"/>
  <c r="D224" i="5"/>
  <c r="E224" i="5"/>
  <c r="D225" i="5"/>
  <c r="E225" i="5"/>
  <c r="D226" i="5"/>
  <c r="E226" i="5"/>
  <c r="D227" i="5"/>
  <c r="E227" i="5"/>
  <c r="D228" i="5"/>
  <c r="E228" i="5"/>
  <c r="D229" i="5"/>
  <c r="E229" i="5"/>
  <c r="D230" i="5"/>
  <c r="E230" i="5"/>
  <c r="D231" i="5"/>
  <c r="E231" i="5"/>
  <c r="D232" i="5"/>
  <c r="E232" i="5"/>
  <c r="D233" i="5"/>
  <c r="E233" i="5"/>
  <c r="D234" i="5"/>
  <c r="E234" i="5"/>
  <c r="D235" i="5"/>
  <c r="E235" i="5"/>
  <c r="D236" i="5"/>
  <c r="E236" i="5"/>
  <c r="D237" i="5"/>
  <c r="E237" i="5"/>
  <c r="D238" i="5"/>
  <c r="E238" i="5"/>
  <c r="D239" i="5"/>
  <c r="E239" i="5"/>
  <c r="D240" i="5"/>
  <c r="E240" i="5"/>
  <c r="D241" i="5"/>
  <c r="E241" i="5"/>
  <c r="D242" i="5"/>
  <c r="E242" i="5"/>
  <c r="D243" i="5"/>
  <c r="E243" i="5"/>
  <c r="D244" i="5"/>
  <c r="E244" i="5"/>
  <c r="D245" i="5"/>
  <c r="E245" i="5"/>
  <c r="D246" i="5"/>
  <c r="E246" i="5"/>
  <c r="D247" i="5"/>
  <c r="E247" i="5"/>
  <c r="D248" i="5"/>
  <c r="E248" i="5"/>
  <c r="D249" i="5"/>
  <c r="E249" i="5"/>
  <c r="D250" i="5"/>
  <c r="E250" i="5"/>
  <c r="D251" i="5"/>
  <c r="E251" i="5"/>
  <c r="D252" i="5"/>
  <c r="E252" i="5"/>
  <c r="D253" i="5"/>
  <c r="E253" i="5"/>
  <c r="D254" i="5"/>
  <c r="E254" i="5"/>
  <c r="D255" i="5"/>
  <c r="E255" i="5"/>
  <c r="D256" i="5"/>
  <c r="E256" i="5"/>
  <c r="D257" i="5"/>
  <c r="E257" i="5"/>
  <c r="D258" i="5"/>
  <c r="E258" i="5"/>
  <c r="D259" i="5"/>
  <c r="E259" i="5"/>
  <c r="D260" i="5"/>
  <c r="E260" i="5"/>
  <c r="D261" i="5"/>
  <c r="E261" i="5"/>
  <c r="D262" i="5"/>
  <c r="E262" i="5"/>
  <c r="D263" i="5"/>
  <c r="E263" i="5"/>
  <c r="D264" i="5"/>
  <c r="E264" i="5"/>
  <c r="D265" i="5"/>
  <c r="E265" i="5"/>
  <c r="D266" i="5"/>
  <c r="E266" i="5"/>
  <c r="D267" i="5"/>
  <c r="E267" i="5"/>
  <c r="D268" i="5"/>
  <c r="E268" i="5"/>
  <c r="D269" i="5"/>
  <c r="E269" i="5"/>
  <c r="D270" i="5"/>
  <c r="E270" i="5"/>
  <c r="D271" i="5"/>
  <c r="E271" i="5"/>
  <c r="D272" i="5"/>
  <c r="E272" i="5"/>
  <c r="D273" i="5"/>
  <c r="E273" i="5"/>
  <c r="D274" i="5"/>
  <c r="E274" i="5"/>
  <c r="D275" i="5"/>
  <c r="E275" i="5"/>
  <c r="D276" i="5"/>
  <c r="E276" i="5"/>
  <c r="D277" i="5"/>
  <c r="E277" i="5"/>
  <c r="D278" i="5"/>
  <c r="E278" i="5"/>
  <c r="D279" i="5"/>
  <c r="E279" i="5"/>
  <c r="D280" i="5"/>
  <c r="E280" i="5"/>
  <c r="D281" i="5"/>
  <c r="E281" i="5"/>
  <c r="D282" i="5"/>
  <c r="E282" i="5"/>
  <c r="D283" i="5"/>
  <c r="E283" i="5"/>
  <c r="D284" i="5"/>
  <c r="E284" i="5"/>
  <c r="D285" i="5"/>
  <c r="E285" i="5"/>
  <c r="D286" i="5"/>
  <c r="E286" i="5"/>
  <c r="D287" i="5"/>
  <c r="E287" i="5"/>
  <c r="D288" i="5"/>
  <c r="E288" i="5"/>
  <c r="D289" i="5"/>
  <c r="E289" i="5"/>
  <c r="D290" i="5"/>
  <c r="E290" i="5"/>
  <c r="D291" i="5"/>
  <c r="E291" i="5"/>
  <c r="D292" i="5"/>
  <c r="E292" i="5"/>
  <c r="D293" i="5"/>
  <c r="E293" i="5"/>
  <c r="D294" i="5"/>
  <c r="E294" i="5"/>
  <c r="D295" i="5"/>
  <c r="E295" i="5"/>
  <c r="D296" i="5"/>
  <c r="E296" i="5"/>
  <c r="D297" i="5"/>
  <c r="E297" i="5"/>
  <c r="D298" i="5"/>
  <c r="E298" i="5"/>
  <c r="D299" i="5"/>
  <c r="E299" i="5"/>
  <c r="D300" i="5"/>
  <c r="E300" i="5"/>
  <c r="D301" i="5"/>
  <c r="E301" i="5"/>
  <c r="D302" i="5"/>
  <c r="E302" i="5"/>
  <c r="D303" i="5"/>
  <c r="E303" i="5"/>
  <c r="D304" i="5"/>
  <c r="E304" i="5"/>
  <c r="D305" i="5"/>
  <c r="E305" i="5"/>
  <c r="D306" i="5"/>
  <c r="E306" i="5"/>
  <c r="D307" i="5"/>
  <c r="E307" i="5"/>
  <c r="D308" i="5"/>
  <c r="E308" i="5"/>
  <c r="D309" i="5"/>
  <c r="E309" i="5"/>
  <c r="D310" i="5"/>
  <c r="E310" i="5"/>
  <c r="D311" i="5"/>
  <c r="E311" i="5"/>
  <c r="D312" i="5"/>
  <c r="E312" i="5"/>
  <c r="D313" i="5"/>
  <c r="E313" i="5"/>
  <c r="D314" i="5"/>
  <c r="E314" i="5"/>
  <c r="D315" i="5"/>
  <c r="E315" i="5"/>
  <c r="D316" i="5"/>
  <c r="E316" i="5"/>
  <c r="D317" i="5"/>
  <c r="E317" i="5"/>
  <c r="D318" i="5"/>
  <c r="E318" i="5"/>
  <c r="D319" i="5"/>
  <c r="E319" i="5"/>
  <c r="D320" i="5"/>
  <c r="E320" i="5"/>
  <c r="D321" i="5"/>
  <c r="E321" i="5"/>
  <c r="D322" i="5"/>
  <c r="E322" i="5"/>
  <c r="D323" i="5"/>
  <c r="E323" i="5"/>
  <c r="D324" i="5"/>
  <c r="E324" i="5"/>
  <c r="D325" i="5"/>
  <c r="E325" i="5"/>
  <c r="D326" i="5"/>
  <c r="E326" i="5"/>
  <c r="D327" i="5"/>
  <c r="E327" i="5"/>
  <c r="D328" i="5"/>
  <c r="E328" i="5"/>
  <c r="D329" i="5"/>
  <c r="E329" i="5"/>
  <c r="D330" i="5"/>
  <c r="E330" i="5"/>
  <c r="D331" i="5"/>
  <c r="E331" i="5"/>
  <c r="D332" i="5"/>
  <c r="E332" i="5"/>
  <c r="D333" i="5"/>
  <c r="E333" i="5"/>
  <c r="D334" i="5"/>
  <c r="E334" i="5"/>
  <c r="D335" i="5"/>
  <c r="E335" i="5"/>
  <c r="D336" i="5"/>
  <c r="E336" i="5"/>
  <c r="D337" i="5"/>
  <c r="E337" i="5"/>
  <c r="D338" i="5"/>
  <c r="E338" i="5"/>
  <c r="D339" i="5"/>
  <c r="E339" i="5"/>
  <c r="D340" i="5"/>
  <c r="E340" i="5"/>
  <c r="D341" i="5"/>
  <c r="E341" i="5"/>
  <c r="D342" i="5"/>
  <c r="E342" i="5"/>
  <c r="D343" i="5"/>
  <c r="E343" i="5"/>
  <c r="D344" i="5"/>
  <c r="E344" i="5"/>
  <c r="D345" i="5"/>
  <c r="E345" i="5"/>
  <c r="D346" i="5"/>
  <c r="E346" i="5"/>
  <c r="D347" i="5"/>
  <c r="E347" i="5"/>
  <c r="D348" i="5"/>
  <c r="E348" i="5"/>
  <c r="D349" i="5"/>
  <c r="E349" i="5"/>
  <c r="D350" i="5"/>
  <c r="E350" i="5"/>
  <c r="D351" i="5"/>
  <c r="E351" i="5"/>
  <c r="D352" i="5"/>
  <c r="E352" i="5"/>
  <c r="D353" i="5"/>
  <c r="E353" i="5"/>
  <c r="D354" i="5"/>
  <c r="E354" i="5"/>
  <c r="D355" i="5"/>
  <c r="E355" i="5"/>
  <c r="D356" i="5"/>
  <c r="E356" i="5"/>
  <c r="D357" i="5"/>
  <c r="E357" i="5"/>
  <c r="D358" i="5"/>
  <c r="E358" i="5"/>
  <c r="D359" i="5"/>
  <c r="E359" i="5"/>
  <c r="D360" i="5"/>
  <c r="E360" i="5"/>
  <c r="D361" i="5"/>
  <c r="E361" i="5"/>
  <c r="D362" i="5"/>
  <c r="E362" i="5"/>
  <c r="D363" i="5"/>
  <c r="E363" i="5"/>
  <c r="D364" i="5"/>
  <c r="E364" i="5"/>
  <c r="D365" i="5"/>
  <c r="E365" i="5"/>
  <c r="D366" i="5"/>
  <c r="E366" i="5"/>
  <c r="D367" i="5"/>
  <c r="E367" i="5"/>
  <c r="D368" i="5"/>
  <c r="E368" i="5"/>
  <c r="D369" i="5"/>
  <c r="E369" i="5"/>
  <c r="D370" i="5"/>
  <c r="E370" i="5"/>
  <c r="D371" i="5"/>
  <c r="E371" i="5"/>
  <c r="D372" i="5"/>
  <c r="E372" i="5"/>
  <c r="D373" i="5"/>
  <c r="E373" i="5"/>
  <c r="D374" i="5"/>
  <c r="E374" i="5"/>
  <c r="D375" i="5"/>
  <c r="E375" i="5"/>
  <c r="D376" i="5"/>
  <c r="E376" i="5"/>
  <c r="D377" i="5"/>
  <c r="E377" i="5"/>
  <c r="D378" i="5"/>
  <c r="E378" i="5"/>
  <c r="D379" i="5"/>
  <c r="E379" i="5"/>
  <c r="D380" i="5"/>
  <c r="E380" i="5"/>
  <c r="D381" i="5"/>
  <c r="E381" i="5"/>
  <c r="D382" i="5"/>
  <c r="E382" i="5"/>
  <c r="D383" i="5"/>
  <c r="E383" i="5"/>
  <c r="D384" i="5"/>
  <c r="E384" i="5"/>
  <c r="D385" i="5"/>
  <c r="E385" i="5"/>
  <c r="D386" i="5"/>
  <c r="E386" i="5"/>
  <c r="D387" i="5"/>
  <c r="E387" i="5"/>
  <c r="D388" i="5"/>
  <c r="E388" i="5"/>
  <c r="D389" i="5"/>
  <c r="E389" i="5"/>
  <c r="D390" i="5"/>
  <c r="E390" i="5"/>
  <c r="D391" i="5"/>
  <c r="E391" i="5"/>
  <c r="D392" i="5"/>
  <c r="E392" i="5"/>
  <c r="D393" i="5"/>
  <c r="E393" i="5"/>
  <c r="D394" i="5"/>
  <c r="E394" i="5"/>
  <c r="D395" i="5"/>
  <c r="E395" i="5"/>
  <c r="D396" i="5"/>
  <c r="E396" i="5"/>
  <c r="D397" i="5"/>
  <c r="E397" i="5"/>
  <c r="D398" i="5"/>
  <c r="E398" i="5"/>
  <c r="D399" i="5"/>
  <c r="E399" i="5"/>
  <c r="D400" i="5"/>
  <c r="E400" i="5"/>
  <c r="D401" i="5"/>
  <c r="E401" i="5"/>
  <c r="D402" i="5"/>
  <c r="E402" i="5"/>
  <c r="D403" i="5"/>
  <c r="E403" i="5"/>
  <c r="D404" i="5"/>
  <c r="E404" i="5"/>
  <c r="D405" i="5"/>
  <c r="E405" i="5"/>
  <c r="D406" i="5"/>
  <c r="E406" i="5"/>
  <c r="D407" i="5"/>
  <c r="E407" i="5"/>
  <c r="D408" i="5"/>
  <c r="E408" i="5"/>
  <c r="D409" i="5"/>
  <c r="E409" i="5"/>
  <c r="D410" i="5"/>
  <c r="E410" i="5"/>
  <c r="D411" i="5"/>
  <c r="E411" i="5"/>
  <c r="D412" i="5"/>
  <c r="E412" i="5"/>
  <c r="D413" i="5"/>
  <c r="E413" i="5"/>
  <c r="D414" i="5"/>
  <c r="E414" i="5"/>
  <c r="D415" i="5"/>
  <c r="E415" i="5"/>
  <c r="D416" i="5"/>
  <c r="E416" i="5"/>
  <c r="D417" i="5"/>
  <c r="E417" i="5"/>
  <c r="D418" i="5"/>
  <c r="E418" i="5"/>
  <c r="D419" i="5"/>
  <c r="E419" i="5"/>
  <c r="D420" i="5"/>
  <c r="E420" i="5"/>
  <c r="D421" i="5"/>
  <c r="E421" i="5"/>
  <c r="D422" i="5"/>
  <c r="E422" i="5"/>
  <c r="D423" i="5"/>
  <c r="E423" i="5"/>
  <c r="D424" i="5"/>
  <c r="E424" i="5"/>
  <c r="D425" i="5"/>
  <c r="E425" i="5"/>
  <c r="D426" i="5"/>
  <c r="E426" i="5"/>
  <c r="D427" i="5"/>
  <c r="E427" i="5"/>
  <c r="D428" i="5"/>
  <c r="E428" i="5"/>
  <c r="D429" i="5"/>
  <c r="E429" i="5"/>
  <c r="D430" i="5"/>
  <c r="E430" i="5"/>
  <c r="D431" i="5"/>
  <c r="E431" i="5"/>
  <c r="D432" i="5"/>
  <c r="E432" i="5"/>
  <c r="D433" i="5"/>
  <c r="E433" i="5"/>
  <c r="D434" i="5"/>
  <c r="E434" i="5"/>
  <c r="D435" i="5"/>
  <c r="E435" i="5"/>
  <c r="D436" i="5"/>
  <c r="E436" i="5"/>
  <c r="D437" i="5"/>
  <c r="E437" i="5"/>
  <c r="D438" i="5"/>
  <c r="E438" i="5"/>
  <c r="D439" i="5"/>
  <c r="E439" i="5"/>
  <c r="D440" i="5"/>
  <c r="E440" i="5"/>
  <c r="D441" i="5"/>
  <c r="E441" i="5"/>
  <c r="D442" i="5"/>
  <c r="E442" i="5"/>
  <c r="D443" i="5"/>
  <c r="E443" i="5"/>
  <c r="D444" i="5"/>
  <c r="E444" i="5"/>
  <c r="D445" i="5"/>
  <c r="E445" i="5"/>
  <c r="D446" i="5"/>
  <c r="E446" i="5"/>
  <c r="D447" i="5"/>
  <c r="E447" i="5"/>
  <c r="D448" i="5"/>
  <c r="E448" i="5"/>
  <c r="D449" i="5"/>
  <c r="E449" i="5"/>
  <c r="D450" i="5"/>
  <c r="E450" i="5"/>
  <c r="D451" i="5"/>
  <c r="E451" i="5"/>
  <c r="D452" i="5"/>
  <c r="E452" i="5"/>
  <c r="D453" i="5"/>
  <c r="E453" i="5"/>
  <c r="D454" i="5"/>
  <c r="E454" i="5"/>
  <c r="D455" i="5"/>
  <c r="E455" i="5"/>
  <c r="D456" i="5"/>
  <c r="E456" i="5"/>
  <c r="D457" i="5"/>
  <c r="E457" i="5"/>
  <c r="D458" i="5"/>
  <c r="E458" i="5"/>
  <c r="D459" i="5"/>
  <c r="E459" i="5"/>
  <c r="D460" i="5"/>
  <c r="E460" i="5"/>
  <c r="D461" i="5"/>
  <c r="E461" i="5"/>
  <c r="D462" i="5"/>
  <c r="E462" i="5"/>
  <c r="D463" i="5"/>
  <c r="E463" i="5"/>
  <c r="D464" i="5"/>
  <c r="E464" i="5"/>
  <c r="D465" i="5"/>
  <c r="E465" i="5"/>
  <c r="D466" i="5"/>
  <c r="E466" i="5"/>
  <c r="D467" i="5"/>
  <c r="E467" i="5"/>
  <c r="D468" i="5"/>
  <c r="E468" i="5"/>
  <c r="D469" i="5"/>
  <c r="E469" i="5"/>
  <c r="D470" i="5"/>
  <c r="E470" i="5"/>
  <c r="D471" i="5"/>
  <c r="E471" i="5"/>
  <c r="D472" i="5"/>
  <c r="E472" i="5"/>
  <c r="D473" i="5"/>
  <c r="E473" i="5"/>
  <c r="D474" i="5"/>
  <c r="E474" i="5"/>
  <c r="D475" i="5"/>
  <c r="E475" i="5"/>
  <c r="D476" i="5"/>
  <c r="E476" i="5"/>
  <c r="D477" i="5"/>
  <c r="E477" i="5"/>
  <c r="D478" i="5"/>
  <c r="E478" i="5"/>
  <c r="D479" i="5"/>
  <c r="E479" i="5"/>
  <c r="D480" i="5"/>
  <c r="E480" i="5"/>
  <c r="D481" i="5"/>
  <c r="E481" i="5"/>
  <c r="D482" i="5"/>
  <c r="E482" i="5"/>
  <c r="D483" i="5"/>
  <c r="E483" i="5"/>
  <c r="D484" i="5"/>
  <c r="E484" i="5"/>
  <c r="D485" i="5"/>
  <c r="E485" i="5"/>
  <c r="D486" i="5"/>
  <c r="E486" i="5"/>
  <c r="D487" i="5"/>
  <c r="E487" i="5"/>
  <c r="D488" i="5"/>
  <c r="E488" i="5"/>
  <c r="D489" i="5"/>
  <c r="E489" i="5"/>
  <c r="D490" i="5"/>
  <c r="E490" i="5"/>
  <c r="D491" i="5"/>
  <c r="E491" i="5"/>
  <c r="D492" i="5"/>
  <c r="E492" i="5"/>
  <c r="D493" i="5"/>
  <c r="E493" i="5"/>
  <c r="D494" i="5"/>
  <c r="E494" i="5"/>
  <c r="D495" i="5"/>
  <c r="E495" i="5"/>
  <c r="D496" i="5"/>
  <c r="E496" i="5"/>
  <c r="D497" i="5"/>
  <c r="E497" i="5"/>
  <c r="D498" i="5"/>
  <c r="E498" i="5"/>
  <c r="D499" i="5"/>
  <c r="E499" i="5"/>
  <c r="D500" i="5"/>
  <c r="E500" i="5"/>
  <c r="D501" i="5"/>
  <c r="E501" i="5"/>
  <c r="D502" i="5"/>
  <c r="E502" i="5"/>
  <c r="D503" i="5"/>
  <c r="E503" i="5"/>
  <c r="D504" i="5"/>
  <c r="E504" i="5"/>
  <c r="D505" i="5"/>
  <c r="E505" i="5"/>
  <c r="D506" i="5"/>
  <c r="E506" i="5"/>
  <c r="D507" i="5"/>
  <c r="E507" i="5"/>
  <c r="D508" i="5"/>
  <c r="E508" i="5"/>
  <c r="D509" i="5"/>
  <c r="E509" i="5"/>
  <c r="D510" i="5"/>
  <c r="E510" i="5"/>
  <c r="D511" i="5"/>
  <c r="E511" i="5"/>
  <c r="D512" i="5"/>
  <c r="E512" i="5"/>
  <c r="D513" i="5"/>
  <c r="E513" i="5"/>
  <c r="D514" i="5"/>
  <c r="E514" i="5"/>
  <c r="D515" i="5"/>
  <c r="E515" i="5"/>
  <c r="D516" i="5"/>
  <c r="E516" i="5"/>
  <c r="D517" i="5"/>
  <c r="E517" i="5"/>
  <c r="D518" i="5"/>
  <c r="E518" i="5"/>
  <c r="D519" i="5"/>
  <c r="E519" i="5"/>
  <c r="D520" i="5"/>
  <c r="E520" i="5"/>
  <c r="D521" i="5"/>
  <c r="E521" i="5"/>
  <c r="D522" i="5"/>
  <c r="E522" i="5"/>
  <c r="D523" i="5"/>
  <c r="E523" i="5"/>
  <c r="D524" i="5"/>
  <c r="E524" i="5"/>
  <c r="D525" i="5"/>
  <c r="E525" i="5"/>
  <c r="D526" i="5"/>
  <c r="E526" i="5"/>
  <c r="D527" i="5"/>
  <c r="E527" i="5"/>
  <c r="D528" i="5"/>
  <c r="E528" i="5"/>
  <c r="D529" i="5"/>
  <c r="E529" i="5"/>
  <c r="D530" i="5"/>
  <c r="E530" i="5"/>
  <c r="D531" i="5"/>
  <c r="E531" i="5"/>
  <c r="D532" i="5"/>
  <c r="E532" i="5"/>
  <c r="D533" i="5"/>
  <c r="E533" i="5"/>
  <c r="D534" i="5"/>
  <c r="E534" i="5"/>
  <c r="D535" i="5"/>
  <c r="E535" i="5"/>
  <c r="D536" i="5"/>
  <c r="E536" i="5"/>
  <c r="D537" i="5"/>
  <c r="E537" i="5"/>
  <c r="D538" i="5"/>
  <c r="E538" i="5"/>
  <c r="D539" i="5"/>
  <c r="E539" i="5"/>
  <c r="D540" i="5"/>
  <c r="E540" i="5"/>
  <c r="D541" i="5"/>
  <c r="E541" i="5"/>
  <c r="D542" i="5"/>
  <c r="E542" i="5"/>
  <c r="D543" i="5"/>
  <c r="E543" i="5"/>
  <c r="D544" i="5"/>
  <c r="E544" i="5"/>
  <c r="D545" i="5"/>
  <c r="E545" i="5"/>
  <c r="D546" i="5"/>
  <c r="E546" i="5"/>
  <c r="D547" i="5"/>
  <c r="E547" i="5"/>
  <c r="D548" i="5"/>
  <c r="E548" i="5"/>
  <c r="D549" i="5"/>
  <c r="E549" i="5"/>
  <c r="D550" i="5"/>
  <c r="E550" i="5"/>
  <c r="D551" i="5"/>
  <c r="E551" i="5"/>
  <c r="D552" i="5"/>
  <c r="E552" i="5"/>
  <c r="D553" i="5"/>
  <c r="E553" i="5"/>
  <c r="D554" i="5"/>
  <c r="E554" i="5"/>
  <c r="D555" i="5"/>
  <c r="E555" i="5"/>
  <c r="D556" i="5"/>
  <c r="E556" i="5"/>
  <c r="D557" i="5"/>
  <c r="E557" i="5"/>
  <c r="D558" i="5"/>
  <c r="E558" i="5"/>
  <c r="D559" i="5"/>
  <c r="E559" i="5"/>
  <c r="D560" i="5"/>
  <c r="E560" i="5"/>
  <c r="D561" i="5"/>
  <c r="E561" i="5"/>
  <c r="D562" i="5"/>
  <c r="E562" i="5"/>
  <c r="D563" i="5"/>
  <c r="E563" i="5"/>
  <c r="D564" i="5"/>
  <c r="E564" i="5"/>
  <c r="D565" i="5"/>
  <c r="E565" i="5"/>
  <c r="D566" i="5"/>
  <c r="E566" i="5"/>
  <c r="D567" i="5"/>
  <c r="E567" i="5"/>
  <c r="D568" i="5"/>
  <c r="E568" i="5"/>
  <c r="D569" i="5"/>
  <c r="E569" i="5"/>
  <c r="D570" i="5"/>
  <c r="E570" i="5"/>
  <c r="D571" i="5"/>
  <c r="E571" i="5"/>
  <c r="D572" i="5"/>
  <c r="E572" i="5"/>
  <c r="D573" i="5"/>
  <c r="E573" i="5"/>
  <c r="D574" i="5"/>
  <c r="E574" i="5"/>
  <c r="D575" i="5"/>
  <c r="E575" i="5"/>
  <c r="D576" i="5"/>
  <c r="E576" i="5"/>
  <c r="D577" i="5"/>
  <c r="E577" i="5"/>
  <c r="D578" i="5"/>
  <c r="E578" i="5"/>
  <c r="D579" i="5"/>
  <c r="E579" i="5"/>
  <c r="D580" i="5"/>
  <c r="E580" i="5"/>
  <c r="D581" i="5"/>
  <c r="E581" i="5"/>
  <c r="D582" i="5"/>
  <c r="E582" i="5"/>
  <c r="D583" i="5"/>
  <c r="E583" i="5"/>
  <c r="D584" i="5"/>
  <c r="E584" i="5"/>
  <c r="D585" i="5"/>
  <c r="E585" i="5"/>
  <c r="D586" i="5"/>
  <c r="E586" i="5"/>
  <c r="D587" i="5"/>
  <c r="E587" i="5"/>
  <c r="D588" i="5"/>
  <c r="E588" i="5"/>
  <c r="D589" i="5"/>
  <c r="E589" i="5"/>
  <c r="D590" i="5"/>
  <c r="E590" i="5"/>
  <c r="D591" i="5"/>
  <c r="E591" i="5"/>
  <c r="D592" i="5"/>
  <c r="E592" i="5"/>
  <c r="D593" i="5"/>
  <c r="E593" i="5"/>
  <c r="D594" i="5"/>
  <c r="E594" i="5"/>
  <c r="D595" i="5"/>
  <c r="E595" i="5"/>
  <c r="D596" i="5"/>
  <c r="E596" i="5"/>
  <c r="D597" i="5"/>
  <c r="E597" i="5"/>
  <c r="D598" i="5"/>
  <c r="E598" i="5"/>
  <c r="D599" i="5"/>
  <c r="E599" i="5"/>
  <c r="D600" i="5"/>
  <c r="E600" i="5"/>
  <c r="D601" i="5"/>
  <c r="E601" i="5"/>
  <c r="D602" i="5"/>
  <c r="E602" i="5"/>
  <c r="D603" i="5"/>
  <c r="E603" i="5"/>
  <c r="D604" i="5"/>
  <c r="E604" i="5"/>
  <c r="D605" i="5"/>
  <c r="E605" i="5"/>
  <c r="D606" i="5"/>
  <c r="E606" i="5"/>
  <c r="D607" i="5"/>
  <c r="E607" i="5"/>
  <c r="D608" i="5"/>
  <c r="E608" i="5"/>
  <c r="D609" i="5"/>
  <c r="E609" i="5"/>
  <c r="D610" i="5"/>
  <c r="E610" i="5"/>
  <c r="D611" i="5"/>
  <c r="E611" i="5"/>
  <c r="D612" i="5"/>
  <c r="E612" i="5"/>
  <c r="D613" i="5"/>
  <c r="E613" i="5"/>
  <c r="D614" i="5"/>
  <c r="E614" i="5"/>
  <c r="D615" i="5"/>
  <c r="E615" i="5"/>
  <c r="D616" i="5"/>
  <c r="E616" i="5"/>
  <c r="D617" i="5"/>
  <c r="E617" i="5"/>
  <c r="D618" i="5"/>
  <c r="E618" i="5"/>
  <c r="D619" i="5"/>
  <c r="E619" i="5"/>
  <c r="D620" i="5"/>
  <c r="E620" i="5"/>
  <c r="D621" i="5"/>
  <c r="E621" i="5"/>
  <c r="D622" i="5"/>
  <c r="E622" i="5"/>
  <c r="D623" i="5"/>
  <c r="E623" i="5"/>
  <c r="D624" i="5"/>
  <c r="E624" i="5"/>
  <c r="D625" i="5"/>
  <c r="E625" i="5"/>
  <c r="D626" i="5"/>
  <c r="E626" i="5"/>
  <c r="D627" i="5"/>
  <c r="E627" i="5"/>
  <c r="D628" i="5"/>
  <c r="E628" i="5"/>
  <c r="D629" i="5"/>
  <c r="E629" i="5"/>
  <c r="D630" i="5"/>
  <c r="E630" i="5"/>
  <c r="D631" i="5"/>
  <c r="E631" i="5"/>
  <c r="D632" i="5"/>
  <c r="E632" i="5"/>
  <c r="D633" i="5"/>
  <c r="E633" i="5"/>
  <c r="D634" i="5"/>
  <c r="E634" i="5"/>
  <c r="D635" i="5"/>
  <c r="E635" i="5"/>
  <c r="D636" i="5"/>
  <c r="E636" i="5"/>
  <c r="D637" i="5"/>
  <c r="E637" i="5"/>
  <c r="D638" i="5"/>
  <c r="E638" i="5"/>
  <c r="D639" i="5"/>
  <c r="E639" i="5"/>
  <c r="D640" i="5"/>
  <c r="E640" i="5"/>
  <c r="D641" i="5"/>
  <c r="E641" i="5"/>
  <c r="D642" i="5"/>
  <c r="E642" i="5"/>
  <c r="D643" i="5"/>
  <c r="E643" i="5"/>
  <c r="D644" i="5"/>
  <c r="E644" i="5"/>
  <c r="D645" i="5"/>
  <c r="E645" i="5"/>
  <c r="D646" i="5"/>
  <c r="E646" i="5"/>
  <c r="D647" i="5"/>
  <c r="E647" i="5"/>
  <c r="D648" i="5"/>
  <c r="E648" i="5"/>
  <c r="D649" i="5"/>
  <c r="E649" i="5"/>
  <c r="D650" i="5"/>
  <c r="E650" i="5"/>
  <c r="D651" i="5"/>
  <c r="E651" i="5"/>
  <c r="D652" i="5"/>
  <c r="E652" i="5"/>
  <c r="D653" i="5"/>
  <c r="E653" i="5"/>
  <c r="D654" i="5"/>
  <c r="E654" i="5"/>
  <c r="D655" i="5"/>
  <c r="E655" i="5"/>
  <c r="D656" i="5"/>
  <c r="E656" i="5"/>
  <c r="D657" i="5"/>
  <c r="E657" i="5"/>
  <c r="D658" i="5"/>
  <c r="E658" i="5"/>
  <c r="D659" i="5"/>
  <c r="E659" i="5"/>
  <c r="D660" i="5"/>
  <c r="E660" i="5"/>
  <c r="D661" i="5"/>
  <c r="E661" i="5"/>
  <c r="D662" i="5"/>
  <c r="E662" i="5"/>
  <c r="D663" i="5"/>
  <c r="E663" i="5"/>
  <c r="D664" i="5"/>
  <c r="E664" i="5"/>
  <c r="D665" i="5"/>
  <c r="E665" i="5"/>
  <c r="D666" i="5"/>
  <c r="E666" i="5"/>
  <c r="D667" i="5"/>
  <c r="E667" i="5"/>
  <c r="D668" i="5"/>
  <c r="E668" i="5"/>
  <c r="D669" i="5"/>
  <c r="E669" i="5"/>
  <c r="D670" i="5"/>
  <c r="E670" i="5"/>
  <c r="D671" i="5"/>
  <c r="E671" i="5"/>
  <c r="D672" i="5"/>
  <c r="E672" i="5"/>
  <c r="D673" i="5"/>
  <c r="E673" i="5"/>
  <c r="D674" i="5"/>
  <c r="E674" i="5"/>
  <c r="D675" i="5"/>
  <c r="E675" i="5"/>
  <c r="D676" i="5"/>
  <c r="E676" i="5"/>
  <c r="D677" i="5"/>
  <c r="E677" i="5"/>
  <c r="D678" i="5"/>
  <c r="E678" i="5"/>
  <c r="D679" i="5"/>
  <c r="E679" i="5"/>
  <c r="D680" i="5"/>
  <c r="E680" i="5"/>
  <c r="D681" i="5"/>
  <c r="E681" i="5"/>
  <c r="D682" i="5"/>
  <c r="E682" i="5"/>
  <c r="D683" i="5"/>
  <c r="E683" i="5"/>
  <c r="D684" i="5"/>
  <c r="E684" i="5"/>
  <c r="D685" i="5"/>
  <c r="E685" i="5"/>
  <c r="D686" i="5"/>
  <c r="E686" i="5"/>
  <c r="D687" i="5"/>
  <c r="E687" i="5"/>
  <c r="D688" i="5"/>
  <c r="E688" i="5"/>
  <c r="D689" i="5"/>
  <c r="E689" i="5"/>
  <c r="D690" i="5"/>
  <c r="E690" i="5"/>
  <c r="D691" i="5"/>
  <c r="E691" i="5"/>
  <c r="D692" i="5"/>
  <c r="E692" i="5"/>
  <c r="D693" i="5"/>
  <c r="E693" i="5"/>
  <c r="D694" i="5"/>
  <c r="E694" i="5"/>
  <c r="D695" i="5"/>
  <c r="E695" i="5"/>
  <c r="D696" i="5"/>
  <c r="E696" i="5"/>
  <c r="D697" i="5"/>
  <c r="E697" i="5"/>
  <c r="D698" i="5"/>
  <c r="E698" i="5"/>
  <c r="D699" i="5"/>
  <c r="E699" i="5"/>
  <c r="D700" i="5"/>
  <c r="E700" i="5"/>
  <c r="D701" i="5"/>
  <c r="E701" i="5"/>
  <c r="D702" i="5"/>
  <c r="E702" i="5"/>
  <c r="D703" i="5"/>
  <c r="E703" i="5"/>
  <c r="D704" i="5"/>
  <c r="E704" i="5"/>
  <c r="D705" i="5"/>
  <c r="E705" i="5"/>
  <c r="D706" i="5"/>
  <c r="E706" i="5"/>
  <c r="D707" i="5"/>
  <c r="E707" i="5"/>
  <c r="D708" i="5"/>
  <c r="E708" i="5"/>
  <c r="D709" i="5"/>
  <c r="E709" i="5"/>
  <c r="D710" i="5"/>
  <c r="E710" i="5"/>
  <c r="D711" i="5"/>
  <c r="E711" i="5"/>
  <c r="D712" i="5"/>
  <c r="E712" i="5"/>
  <c r="D713" i="5"/>
  <c r="E713" i="5"/>
  <c r="D714" i="5"/>
  <c r="E714" i="5"/>
  <c r="D715" i="5"/>
  <c r="E715" i="5"/>
  <c r="D716" i="5"/>
  <c r="E716" i="5"/>
  <c r="D717" i="5"/>
  <c r="E717" i="5"/>
  <c r="D718" i="5"/>
  <c r="E718" i="5"/>
  <c r="D719" i="5"/>
  <c r="E719" i="5"/>
  <c r="D720" i="5"/>
  <c r="E720" i="5"/>
  <c r="D721" i="5"/>
  <c r="E721" i="5"/>
  <c r="D722" i="5"/>
  <c r="E722" i="5"/>
  <c r="D723" i="5"/>
  <c r="E723" i="5"/>
  <c r="D724" i="5"/>
  <c r="E724" i="5"/>
  <c r="D725" i="5"/>
  <c r="E725" i="5"/>
  <c r="D726" i="5"/>
  <c r="E726" i="5"/>
  <c r="D727" i="5"/>
  <c r="E727" i="5"/>
  <c r="D728" i="5"/>
  <c r="E728" i="5"/>
  <c r="D729" i="5"/>
  <c r="E729" i="5"/>
  <c r="D730" i="5"/>
  <c r="E730" i="5"/>
  <c r="D731" i="5"/>
  <c r="E731" i="5"/>
  <c r="D732" i="5"/>
  <c r="E732" i="5"/>
  <c r="D733" i="5"/>
  <c r="E733" i="5"/>
  <c r="D734" i="5"/>
  <c r="E734" i="5"/>
  <c r="D735" i="5"/>
  <c r="E735" i="5"/>
  <c r="D736" i="5"/>
  <c r="E736" i="5"/>
  <c r="D737" i="5"/>
  <c r="E737" i="5"/>
  <c r="D738" i="5"/>
  <c r="E738" i="5"/>
  <c r="D739" i="5"/>
  <c r="E739" i="5"/>
  <c r="D740" i="5"/>
  <c r="E740" i="5"/>
  <c r="D741" i="5"/>
  <c r="E741" i="5"/>
  <c r="D742" i="5"/>
  <c r="E742" i="5"/>
  <c r="D743" i="5"/>
  <c r="E743" i="5"/>
  <c r="D744" i="5"/>
  <c r="E744" i="5"/>
  <c r="D745" i="5"/>
  <c r="E745" i="5"/>
  <c r="D746" i="5"/>
  <c r="E746" i="5"/>
  <c r="D747" i="5"/>
  <c r="E747" i="5"/>
  <c r="D748" i="5"/>
  <c r="E748" i="5"/>
  <c r="D749" i="5"/>
  <c r="E749" i="5"/>
  <c r="D750" i="5"/>
  <c r="E750" i="5"/>
  <c r="D751" i="5"/>
  <c r="E751" i="5"/>
  <c r="D752" i="5"/>
  <c r="E752" i="5"/>
  <c r="D753" i="5"/>
  <c r="E753" i="5"/>
  <c r="D754" i="5"/>
  <c r="E754" i="5"/>
  <c r="D755" i="5"/>
  <c r="E755" i="5"/>
  <c r="D756" i="5"/>
  <c r="E756" i="5"/>
  <c r="D757" i="5"/>
  <c r="E757" i="5"/>
  <c r="D758" i="5"/>
  <c r="E758" i="5"/>
  <c r="D759" i="5"/>
  <c r="E759" i="5"/>
  <c r="D760" i="5"/>
  <c r="E760" i="5"/>
  <c r="D761" i="5"/>
  <c r="E761" i="5"/>
  <c r="D762" i="5"/>
  <c r="E762" i="5"/>
  <c r="D763" i="5"/>
  <c r="E763" i="5"/>
  <c r="D764" i="5"/>
  <c r="E764" i="5"/>
  <c r="D765" i="5"/>
  <c r="E765" i="5"/>
  <c r="D766" i="5"/>
  <c r="E766" i="5"/>
  <c r="D767" i="5"/>
  <c r="E767" i="5"/>
  <c r="D768" i="5"/>
  <c r="E768" i="5"/>
  <c r="D769" i="5"/>
  <c r="E769" i="5"/>
  <c r="D770" i="5"/>
  <c r="E770" i="5"/>
  <c r="D771" i="5"/>
  <c r="E771" i="5"/>
  <c r="D772" i="5"/>
  <c r="E772" i="5"/>
  <c r="D773" i="5"/>
  <c r="E773" i="5"/>
  <c r="D774" i="5"/>
  <c r="E774" i="5"/>
  <c r="D775" i="5"/>
  <c r="E775" i="5"/>
  <c r="D776" i="5"/>
  <c r="E776" i="5"/>
  <c r="D777" i="5"/>
  <c r="E777" i="5"/>
  <c r="D778" i="5"/>
  <c r="E778" i="5"/>
  <c r="D779" i="5"/>
  <c r="E779" i="5"/>
  <c r="D780" i="5"/>
  <c r="E780" i="5"/>
  <c r="D781" i="5"/>
  <c r="E781" i="5"/>
  <c r="D782" i="5"/>
  <c r="E782" i="5"/>
  <c r="D783" i="5"/>
  <c r="E783" i="5"/>
  <c r="D784" i="5"/>
  <c r="E784" i="5"/>
  <c r="D785" i="5"/>
  <c r="E785" i="5"/>
  <c r="D786" i="5"/>
  <c r="E786" i="5"/>
  <c r="D787" i="5"/>
  <c r="E787" i="5"/>
  <c r="D788" i="5"/>
  <c r="E788" i="5"/>
  <c r="D789" i="5"/>
  <c r="E789" i="5"/>
  <c r="D790" i="5"/>
  <c r="E790" i="5"/>
  <c r="D791" i="5"/>
  <c r="E791" i="5"/>
  <c r="D792" i="5"/>
  <c r="E792" i="5"/>
  <c r="D793" i="5"/>
  <c r="E793" i="5"/>
  <c r="D794" i="5"/>
  <c r="E794" i="5"/>
  <c r="D795" i="5"/>
  <c r="E795" i="5"/>
  <c r="D796" i="5"/>
  <c r="E796" i="5"/>
  <c r="D797" i="5"/>
  <c r="E797" i="5"/>
  <c r="D798" i="5"/>
  <c r="E798" i="5"/>
  <c r="D799" i="5"/>
  <c r="E799" i="5"/>
  <c r="D800" i="5"/>
  <c r="E800" i="5"/>
  <c r="D801" i="5"/>
  <c r="E801" i="5"/>
  <c r="D802" i="5"/>
  <c r="E802" i="5"/>
  <c r="D803" i="5"/>
  <c r="E803" i="5"/>
  <c r="D804" i="5"/>
  <c r="E804" i="5"/>
  <c r="D805" i="5"/>
  <c r="E805" i="5"/>
  <c r="D806" i="5"/>
  <c r="E806" i="5"/>
  <c r="D807" i="5"/>
  <c r="E807" i="5"/>
  <c r="D808" i="5"/>
  <c r="E808" i="5"/>
  <c r="D809" i="5"/>
  <c r="E809" i="5"/>
  <c r="D810" i="5"/>
  <c r="E810" i="5"/>
  <c r="D811" i="5"/>
  <c r="E811" i="5"/>
  <c r="D812" i="5"/>
  <c r="E812" i="5"/>
  <c r="D813" i="5"/>
  <c r="E813" i="5"/>
  <c r="D814" i="5"/>
  <c r="E814" i="5"/>
  <c r="D815" i="5"/>
  <c r="E815" i="5"/>
  <c r="D816" i="5"/>
  <c r="E816" i="5"/>
  <c r="D817" i="5"/>
  <c r="E817" i="5"/>
  <c r="D818" i="5"/>
  <c r="E818" i="5"/>
  <c r="D819" i="5"/>
  <c r="E819" i="5"/>
  <c r="D820" i="5"/>
  <c r="E820" i="5"/>
  <c r="D821" i="5"/>
  <c r="E821" i="5"/>
  <c r="D822" i="5"/>
  <c r="E822" i="5"/>
  <c r="D823" i="5"/>
  <c r="E823" i="5"/>
  <c r="D824" i="5"/>
  <c r="E824" i="5"/>
  <c r="D825" i="5"/>
  <c r="E825" i="5"/>
  <c r="D826" i="5"/>
  <c r="E826" i="5"/>
  <c r="D827" i="5"/>
  <c r="E827" i="5"/>
  <c r="D828" i="5"/>
  <c r="E828" i="5"/>
  <c r="D829" i="5"/>
  <c r="E829" i="5"/>
  <c r="D830" i="5"/>
  <c r="E830" i="5"/>
  <c r="D831" i="5"/>
  <c r="E831" i="5"/>
  <c r="D832" i="5"/>
  <c r="E832" i="5"/>
  <c r="D833" i="5"/>
  <c r="E833" i="5"/>
  <c r="D834" i="5"/>
  <c r="E834" i="5"/>
  <c r="D835" i="5"/>
  <c r="E835" i="5"/>
  <c r="D836" i="5"/>
  <c r="E836" i="5"/>
  <c r="D837" i="5"/>
  <c r="E837" i="5"/>
  <c r="D838" i="5"/>
  <c r="E838" i="5"/>
  <c r="D839" i="5"/>
  <c r="E839" i="5"/>
  <c r="D840" i="5"/>
  <c r="E840" i="5"/>
  <c r="D841" i="5"/>
  <c r="E841" i="5"/>
  <c r="D842" i="5"/>
  <c r="E842" i="5"/>
  <c r="D843" i="5"/>
  <c r="E843" i="5"/>
  <c r="D844" i="5"/>
  <c r="E844" i="5"/>
  <c r="D845" i="5"/>
  <c r="E845" i="5"/>
  <c r="D846" i="5"/>
  <c r="E846" i="5"/>
  <c r="D847" i="5"/>
  <c r="E847" i="5"/>
  <c r="D848" i="5"/>
  <c r="E848" i="5"/>
  <c r="D849" i="5"/>
  <c r="E849" i="5"/>
  <c r="D850" i="5"/>
  <c r="E850" i="5"/>
  <c r="D851" i="5"/>
  <c r="E851" i="5"/>
  <c r="D852" i="5"/>
  <c r="E852" i="5"/>
  <c r="D853" i="5"/>
  <c r="E853" i="5"/>
  <c r="D854" i="5"/>
  <c r="E854" i="5"/>
  <c r="D855" i="5"/>
  <c r="E855" i="5"/>
  <c r="D856" i="5"/>
  <c r="E856" i="5"/>
  <c r="D857" i="5"/>
  <c r="E857" i="5"/>
  <c r="D858" i="5"/>
  <c r="E858" i="5"/>
  <c r="D859" i="5"/>
  <c r="E859" i="5"/>
  <c r="D860" i="5"/>
  <c r="E860" i="5"/>
  <c r="D861" i="5"/>
  <c r="E861" i="5"/>
  <c r="D862" i="5"/>
  <c r="E862" i="5"/>
  <c r="D863" i="5"/>
  <c r="E863" i="5"/>
  <c r="D864" i="5"/>
  <c r="E864" i="5"/>
  <c r="D865" i="5"/>
  <c r="E865" i="5"/>
  <c r="D866" i="5"/>
  <c r="E866" i="5"/>
  <c r="D867" i="5"/>
  <c r="E867" i="5"/>
  <c r="D868" i="5"/>
  <c r="E868" i="5"/>
  <c r="D869" i="5"/>
  <c r="E869" i="5"/>
  <c r="D870" i="5"/>
  <c r="E870" i="5"/>
  <c r="D871" i="5"/>
  <c r="E871" i="5"/>
  <c r="D872" i="5"/>
  <c r="E872" i="5"/>
  <c r="D873" i="5"/>
  <c r="E873" i="5"/>
  <c r="D874" i="5"/>
  <c r="E874" i="5"/>
  <c r="D875" i="5"/>
  <c r="E875" i="5"/>
  <c r="D876" i="5"/>
  <c r="E876" i="5"/>
  <c r="D877" i="5"/>
  <c r="E877" i="5"/>
  <c r="D878" i="5"/>
  <c r="E878" i="5"/>
  <c r="D879" i="5"/>
  <c r="E879" i="5"/>
  <c r="D880" i="5"/>
  <c r="E880" i="5"/>
  <c r="D881" i="5"/>
  <c r="E881" i="5"/>
  <c r="D882" i="5"/>
  <c r="E882" i="5"/>
  <c r="D883" i="5"/>
  <c r="E883" i="5"/>
  <c r="D884" i="5"/>
  <c r="E884" i="5"/>
  <c r="D885" i="5"/>
  <c r="E885" i="5"/>
  <c r="D886" i="5"/>
  <c r="E886" i="5"/>
  <c r="D887" i="5"/>
  <c r="E887" i="5"/>
  <c r="D888" i="5"/>
  <c r="E888" i="5"/>
  <c r="D889" i="5"/>
  <c r="E889" i="5"/>
  <c r="D890" i="5"/>
  <c r="E890" i="5"/>
  <c r="D891" i="5"/>
  <c r="E891" i="5"/>
  <c r="D892" i="5"/>
  <c r="E892" i="5"/>
  <c r="D893" i="5"/>
  <c r="E893" i="5"/>
  <c r="D894" i="5"/>
  <c r="E894" i="5"/>
  <c r="D895" i="5"/>
  <c r="E895" i="5"/>
  <c r="D896" i="5"/>
  <c r="E896" i="5"/>
  <c r="D897" i="5"/>
  <c r="E897" i="5"/>
  <c r="D898" i="5"/>
  <c r="E898" i="5"/>
  <c r="D899" i="5"/>
  <c r="E899" i="5"/>
  <c r="D900" i="5"/>
  <c r="E900" i="5"/>
  <c r="D901" i="5"/>
  <c r="E901" i="5"/>
  <c r="D902" i="5"/>
  <c r="E902" i="5"/>
  <c r="D903" i="5"/>
  <c r="E903" i="5"/>
  <c r="D904" i="5"/>
  <c r="E904" i="5"/>
  <c r="D905" i="5"/>
  <c r="E905" i="5"/>
  <c r="D906" i="5"/>
  <c r="E906" i="5"/>
  <c r="D907" i="5"/>
  <c r="E907" i="5"/>
  <c r="D908" i="5"/>
  <c r="E908" i="5"/>
  <c r="D909" i="5"/>
  <c r="E909" i="5"/>
  <c r="D910" i="5"/>
  <c r="E910" i="5"/>
  <c r="D911" i="5"/>
  <c r="E911" i="5"/>
  <c r="D912" i="5"/>
  <c r="E912" i="5"/>
  <c r="D913" i="5"/>
  <c r="E913" i="5"/>
  <c r="D914" i="5"/>
  <c r="E914" i="5"/>
  <c r="D915" i="5"/>
  <c r="E915" i="5"/>
  <c r="D916" i="5"/>
  <c r="E916" i="5"/>
  <c r="D917" i="5"/>
  <c r="E917" i="5"/>
  <c r="D918" i="5"/>
  <c r="E918" i="5"/>
  <c r="D919" i="5"/>
  <c r="E919" i="5"/>
  <c r="D920" i="5"/>
  <c r="E920" i="5"/>
  <c r="D921" i="5"/>
  <c r="E921" i="5"/>
  <c r="D922" i="5"/>
  <c r="E922" i="5"/>
  <c r="D923" i="5"/>
  <c r="E923" i="5"/>
  <c r="D924" i="5"/>
  <c r="E924" i="5"/>
  <c r="D925" i="5"/>
  <c r="E925" i="5"/>
  <c r="D926" i="5"/>
  <c r="E926" i="5"/>
  <c r="D927" i="5"/>
  <c r="E927" i="5"/>
  <c r="D928" i="5"/>
  <c r="E928" i="5"/>
  <c r="D929" i="5"/>
  <c r="E929" i="5"/>
  <c r="D930" i="5"/>
  <c r="E930" i="5"/>
  <c r="D931" i="5"/>
  <c r="E931" i="5"/>
  <c r="D932" i="5"/>
  <c r="E932" i="5"/>
  <c r="D933" i="5"/>
  <c r="E933" i="5"/>
  <c r="D934" i="5"/>
  <c r="E934" i="5"/>
  <c r="D935" i="5"/>
  <c r="E935" i="5"/>
  <c r="D936" i="5"/>
  <c r="E936" i="5"/>
  <c r="D937" i="5"/>
  <c r="E937" i="5"/>
  <c r="D938" i="5"/>
  <c r="E938" i="5"/>
  <c r="D939" i="5"/>
  <c r="E939" i="5"/>
  <c r="D940" i="5"/>
  <c r="E940" i="5"/>
  <c r="D941" i="5"/>
  <c r="E941" i="5"/>
  <c r="D942" i="5"/>
  <c r="E942" i="5"/>
  <c r="D943" i="5"/>
  <c r="E943" i="5"/>
  <c r="D944" i="5"/>
  <c r="E944" i="5"/>
  <c r="D945" i="5"/>
  <c r="E945" i="5"/>
  <c r="D946" i="5"/>
  <c r="E946" i="5"/>
  <c r="D947" i="5"/>
  <c r="E947" i="5"/>
  <c r="D948" i="5"/>
  <c r="E948" i="5"/>
  <c r="D949" i="5"/>
  <c r="E949" i="5"/>
  <c r="D950" i="5"/>
  <c r="E950" i="5"/>
  <c r="D951" i="5"/>
  <c r="E951" i="5"/>
  <c r="D952" i="5"/>
  <c r="E952" i="5"/>
  <c r="D953" i="5"/>
  <c r="E953" i="5"/>
  <c r="D954" i="5"/>
  <c r="E954" i="5"/>
  <c r="D955" i="5"/>
  <c r="E955" i="5"/>
  <c r="D956" i="5"/>
  <c r="E956" i="5"/>
  <c r="D957" i="5"/>
  <c r="E957" i="5"/>
  <c r="D958" i="5"/>
  <c r="E958" i="5"/>
  <c r="D959" i="5"/>
  <c r="E959" i="5"/>
  <c r="D960" i="5"/>
  <c r="E960" i="5"/>
  <c r="D961" i="5"/>
  <c r="E961" i="5"/>
  <c r="D962" i="5"/>
  <c r="E962" i="5"/>
  <c r="D963" i="5"/>
  <c r="E963" i="5"/>
  <c r="D964" i="5"/>
  <c r="E964" i="5"/>
  <c r="D965" i="5"/>
  <c r="E965" i="5"/>
  <c r="D966" i="5"/>
  <c r="E966" i="5"/>
  <c r="D967" i="5"/>
  <c r="E967" i="5"/>
  <c r="D968" i="5"/>
  <c r="E968" i="5"/>
  <c r="D969" i="5"/>
  <c r="E969" i="5"/>
  <c r="D970" i="5"/>
  <c r="E970" i="5"/>
  <c r="D971" i="5"/>
  <c r="E971" i="5"/>
  <c r="D972" i="5"/>
  <c r="E972" i="5"/>
  <c r="D973" i="5"/>
  <c r="E973" i="5"/>
  <c r="D974" i="5"/>
  <c r="E974" i="5"/>
  <c r="D975" i="5"/>
  <c r="E975" i="5"/>
  <c r="D976" i="5"/>
  <c r="E976" i="5"/>
  <c r="D977" i="5"/>
  <c r="E977" i="5"/>
  <c r="D978" i="5"/>
  <c r="E978" i="5"/>
  <c r="D979" i="5"/>
  <c r="E979" i="5"/>
  <c r="D980" i="5"/>
  <c r="E980" i="5"/>
  <c r="D981" i="5"/>
  <c r="E981" i="5"/>
  <c r="D982" i="5"/>
  <c r="E982" i="5"/>
  <c r="D983" i="5"/>
  <c r="E983" i="5"/>
  <c r="D984" i="5"/>
  <c r="E984" i="5"/>
  <c r="D985" i="5"/>
  <c r="E985" i="5"/>
  <c r="D986" i="5"/>
  <c r="E986" i="5"/>
  <c r="D987" i="5"/>
  <c r="E987" i="5"/>
  <c r="D988" i="5"/>
  <c r="E988" i="5"/>
  <c r="D989" i="5"/>
  <c r="E989" i="5"/>
  <c r="D990" i="5"/>
  <c r="E990" i="5"/>
  <c r="D991" i="5"/>
  <c r="E991" i="5"/>
  <c r="D992" i="5"/>
  <c r="E992" i="5"/>
  <c r="D993" i="5"/>
  <c r="E993" i="5"/>
  <c r="D994" i="5"/>
  <c r="E994" i="5"/>
  <c r="D995" i="5"/>
  <c r="E995" i="5"/>
  <c r="D996" i="5"/>
  <c r="E996" i="5"/>
  <c r="D997" i="5"/>
  <c r="E997" i="5"/>
  <c r="D998" i="5"/>
  <c r="E998" i="5"/>
  <c r="D999" i="5"/>
  <c r="E999" i="5"/>
  <c r="D1000" i="5"/>
  <c r="E1000" i="5"/>
  <c r="D1001" i="5"/>
  <c r="E1001" i="5"/>
  <c r="D1002" i="5"/>
  <c r="E1002" i="5"/>
  <c r="G3" i="1" a="1"/>
  <c r="S5" i="5" a="1"/>
  <c r="S5" i="5" s="1"/>
  <c r="S6" i="5" a="1"/>
  <c r="S6" i="5" s="1"/>
  <c r="S7" i="5" a="1"/>
  <c r="S7" i="5" s="1"/>
  <c r="S8" i="5" a="1"/>
  <c r="S8" i="5" s="1"/>
  <c r="S9" i="5" a="1"/>
  <c r="S9" i="5" s="1"/>
  <c r="S10" i="5" a="1"/>
  <c r="S10" i="5" s="1"/>
  <c r="S11" i="5" a="1"/>
  <c r="S11" i="5" s="1"/>
  <c r="S12" i="5" a="1"/>
  <c r="S12" i="5" s="1"/>
  <c r="S13" i="5" a="1"/>
  <c r="S13" i="5" s="1"/>
  <c r="S14" i="5" a="1"/>
  <c r="S14" i="5" s="1"/>
  <c r="S15" i="5" a="1"/>
  <c r="S15" i="5" s="1"/>
  <c r="S16" i="5" a="1"/>
  <c r="S16" i="5" s="1"/>
  <c r="S17" i="5" a="1"/>
  <c r="S17" i="5" s="1"/>
  <c r="S18" i="5" a="1"/>
  <c r="S18" i="5" s="1"/>
  <c r="S19" i="5" a="1"/>
  <c r="S19" i="5" s="1"/>
  <c r="S20" i="5" a="1"/>
  <c r="S20" i="5" s="1"/>
  <c r="S21" i="5" a="1"/>
  <c r="S21" i="5" s="1"/>
  <c r="S22" i="5" a="1"/>
  <c r="S22" i="5" s="1"/>
  <c r="S23" i="5" a="1"/>
  <c r="S23" i="5" s="1"/>
  <c r="S24" i="5" a="1"/>
  <c r="S24" i="5" s="1"/>
  <c r="S25" i="5" a="1"/>
  <c r="S25" i="5" s="1"/>
  <c r="S26" i="5" a="1"/>
  <c r="S26" i="5" s="1"/>
  <c r="S27" i="5" a="1"/>
  <c r="S27" i="5" s="1"/>
  <c r="S28" i="5" a="1"/>
  <c r="S28" i="5" s="1"/>
  <c r="S29" i="5" a="1"/>
  <c r="S29" i="5" s="1"/>
  <c r="S30" i="5" a="1"/>
  <c r="S30" i="5" s="1"/>
  <c r="S31" i="5" a="1"/>
  <c r="S31" i="5" s="1"/>
  <c r="S32" i="5" a="1"/>
  <c r="S32" i="5" s="1"/>
  <c r="S33" i="5" a="1"/>
  <c r="S33" i="5" s="1"/>
  <c r="S34" i="5" a="1"/>
  <c r="S34" i="5" s="1"/>
  <c r="S35" i="5" a="1"/>
  <c r="S35" i="5" s="1"/>
  <c r="S36" i="5" a="1"/>
  <c r="S36" i="5" s="1"/>
  <c r="S37" i="5" a="1"/>
  <c r="S37" i="5" s="1"/>
  <c r="S38" i="5" a="1"/>
  <c r="S38" i="5" s="1"/>
  <c r="S39" i="5" a="1"/>
  <c r="S39" i="5" s="1"/>
  <c r="S40" i="5" a="1"/>
  <c r="S40" i="5" s="1"/>
  <c r="S41" i="5" a="1"/>
  <c r="S41" i="5" s="1"/>
  <c r="S42" i="5" a="1"/>
  <c r="S42" i="5" s="1"/>
  <c r="S43" i="5" a="1"/>
  <c r="S43" i="5" s="1"/>
  <c r="S44" i="5" a="1"/>
  <c r="S44" i="5" s="1"/>
  <c r="S45" i="5" a="1"/>
  <c r="S45" i="5" s="1"/>
  <c r="S46" i="5" a="1"/>
  <c r="S46" i="5" s="1"/>
  <c r="S47" i="5" a="1"/>
  <c r="S47" i="5" s="1"/>
  <c r="S48" i="5" a="1"/>
  <c r="S48" i="5" s="1"/>
  <c r="S49" i="5" a="1"/>
  <c r="S49" i="5" s="1"/>
  <c r="S50" i="5" a="1"/>
  <c r="S50" i="5" s="1"/>
  <c r="S51" i="5" a="1"/>
  <c r="S51" i="5" s="1"/>
  <c r="S52" i="5" a="1"/>
  <c r="S52" i="5" s="1"/>
  <c r="S53" i="5" a="1"/>
  <c r="S53" i="5" s="1"/>
  <c r="S54" i="5" a="1"/>
  <c r="S54" i="5" s="1"/>
  <c r="S55" i="5" a="1"/>
  <c r="S55" i="5" s="1"/>
  <c r="S56" i="5" a="1"/>
  <c r="S56" i="5" s="1"/>
  <c r="S57" i="5" a="1"/>
  <c r="S57" i="5" s="1"/>
  <c r="S58" i="5" a="1"/>
  <c r="S58" i="5" s="1"/>
  <c r="S59" i="5" a="1"/>
  <c r="S59" i="5" s="1"/>
  <c r="S60" i="5" a="1"/>
  <c r="S60" i="5" s="1"/>
  <c r="S61" i="5" a="1"/>
  <c r="S61" i="5" s="1"/>
  <c r="S62" i="5" a="1"/>
  <c r="S62" i="5" s="1"/>
  <c r="S63" i="5" a="1"/>
  <c r="S63" i="5" s="1"/>
  <c r="S64" i="5" a="1"/>
  <c r="S64" i="5" s="1"/>
  <c r="S65" i="5" a="1"/>
  <c r="S65" i="5" s="1"/>
  <c r="S66" i="5" a="1"/>
  <c r="S66" i="5" s="1"/>
  <c r="S67" i="5" a="1"/>
  <c r="S67" i="5" s="1"/>
  <c r="S68" i="5" a="1"/>
  <c r="S68" i="5" s="1"/>
  <c r="S69" i="5" a="1"/>
  <c r="S69" i="5" s="1"/>
  <c r="S70" i="5" a="1"/>
  <c r="S70" i="5" s="1"/>
  <c r="S71" i="5" a="1"/>
  <c r="S71" i="5" s="1"/>
  <c r="S72" i="5" a="1"/>
  <c r="S72" i="5" s="1"/>
  <c r="S73" i="5" a="1"/>
  <c r="S73" i="5" s="1"/>
  <c r="S74" i="5" a="1"/>
  <c r="S74" i="5" s="1"/>
  <c r="S75" i="5" a="1"/>
  <c r="S75" i="5" s="1"/>
  <c r="S76" i="5" a="1"/>
  <c r="S76" i="5" s="1"/>
  <c r="S77" i="5" a="1"/>
  <c r="S77" i="5" s="1"/>
  <c r="S78" i="5" a="1"/>
  <c r="S78" i="5" s="1"/>
  <c r="S79" i="5" a="1"/>
  <c r="S79" i="5" s="1"/>
  <c r="S80" i="5" a="1"/>
  <c r="S80" i="5" s="1"/>
  <c r="S81" i="5" a="1"/>
  <c r="S81" i="5" s="1"/>
  <c r="S82" i="5" a="1"/>
  <c r="S82" i="5" s="1"/>
  <c r="S83" i="5" a="1"/>
  <c r="S83" i="5" s="1"/>
  <c r="S84" i="5" a="1"/>
  <c r="S84" i="5" s="1"/>
  <c r="S85" i="5" a="1"/>
  <c r="S85" i="5" s="1"/>
  <c r="S86" i="5" a="1"/>
  <c r="S86" i="5" s="1"/>
  <c r="S87" i="5" a="1"/>
  <c r="S87" i="5" s="1"/>
  <c r="S88" i="5" a="1"/>
  <c r="S88" i="5" s="1"/>
  <c r="S89" i="5" a="1"/>
  <c r="S89" i="5" s="1"/>
  <c r="S90" i="5" a="1"/>
  <c r="S90" i="5" s="1"/>
  <c r="S91" i="5" a="1"/>
  <c r="S91" i="5" s="1"/>
  <c r="S92" i="5" a="1"/>
  <c r="S92" i="5" s="1"/>
  <c r="S93" i="5" a="1"/>
  <c r="S93" i="5" s="1"/>
  <c r="S94" i="5" a="1"/>
  <c r="S94" i="5" s="1"/>
  <c r="S95" i="5" a="1"/>
  <c r="S95" i="5" s="1"/>
  <c r="S96" i="5" a="1"/>
  <c r="S96" i="5" s="1"/>
  <c r="S97" i="5" a="1"/>
  <c r="S97" i="5" s="1"/>
  <c r="S98" i="5" a="1"/>
  <c r="S98" i="5" s="1"/>
  <c r="S99" i="5" a="1"/>
  <c r="S99" i="5" s="1"/>
  <c r="S100" i="5" a="1"/>
  <c r="S100" i="5" s="1"/>
  <c r="S101" i="5" a="1"/>
  <c r="S101" i="5" s="1"/>
  <c r="S102" i="5" a="1"/>
  <c r="S102" i="5" s="1"/>
  <c r="S103" i="5" a="1"/>
  <c r="S103" i="5" s="1"/>
  <c r="S104" i="5" a="1"/>
  <c r="S104" i="5" s="1"/>
  <c r="S105" i="5" a="1"/>
  <c r="S105" i="5" s="1"/>
  <c r="S106" i="5" a="1"/>
  <c r="S106" i="5" s="1"/>
  <c r="S107" i="5" a="1"/>
  <c r="S107" i="5" s="1"/>
  <c r="S108" i="5" a="1"/>
  <c r="S108" i="5" s="1"/>
  <c r="S109" i="5" a="1"/>
  <c r="S109" i="5" s="1"/>
  <c r="S110" i="5" a="1"/>
  <c r="S110" i="5" s="1"/>
  <c r="S111" i="5" a="1"/>
  <c r="S111" i="5" s="1"/>
  <c r="S112" i="5" a="1"/>
  <c r="S112" i="5" s="1"/>
  <c r="S113" i="5" a="1"/>
  <c r="S113" i="5" s="1"/>
  <c r="S114" i="5" a="1"/>
  <c r="S114" i="5" s="1"/>
  <c r="S115" i="5" a="1"/>
  <c r="S115" i="5" s="1"/>
  <c r="S116" i="5" a="1"/>
  <c r="S116" i="5" s="1"/>
  <c r="S117" i="5" a="1"/>
  <c r="S117" i="5" s="1"/>
  <c r="S118" i="5" a="1"/>
  <c r="S118" i="5" s="1"/>
  <c r="S119" i="5" a="1"/>
  <c r="S119" i="5" s="1"/>
  <c r="S120" i="5" a="1"/>
  <c r="S120" i="5" s="1"/>
  <c r="S121" i="5" a="1"/>
  <c r="S121" i="5" s="1"/>
  <c r="S122" i="5" a="1"/>
  <c r="S122" i="5" s="1"/>
  <c r="S123" i="5" a="1"/>
  <c r="S123" i="5" s="1"/>
  <c r="S124" i="5" a="1"/>
  <c r="S124" i="5" s="1"/>
  <c r="S125" i="5" a="1"/>
  <c r="S125" i="5" s="1"/>
  <c r="S126" i="5" a="1"/>
  <c r="S126" i="5" s="1"/>
  <c r="S127" i="5" a="1"/>
  <c r="S127" i="5" s="1"/>
  <c r="S128" i="5" a="1"/>
  <c r="S128" i="5" s="1"/>
  <c r="S129" i="5" a="1"/>
  <c r="S129" i="5" s="1"/>
  <c r="S130" i="5" a="1"/>
  <c r="S130" i="5" s="1"/>
  <c r="S131" i="5" a="1"/>
  <c r="S131" i="5" s="1"/>
  <c r="S132" i="5" a="1"/>
  <c r="S132" i="5" s="1"/>
  <c r="S133" i="5" a="1"/>
  <c r="S133" i="5" s="1"/>
  <c r="S134" i="5" a="1"/>
  <c r="S134" i="5" s="1"/>
  <c r="S135" i="5" a="1"/>
  <c r="S135" i="5" s="1"/>
  <c r="S136" i="5" a="1"/>
  <c r="S136" i="5" s="1"/>
  <c r="S137" i="5" a="1"/>
  <c r="S137" i="5" s="1"/>
  <c r="S138" i="5" a="1"/>
  <c r="S138" i="5" s="1"/>
  <c r="S139" i="5" a="1"/>
  <c r="S139" i="5" s="1"/>
  <c r="S140" i="5" a="1"/>
  <c r="S140" i="5" s="1"/>
  <c r="S141" i="5" a="1"/>
  <c r="S141" i="5" s="1"/>
  <c r="S142" i="5" a="1"/>
  <c r="S142" i="5" s="1"/>
  <c r="S143" i="5" a="1"/>
  <c r="S143" i="5" s="1"/>
  <c r="S144" i="5" a="1"/>
  <c r="S144" i="5" s="1"/>
  <c r="S145" i="5" a="1"/>
  <c r="S145" i="5" s="1"/>
  <c r="S146" i="5" a="1"/>
  <c r="S146" i="5" s="1"/>
  <c r="S147" i="5" a="1"/>
  <c r="S147" i="5" s="1"/>
  <c r="S148" i="5" a="1"/>
  <c r="S148" i="5" s="1"/>
  <c r="S149" i="5" a="1"/>
  <c r="S149" i="5" s="1"/>
  <c r="S150" i="5" a="1"/>
  <c r="S150" i="5" s="1"/>
  <c r="S151" i="5" a="1"/>
  <c r="S151" i="5" s="1"/>
  <c r="S152" i="5" a="1"/>
  <c r="S152" i="5" s="1"/>
  <c r="S153" i="5" a="1"/>
  <c r="S153" i="5" s="1"/>
  <c r="S154" i="5" a="1"/>
  <c r="S154" i="5" s="1"/>
  <c r="S155" i="5" a="1"/>
  <c r="S155" i="5" s="1"/>
  <c r="S156" i="5" a="1"/>
  <c r="S156" i="5" s="1"/>
  <c r="S157" i="5" a="1"/>
  <c r="S157" i="5" s="1"/>
  <c r="S158" i="5" a="1"/>
  <c r="S158" i="5" s="1"/>
  <c r="S159" i="5" a="1"/>
  <c r="S159" i="5" s="1"/>
  <c r="S160" i="5" a="1"/>
  <c r="S160" i="5" s="1"/>
  <c r="S161" i="5" a="1"/>
  <c r="S161" i="5" s="1"/>
  <c r="S162" i="5" a="1"/>
  <c r="S162" i="5" s="1"/>
  <c r="S163" i="5" a="1"/>
  <c r="S163" i="5" s="1"/>
  <c r="S164" i="5" a="1"/>
  <c r="S164" i="5" s="1"/>
  <c r="S165" i="5" a="1"/>
  <c r="S165" i="5" s="1"/>
  <c r="S166" i="5" a="1"/>
  <c r="S166" i="5" s="1"/>
  <c r="S167" i="5" a="1"/>
  <c r="S167" i="5" s="1"/>
  <c r="S168" i="5" a="1"/>
  <c r="S168" i="5" s="1"/>
  <c r="S169" i="5" a="1"/>
  <c r="S169" i="5" s="1"/>
  <c r="S170" i="5" a="1"/>
  <c r="S170" i="5" s="1"/>
  <c r="S171" i="5" a="1"/>
  <c r="S171" i="5" s="1"/>
  <c r="S172" i="5" a="1"/>
  <c r="S172" i="5" s="1"/>
  <c r="S173" i="5" a="1"/>
  <c r="S173" i="5" s="1"/>
  <c r="S174" i="5" a="1"/>
  <c r="S174" i="5" s="1"/>
  <c r="S175" i="5" a="1"/>
  <c r="S175" i="5" s="1"/>
  <c r="S176" i="5" a="1"/>
  <c r="S176" i="5" s="1"/>
  <c r="S177" i="5" a="1"/>
  <c r="S177" i="5" s="1"/>
  <c r="S178" i="5" a="1"/>
  <c r="S178" i="5" s="1"/>
  <c r="S179" i="5" a="1"/>
  <c r="S179" i="5" s="1"/>
  <c r="S180" i="5" a="1"/>
  <c r="S180" i="5" s="1"/>
  <c r="S181" i="5" a="1"/>
  <c r="S181" i="5" s="1"/>
  <c r="S182" i="5" a="1"/>
  <c r="S182" i="5" s="1"/>
  <c r="S183" i="5" a="1"/>
  <c r="S183" i="5" s="1"/>
  <c r="S184" i="5" a="1"/>
  <c r="S184" i="5" s="1"/>
  <c r="S185" i="5" a="1"/>
  <c r="S185" i="5" s="1"/>
  <c r="S186" i="5" a="1"/>
  <c r="S186" i="5" s="1"/>
  <c r="S187" i="5" a="1"/>
  <c r="S187" i="5" s="1"/>
  <c r="S188" i="5" a="1"/>
  <c r="S188" i="5" s="1"/>
  <c r="S189" i="5" a="1"/>
  <c r="S189" i="5" s="1"/>
  <c r="S190" i="5" a="1"/>
  <c r="S190" i="5" s="1"/>
  <c r="S191" i="5" a="1"/>
  <c r="S191" i="5" s="1"/>
  <c r="S192" i="5" a="1"/>
  <c r="S192" i="5" s="1"/>
  <c r="S193" i="5" a="1"/>
  <c r="S193" i="5" s="1"/>
  <c r="S194" i="5" a="1"/>
  <c r="S194" i="5" s="1"/>
  <c r="S195" i="5" a="1"/>
  <c r="S195" i="5" s="1"/>
  <c r="S196" i="5" a="1"/>
  <c r="S196" i="5" s="1"/>
  <c r="S197" i="5" a="1"/>
  <c r="S197" i="5" s="1"/>
  <c r="S198" i="5" a="1"/>
  <c r="S198" i="5" s="1"/>
  <c r="S199" i="5" a="1"/>
  <c r="S199" i="5" s="1"/>
  <c r="S200" i="5" a="1"/>
  <c r="S200" i="5" s="1"/>
  <c r="S201" i="5" a="1"/>
  <c r="S201" i="5" s="1"/>
  <c r="S202" i="5" a="1"/>
  <c r="S202" i="5" s="1"/>
  <c r="S203" i="5" a="1"/>
  <c r="S203" i="5" s="1"/>
  <c r="S204" i="5" a="1"/>
  <c r="S204" i="5" s="1"/>
  <c r="S205" i="5" a="1"/>
  <c r="S205" i="5" s="1"/>
  <c r="S206" i="5" a="1"/>
  <c r="S206" i="5" s="1"/>
  <c r="S207" i="5" a="1"/>
  <c r="S207" i="5" s="1"/>
  <c r="S208" i="5" a="1"/>
  <c r="S208" i="5" s="1"/>
  <c r="S209" i="5" a="1"/>
  <c r="S209" i="5" s="1"/>
  <c r="S210" i="5" a="1"/>
  <c r="S210" i="5" s="1"/>
  <c r="S211" i="5" a="1"/>
  <c r="S211" i="5" s="1"/>
  <c r="S212" i="5" a="1"/>
  <c r="S212" i="5" s="1"/>
  <c r="S213" i="5" a="1"/>
  <c r="S213" i="5" s="1"/>
  <c r="S214" i="5" a="1"/>
  <c r="S214" i="5" s="1"/>
  <c r="S215" i="5" a="1"/>
  <c r="S215" i="5" s="1"/>
  <c r="S216" i="5" a="1"/>
  <c r="S216" i="5" s="1"/>
  <c r="S217" i="5" a="1"/>
  <c r="S217" i="5" s="1"/>
  <c r="S218" i="5" a="1"/>
  <c r="S218" i="5" s="1"/>
  <c r="S219" i="5" a="1"/>
  <c r="S219" i="5" s="1"/>
  <c r="S220" i="5" a="1"/>
  <c r="S220" i="5" s="1"/>
  <c r="S221" i="5" a="1"/>
  <c r="S221" i="5" s="1"/>
  <c r="S222" i="5" a="1"/>
  <c r="S222" i="5" s="1"/>
  <c r="S223" i="5" a="1"/>
  <c r="S223" i="5" s="1"/>
  <c r="S224" i="5" a="1"/>
  <c r="S224" i="5" s="1"/>
  <c r="S225" i="5" a="1"/>
  <c r="S225" i="5" s="1"/>
  <c r="S226" i="5" a="1"/>
  <c r="S226" i="5" s="1"/>
  <c r="S227" i="5" a="1"/>
  <c r="S227" i="5" s="1"/>
  <c r="S228" i="5" a="1"/>
  <c r="S228" i="5" s="1"/>
  <c r="S229" i="5" a="1"/>
  <c r="S229" i="5" s="1"/>
  <c r="S230" i="5" a="1"/>
  <c r="S230" i="5" s="1"/>
  <c r="S231" i="5" a="1"/>
  <c r="S231" i="5" s="1"/>
  <c r="S232" i="5" a="1"/>
  <c r="S232" i="5" s="1"/>
  <c r="S233" i="5" a="1"/>
  <c r="S233" i="5" s="1"/>
  <c r="S234" i="5" a="1"/>
  <c r="S234" i="5" s="1"/>
  <c r="S235" i="5" a="1"/>
  <c r="S235" i="5" s="1"/>
  <c r="S236" i="5" a="1"/>
  <c r="S236" i="5" s="1"/>
  <c r="S237" i="5" a="1"/>
  <c r="S237" i="5" s="1"/>
  <c r="S238" i="5" a="1"/>
  <c r="S238" i="5" s="1"/>
  <c r="S239" i="5" a="1"/>
  <c r="S239" i="5" s="1"/>
  <c r="S240" i="5" a="1"/>
  <c r="S240" i="5" s="1"/>
  <c r="S241" i="5" a="1"/>
  <c r="S241" i="5" s="1"/>
  <c r="S242" i="5" a="1"/>
  <c r="S242" i="5" s="1"/>
  <c r="S243" i="5" a="1"/>
  <c r="S243" i="5" s="1"/>
  <c r="S244" i="5" a="1"/>
  <c r="S244" i="5" s="1"/>
  <c r="S245" i="5" a="1"/>
  <c r="S245" i="5" s="1"/>
  <c r="S246" i="5" a="1"/>
  <c r="S246" i="5" s="1"/>
  <c r="S247" i="5" a="1"/>
  <c r="S247" i="5" s="1"/>
  <c r="S248" i="5" a="1"/>
  <c r="S248" i="5" s="1"/>
  <c r="S249" i="5" a="1"/>
  <c r="S249" i="5" s="1"/>
  <c r="S250" i="5" a="1"/>
  <c r="S250" i="5" s="1"/>
  <c r="S251" i="5" a="1"/>
  <c r="S251" i="5" s="1"/>
  <c r="S252" i="5" a="1"/>
  <c r="S252" i="5" s="1"/>
  <c r="S253" i="5" a="1"/>
  <c r="S253" i="5" s="1"/>
  <c r="S254" i="5" a="1"/>
  <c r="S254" i="5" s="1"/>
  <c r="S255" i="5" a="1"/>
  <c r="S255" i="5" s="1"/>
  <c r="S256" i="5" a="1"/>
  <c r="S256" i="5" s="1"/>
  <c r="S257" i="5" a="1"/>
  <c r="S257" i="5" s="1"/>
  <c r="S258" i="5" a="1"/>
  <c r="S258" i="5" s="1"/>
  <c r="S259" i="5" a="1"/>
  <c r="S259" i="5" s="1"/>
  <c r="S260" i="5" a="1"/>
  <c r="S260" i="5" s="1"/>
  <c r="S261" i="5" a="1"/>
  <c r="S261" i="5" s="1"/>
  <c r="S262" i="5" a="1"/>
  <c r="S262" i="5" s="1"/>
  <c r="S263" i="5" a="1"/>
  <c r="S263" i="5" s="1"/>
  <c r="S264" i="5" a="1"/>
  <c r="S264" i="5" s="1"/>
  <c r="S265" i="5" a="1"/>
  <c r="S265" i="5" s="1"/>
  <c r="S266" i="5" a="1"/>
  <c r="S266" i="5" s="1"/>
  <c r="S267" i="5" a="1"/>
  <c r="S267" i="5" s="1"/>
  <c r="S268" i="5" a="1"/>
  <c r="S268" i="5" s="1"/>
  <c r="S269" i="5" a="1"/>
  <c r="S269" i="5" s="1"/>
  <c r="S270" i="5" a="1"/>
  <c r="S270" i="5" s="1"/>
  <c r="S271" i="5" a="1"/>
  <c r="S271" i="5" s="1"/>
  <c r="S272" i="5" a="1"/>
  <c r="S272" i="5" s="1"/>
  <c r="S273" i="5" a="1"/>
  <c r="S273" i="5" s="1"/>
  <c r="S274" i="5" a="1"/>
  <c r="S274" i="5" s="1"/>
  <c r="S275" i="5" a="1"/>
  <c r="S275" i="5" s="1"/>
  <c r="S276" i="5" a="1"/>
  <c r="S276" i="5" s="1"/>
  <c r="S277" i="5" a="1"/>
  <c r="S277" i="5" s="1"/>
  <c r="S278" i="5" a="1"/>
  <c r="S278" i="5" s="1"/>
  <c r="S279" i="5" a="1"/>
  <c r="S279" i="5" s="1"/>
  <c r="S280" i="5" a="1"/>
  <c r="S280" i="5" s="1"/>
  <c r="S281" i="5" a="1"/>
  <c r="S281" i="5" s="1"/>
  <c r="S282" i="5" a="1"/>
  <c r="S282" i="5" s="1"/>
  <c r="S283" i="5" a="1"/>
  <c r="S283" i="5" s="1"/>
  <c r="S284" i="5" a="1"/>
  <c r="S284" i="5" s="1"/>
  <c r="S285" i="5" a="1"/>
  <c r="S285" i="5" s="1"/>
  <c r="S286" i="5" a="1"/>
  <c r="S286" i="5" s="1"/>
  <c r="S287" i="5" a="1"/>
  <c r="S287" i="5" s="1"/>
  <c r="S288" i="5" a="1"/>
  <c r="S288" i="5" s="1"/>
  <c r="S289" i="5" a="1"/>
  <c r="S289" i="5" s="1"/>
  <c r="S290" i="5" a="1"/>
  <c r="S290" i="5" s="1"/>
  <c r="S291" i="5" a="1"/>
  <c r="S291" i="5" s="1"/>
  <c r="S292" i="5" a="1"/>
  <c r="S292" i="5" s="1"/>
  <c r="S293" i="5" a="1"/>
  <c r="S293" i="5" s="1"/>
  <c r="S294" i="5" a="1"/>
  <c r="S294" i="5" s="1"/>
  <c r="S295" i="5" a="1"/>
  <c r="S295" i="5" s="1"/>
  <c r="S296" i="5" a="1"/>
  <c r="S296" i="5" s="1"/>
  <c r="S297" i="5" a="1"/>
  <c r="S297" i="5" s="1"/>
  <c r="S298" i="5" a="1"/>
  <c r="S298" i="5" s="1"/>
  <c r="S299" i="5" a="1"/>
  <c r="S299" i="5" s="1"/>
  <c r="S300" i="5" a="1"/>
  <c r="S300" i="5" s="1"/>
  <c r="S301" i="5" a="1"/>
  <c r="S301" i="5" s="1"/>
  <c r="S302" i="5" a="1"/>
  <c r="S302" i="5" s="1"/>
  <c r="S303" i="5" a="1"/>
  <c r="S303" i="5" s="1"/>
  <c r="S304" i="5" a="1"/>
  <c r="S304" i="5" s="1"/>
  <c r="S305" i="5" a="1"/>
  <c r="S305" i="5" s="1"/>
  <c r="S306" i="5" a="1"/>
  <c r="S306" i="5" s="1"/>
  <c r="S307" i="5" a="1"/>
  <c r="S307" i="5" s="1"/>
  <c r="S308" i="5" a="1"/>
  <c r="S308" i="5" s="1"/>
  <c r="S309" i="5" a="1"/>
  <c r="S309" i="5" s="1"/>
  <c r="S310" i="5" a="1"/>
  <c r="S310" i="5" s="1"/>
  <c r="S311" i="5" a="1"/>
  <c r="S311" i="5" s="1"/>
  <c r="S312" i="5" a="1"/>
  <c r="S312" i="5" s="1"/>
  <c r="S313" i="5" a="1"/>
  <c r="S313" i="5" s="1"/>
  <c r="S314" i="5" a="1"/>
  <c r="S314" i="5" s="1"/>
  <c r="S315" i="5" a="1"/>
  <c r="S315" i="5" s="1"/>
  <c r="S316" i="5" a="1"/>
  <c r="S316" i="5" s="1"/>
  <c r="S317" i="5" a="1"/>
  <c r="S317" i="5" s="1"/>
  <c r="S318" i="5" a="1"/>
  <c r="S318" i="5" s="1"/>
  <c r="S319" i="5" a="1"/>
  <c r="S319" i="5" s="1"/>
  <c r="S320" i="5" a="1"/>
  <c r="S320" i="5" s="1"/>
  <c r="S321" i="5" a="1"/>
  <c r="S321" i="5" s="1"/>
  <c r="S322" i="5" a="1"/>
  <c r="S322" i="5" s="1"/>
  <c r="S323" i="5" a="1"/>
  <c r="S323" i="5" s="1"/>
  <c r="S324" i="5" a="1"/>
  <c r="S324" i="5" s="1"/>
  <c r="S325" i="5" a="1"/>
  <c r="S325" i="5" s="1"/>
  <c r="S326" i="5" a="1"/>
  <c r="S326" i="5" s="1"/>
  <c r="S327" i="5" a="1"/>
  <c r="S327" i="5" s="1"/>
  <c r="S328" i="5" a="1"/>
  <c r="S328" i="5" s="1"/>
  <c r="S329" i="5" a="1"/>
  <c r="S329" i="5" s="1"/>
  <c r="S330" i="5" a="1"/>
  <c r="S330" i="5" s="1"/>
  <c r="S331" i="5" a="1"/>
  <c r="S331" i="5" s="1"/>
  <c r="S332" i="5" a="1"/>
  <c r="S332" i="5" s="1"/>
  <c r="S333" i="5" a="1"/>
  <c r="S333" i="5" s="1"/>
  <c r="S334" i="5" a="1"/>
  <c r="S334" i="5" s="1"/>
  <c r="S335" i="5" a="1"/>
  <c r="S335" i="5" s="1"/>
  <c r="S336" i="5" a="1"/>
  <c r="S336" i="5" s="1"/>
  <c r="S337" i="5" a="1"/>
  <c r="S337" i="5" s="1"/>
  <c r="S338" i="5" a="1"/>
  <c r="S338" i="5" s="1"/>
  <c r="S339" i="5" a="1"/>
  <c r="S339" i="5" s="1"/>
  <c r="S340" i="5" a="1"/>
  <c r="S340" i="5" s="1"/>
  <c r="S341" i="5" a="1"/>
  <c r="S341" i="5" s="1"/>
  <c r="S342" i="5" a="1"/>
  <c r="S342" i="5" s="1"/>
  <c r="S343" i="5" a="1"/>
  <c r="S343" i="5" s="1"/>
  <c r="S344" i="5" a="1"/>
  <c r="S344" i="5" s="1"/>
  <c r="S345" i="5" a="1"/>
  <c r="S345" i="5" s="1"/>
  <c r="S346" i="5" a="1"/>
  <c r="S346" i="5" s="1"/>
  <c r="S347" i="5" a="1"/>
  <c r="S347" i="5" s="1"/>
  <c r="S348" i="5" a="1"/>
  <c r="S348" i="5" s="1"/>
  <c r="S349" i="5" a="1"/>
  <c r="S349" i="5" s="1"/>
  <c r="S350" i="5" a="1"/>
  <c r="S350" i="5" s="1"/>
  <c r="S351" i="5" a="1"/>
  <c r="S351" i="5" s="1"/>
  <c r="S352" i="5" a="1"/>
  <c r="S352" i="5" s="1"/>
  <c r="S353" i="5" a="1"/>
  <c r="S353" i="5" s="1"/>
  <c r="S354" i="5" a="1"/>
  <c r="S354" i="5" s="1"/>
  <c r="S355" i="5" a="1"/>
  <c r="S355" i="5" s="1"/>
  <c r="S356" i="5" a="1"/>
  <c r="S356" i="5" s="1"/>
  <c r="S357" i="5" a="1"/>
  <c r="S357" i="5" s="1"/>
  <c r="S358" i="5" a="1"/>
  <c r="S358" i="5" s="1"/>
  <c r="S359" i="5" a="1"/>
  <c r="S359" i="5" s="1"/>
  <c r="S360" i="5" a="1"/>
  <c r="S360" i="5" s="1"/>
  <c r="S361" i="5" a="1"/>
  <c r="S361" i="5" s="1"/>
  <c r="S362" i="5" a="1"/>
  <c r="S362" i="5" s="1"/>
  <c r="S363" i="5" a="1"/>
  <c r="S363" i="5" s="1"/>
  <c r="S364" i="5" a="1"/>
  <c r="S364" i="5" s="1"/>
  <c r="S365" i="5" a="1"/>
  <c r="S365" i="5" s="1"/>
  <c r="S366" i="5" a="1"/>
  <c r="S366" i="5" s="1"/>
  <c r="S367" i="5" a="1"/>
  <c r="S367" i="5" s="1"/>
  <c r="S368" i="5" a="1"/>
  <c r="S368" i="5" s="1"/>
  <c r="S369" i="5" a="1"/>
  <c r="S369" i="5" s="1"/>
  <c r="S370" i="5" a="1"/>
  <c r="S370" i="5" s="1"/>
  <c r="S371" i="5" a="1"/>
  <c r="S371" i="5" s="1"/>
  <c r="S372" i="5" a="1"/>
  <c r="S372" i="5" s="1"/>
  <c r="S373" i="5" a="1"/>
  <c r="S373" i="5" s="1"/>
  <c r="S374" i="5" a="1"/>
  <c r="S374" i="5" s="1"/>
  <c r="S375" i="5" a="1"/>
  <c r="S375" i="5" s="1"/>
  <c r="S376" i="5" a="1"/>
  <c r="S376" i="5" s="1"/>
  <c r="S377" i="5" a="1"/>
  <c r="S377" i="5" s="1"/>
  <c r="S378" i="5" a="1"/>
  <c r="S378" i="5" s="1"/>
  <c r="S379" i="5" a="1"/>
  <c r="S379" i="5" s="1"/>
  <c r="S380" i="5" a="1"/>
  <c r="S380" i="5" s="1"/>
  <c r="S381" i="5" a="1"/>
  <c r="S381" i="5" s="1"/>
  <c r="S382" i="5" a="1"/>
  <c r="S382" i="5" s="1"/>
  <c r="S383" i="5" a="1"/>
  <c r="S383" i="5" s="1"/>
  <c r="S384" i="5" a="1"/>
  <c r="S384" i="5" s="1"/>
  <c r="S385" i="5" a="1"/>
  <c r="S385" i="5" s="1"/>
  <c r="S386" i="5" a="1"/>
  <c r="S386" i="5" s="1"/>
  <c r="S387" i="5" a="1"/>
  <c r="S387" i="5" s="1"/>
  <c r="S388" i="5" a="1"/>
  <c r="S388" i="5" s="1"/>
  <c r="S389" i="5" a="1"/>
  <c r="S389" i="5" s="1"/>
  <c r="S390" i="5" a="1"/>
  <c r="S390" i="5" s="1"/>
  <c r="S391" i="5" a="1"/>
  <c r="S391" i="5" s="1"/>
  <c r="S392" i="5" a="1"/>
  <c r="S392" i="5" s="1"/>
  <c r="S393" i="5" a="1"/>
  <c r="S393" i="5" s="1"/>
  <c r="S394" i="5" a="1"/>
  <c r="S394" i="5" s="1"/>
  <c r="S395" i="5" a="1"/>
  <c r="S395" i="5" s="1"/>
  <c r="S396" i="5" a="1"/>
  <c r="S396" i="5" s="1"/>
  <c r="S397" i="5" a="1"/>
  <c r="S397" i="5" s="1"/>
  <c r="S398" i="5" a="1"/>
  <c r="S398" i="5" s="1"/>
  <c r="S399" i="5" a="1"/>
  <c r="S399" i="5" s="1"/>
  <c r="S400" i="5" a="1"/>
  <c r="S400" i="5" s="1"/>
  <c r="S401" i="5" a="1"/>
  <c r="S401" i="5" s="1"/>
  <c r="S402" i="5" a="1"/>
  <c r="S402" i="5" s="1"/>
  <c r="S403" i="5" a="1"/>
  <c r="S403" i="5" s="1"/>
  <c r="S404" i="5" a="1"/>
  <c r="S404" i="5" s="1"/>
  <c r="S405" i="5" a="1"/>
  <c r="S405" i="5" s="1"/>
  <c r="S406" i="5" a="1"/>
  <c r="S406" i="5" s="1"/>
  <c r="S407" i="5" a="1"/>
  <c r="S407" i="5" s="1"/>
  <c r="S408" i="5" a="1"/>
  <c r="S408" i="5" s="1"/>
  <c r="S409" i="5" a="1"/>
  <c r="S409" i="5" s="1"/>
  <c r="S410" i="5" a="1"/>
  <c r="S410" i="5" s="1"/>
  <c r="S411" i="5" a="1"/>
  <c r="S411" i="5" s="1"/>
  <c r="S412" i="5" a="1"/>
  <c r="S412" i="5" s="1"/>
  <c r="S413" i="5" a="1"/>
  <c r="S413" i="5" s="1"/>
  <c r="S414" i="5" a="1"/>
  <c r="S414" i="5" s="1"/>
  <c r="S415" i="5" a="1"/>
  <c r="S415" i="5" s="1"/>
  <c r="S416" i="5" a="1"/>
  <c r="S416" i="5" s="1"/>
  <c r="S417" i="5" a="1"/>
  <c r="S417" i="5" s="1"/>
  <c r="S418" i="5" a="1"/>
  <c r="S418" i="5" s="1"/>
  <c r="S419" i="5" a="1"/>
  <c r="S419" i="5" s="1"/>
  <c r="S420" i="5" a="1"/>
  <c r="S420" i="5" s="1"/>
  <c r="S421" i="5" a="1"/>
  <c r="S421" i="5" s="1"/>
  <c r="S422" i="5" a="1"/>
  <c r="S422" i="5" s="1"/>
  <c r="S423" i="5" a="1"/>
  <c r="S423" i="5" s="1"/>
  <c r="S424" i="5" a="1"/>
  <c r="S424" i="5" s="1"/>
  <c r="S425" i="5" a="1"/>
  <c r="S425" i="5" s="1"/>
  <c r="S426" i="5" a="1"/>
  <c r="S426" i="5" s="1"/>
  <c r="S427" i="5" a="1"/>
  <c r="S427" i="5" s="1"/>
  <c r="S428" i="5" a="1"/>
  <c r="S428" i="5" s="1"/>
  <c r="S429" i="5" a="1"/>
  <c r="S429" i="5" s="1"/>
  <c r="S430" i="5" a="1"/>
  <c r="S430" i="5" s="1"/>
  <c r="S431" i="5" a="1"/>
  <c r="S431" i="5" s="1"/>
  <c r="S432" i="5" a="1"/>
  <c r="S432" i="5" s="1"/>
  <c r="S433" i="5" a="1"/>
  <c r="S433" i="5" s="1"/>
  <c r="S434" i="5" a="1"/>
  <c r="S434" i="5" s="1"/>
  <c r="S435" i="5" a="1"/>
  <c r="S435" i="5" s="1"/>
  <c r="S436" i="5" a="1"/>
  <c r="S436" i="5" s="1"/>
  <c r="S437" i="5" a="1"/>
  <c r="S437" i="5" s="1"/>
  <c r="S438" i="5" a="1"/>
  <c r="S438" i="5" s="1"/>
  <c r="S439" i="5" a="1"/>
  <c r="S439" i="5" s="1"/>
  <c r="S440" i="5" a="1"/>
  <c r="S440" i="5" s="1"/>
  <c r="S441" i="5" a="1"/>
  <c r="S441" i="5" s="1"/>
  <c r="S442" i="5" a="1"/>
  <c r="S442" i="5" s="1"/>
  <c r="S443" i="5" a="1"/>
  <c r="S443" i="5" s="1"/>
  <c r="S444" i="5" a="1"/>
  <c r="S444" i="5" s="1"/>
  <c r="S445" i="5" a="1"/>
  <c r="S445" i="5" s="1"/>
  <c r="S446" i="5" a="1"/>
  <c r="S446" i="5" s="1"/>
  <c r="S447" i="5" a="1"/>
  <c r="S447" i="5" s="1"/>
  <c r="S448" i="5" a="1"/>
  <c r="S448" i="5" s="1"/>
  <c r="S449" i="5" a="1"/>
  <c r="S449" i="5" s="1"/>
  <c r="S450" i="5" a="1"/>
  <c r="S450" i="5" s="1"/>
  <c r="S451" i="5" a="1"/>
  <c r="S451" i="5" s="1"/>
  <c r="S452" i="5" a="1"/>
  <c r="S452" i="5" s="1"/>
  <c r="S453" i="5" a="1"/>
  <c r="S453" i="5" s="1"/>
  <c r="S454" i="5" a="1"/>
  <c r="S454" i="5" s="1"/>
  <c r="S455" i="5" a="1"/>
  <c r="S455" i="5" s="1"/>
  <c r="S456" i="5" a="1"/>
  <c r="S456" i="5" s="1"/>
  <c r="S457" i="5" a="1"/>
  <c r="S457" i="5" s="1"/>
  <c r="S458" i="5" a="1"/>
  <c r="S458" i="5" s="1"/>
  <c r="S459" i="5" a="1"/>
  <c r="S459" i="5" s="1"/>
  <c r="S460" i="5" a="1"/>
  <c r="S460" i="5" s="1"/>
  <c r="S461" i="5" a="1"/>
  <c r="S461" i="5" s="1"/>
  <c r="S462" i="5" a="1"/>
  <c r="S462" i="5" s="1"/>
  <c r="S463" i="5" a="1"/>
  <c r="S463" i="5" s="1"/>
  <c r="S464" i="5" a="1"/>
  <c r="S464" i="5" s="1"/>
  <c r="S465" i="5" a="1"/>
  <c r="S465" i="5" s="1"/>
  <c r="S466" i="5" a="1"/>
  <c r="S466" i="5" s="1"/>
  <c r="S467" i="5" a="1"/>
  <c r="S467" i="5" s="1"/>
  <c r="S468" i="5" a="1"/>
  <c r="S468" i="5" s="1"/>
  <c r="S469" i="5" a="1"/>
  <c r="S469" i="5" s="1"/>
  <c r="S470" i="5" a="1"/>
  <c r="S470" i="5" s="1"/>
  <c r="S471" i="5" a="1"/>
  <c r="S471" i="5" s="1"/>
  <c r="S472" i="5" a="1"/>
  <c r="S472" i="5" s="1"/>
  <c r="S473" i="5" a="1"/>
  <c r="S473" i="5" s="1"/>
  <c r="S474" i="5" a="1"/>
  <c r="S474" i="5" s="1"/>
  <c r="S475" i="5" a="1"/>
  <c r="S475" i="5" s="1"/>
  <c r="S476" i="5" a="1"/>
  <c r="S476" i="5" s="1"/>
  <c r="S477" i="5" a="1"/>
  <c r="S477" i="5" s="1"/>
  <c r="S478" i="5" a="1"/>
  <c r="S478" i="5" s="1"/>
  <c r="S479" i="5" a="1"/>
  <c r="S479" i="5" s="1"/>
  <c r="S480" i="5" a="1"/>
  <c r="S480" i="5" s="1"/>
  <c r="S481" i="5" a="1"/>
  <c r="S481" i="5" s="1"/>
  <c r="S482" i="5" a="1"/>
  <c r="S482" i="5" s="1"/>
  <c r="S483" i="5" a="1"/>
  <c r="S483" i="5" s="1"/>
  <c r="S484" i="5" a="1"/>
  <c r="S484" i="5" s="1"/>
  <c r="S485" i="5" a="1"/>
  <c r="S485" i="5" s="1"/>
  <c r="S486" i="5" a="1"/>
  <c r="S486" i="5" s="1"/>
  <c r="S487" i="5" a="1"/>
  <c r="S487" i="5" s="1"/>
  <c r="S488" i="5" a="1"/>
  <c r="S488" i="5" s="1"/>
  <c r="S489" i="5" a="1"/>
  <c r="S489" i="5" s="1"/>
  <c r="S490" i="5" a="1"/>
  <c r="S490" i="5" s="1"/>
  <c r="S491" i="5" a="1"/>
  <c r="S491" i="5" s="1"/>
  <c r="S492" i="5" a="1"/>
  <c r="S492" i="5" s="1"/>
  <c r="S493" i="5" a="1"/>
  <c r="S493" i="5" s="1"/>
  <c r="S494" i="5" a="1"/>
  <c r="S494" i="5" s="1"/>
  <c r="S495" i="5" a="1"/>
  <c r="S495" i="5" s="1"/>
  <c r="S496" i="5" a="1"/>
  <c r="S496" i="5" s="1"/>
  <c r="S497" i="5" a="1"/>
  <c r="S497" i="5" s="1"/>
  <c r="S498" i="5" a="1"/>
  <c r="S498" i="5" s="1"/>
  <c r="S499" i="5" a="1"/>
  <c r="S499" i="5" s="1"/>
  <c r="S500" i="5" a="1"/>
  <c r="S500" i="5" s="1"/>
  <c r="S501" i="5" a="1"/>
  <c r="S501" i="5" s="1"/>
  <c r="S502" i="5" a="1"/>
  <c r="S502" i="5" s="1"/>
  <c r="S503" i="5" a="1"/>
  <c r="S503" i="5" s="1"/>
  <c r="S504" i="5" a="1"/>
  <c r="S504" i="5" s="1"/>
  <c r="S505" i="5" a="1"/>
  <c r="S505" i="5" s="1"/>
  <c r="S506" i="5" a="1"/>
  <c r="S506" i="5" s="1"/>
  <c r="S507" i="5" a="1"/>
  <c r="S507" i="5" s="1"/>
  <c r="S508" i="5" a="1"/>
  <c r="S508" i="5" s="1"/>
  <c r="S509" i="5" a="1"/>
  <c r="S509" i="5" s="1"/>
  <c r="S510" i="5" a="1"/>
  <c r="S510" i="5" s="1"/>
  <c r="S511" i="5" a="1"/>
  <c r="S511" i="5" s="1"/>
  <c r="S512" i="5" a="1"/>
  <c r="S512" i="5" s="1"/>
  <c r="S513" i="5" a="1"/>
  <c r="S513" i="5" s="1"/>
  <c r="S514" i="5" a="1"/>
  <c r="S514" i="5" s="1"/>
  <c r="S515" i="5" a="1"/>
  <c r="S515" i="5" s="1"/>
  <c r="S516" i="5" a="1"/>
  <c r="S516" i="5" s="1"/>
  <c r="S517" i="5" a="1"/>
  <c r="S517" i="5" s="1"/>
  <c r="S518" i="5" a="1"/>
  <c r="S518" i="5" s="1"/>
  <c r="S519" i="5" a="1"/>
  <c r="S519" i="5" s="1"/>
  <c r="S520" i="5" a="1"/>
  <c r="S520" i="5" s="1"/>
  <c r="S521" i="5" a="1"/>
  <c r="S521" i="5" s="1"/>
  <c r="S522" i="5" a="1"/>
  <c r="S522" i="5" s="1"/>
  <c r="S523" i="5" a="1"/>
  <c r="S523" i="5" s="1"/>
  <c r="S524" i="5" a="1"/>
  <c r="S524" i="5" s="1"/>
  <c r="S525" i="5" a="1"/>
  <c r="S525" i="5" s="1"/>
  <c r="S526" i="5" a="1"/>
  <c r="S526" i="5" s="1"/>
  <c r="S527" i="5" a="1"/>
  <c r="S527" i="5" s="1"/>
  <c r="S528" i="5" a="1"/>
  <c r="S528" i="5" s="1"/>
  <c r="S529" i="5" a="1"/>
  <c r="S529" i="5" s="1"/>
  <c r="S530" i="5" a="1"/>
  <c r="S530" i="5" s="1"/>
  <c r="S531" i="5" a="1"/>
  <c r="S531" i="5" s="1"/>
  <c r="S532" i="5" a="1"/>
  <c r="S532" i="5" s="1"/>
  <c r="S533" i="5" a="1"/>
  <c r="S533" i="5" s="1"/>
  <c r="S534" i="5" a="1"/>
  <c r="S534" i="5" s="1"/>
  <c r="S535" i="5" a="1"/>
  <c r="S535" i="5" s="1"/>
  <c r="S536" i="5" a="1"/>
  <c r="S536" i="5" s="1"/>
  <c r="S537" i="5" a="1"/>
  <c r="S537" i="5" s="1"/>
  <c r="S538" i="5" a="1"/>
  <c r="S538" i="5" s="1"/>
  <c r="S539" i="5" a="1"/>
  <c r="S539" i="5" s="1"/>
  <c r="S540" i="5" a="1"/>
  <c r="S540" i="5" s="1"/>
  <c r="S541" i="5" a="1"/>
  <c r="S541" i="5" s="1"/>
  <c r="S542" i="5" a="1"/>
  <c r="S542" i="5" s="1"/>
  <c r="S543" i="5" a="1"/>
  <c r="S543" i="5" s="1"/>
  <c r="S544" i="5" a="1"/>
  <c r="S544" i="5" s="1"/>
  <c r="S545" i="5" a="1"/>
  <c r="S545" i="5" s="1"/>
  <c r="S546" i="5" a="1"/>
  <c r="S546" i="5" s="1"/>
  <c r="S547" i="5" a="1"/>
  <c r="S547" i="5" s="1"/>
  <c r="S548" i="5" a="1"/>
  <c r="S548" i="5" s="1"/>
  <c r="S549" i="5" a="1"/>
  <c r="S549" i="5" s="1"/>
  <c r="S550" i="5" a="1"/>
  <c r="S550" i="5" s="1"/>
  <c r="S551" i="5" a="1"/>
  <c r="S551" i="5" s="1"/>
  <c r="S552" i="5" a="1"/>
  <c r="S552" i="5" s="1"/>
  <c r="S553" i="5" a="1"/>
  <c r="S553" i="5" s="1"/>
  <c r="S554" i="5" a="1"/>
  <c r="S554" i="5" s="1"/>
  <c r="S555" i="5" a="1"/>
  <c r="S555" i="5" s="1"/>
  <c r="S556" i="5" a="1"/>
  <c r="S556" i="5" s="1"/>
  <c r="S557" i="5" a="1"/>
  <c r="S557" i="5" s="1"/>
  <c r="S558" i="5" a="1"/>
  <c r="S558" i="5" s="1"/>
  <c r="S559" i="5" a="1"/>
  <c r="S559" i="5" s="1"/>
  <c r="S560" i="5" a="1"/>
  <c r="S560" i="5" s="1"/>
  <c r="S561" i="5" a="1"/>
  <c r="S561" i="5" s="1"/>
  <c r="S562" i="5" a="1"/>
  <c r="S562" i="5" s="1"/>
  <c r="S563" i="5" a="1"/>
  <c r="S563" i="5" s="1"/>
  <c r="S564" i="5" a="1"/>
  <c r="S564" i="5" s="1"/>
  <c r="S565" i="5" a="1"/>
  <c r="S565" i="5" s="1"/>
  <c r="S566" i="5" a="1"/>
  <c r="S566" i="5" s="1"/>
  <c r="S567" i="5" a="1"/>
  <c r="S567" i="5" s="1"/>
  <c r="S568" i="5" a="1"/>
  <c r="S568" i="5" s="1"/>
  <c r="S569" i="5" a="1"/>
  <c r="S569" i="5" s="1"/>
  <c r="S570" i="5" a="1"/>
  <c r="S570" i="5" s="1"/>
  <c r="S571" i="5" a="1"/>
  <c r="S571" i="5" s="1"/>
  <c r="S572" i="5" a="1"/>
  <c r="S572" i="5" s="1"/>
  <c r="S573" i="5" a="1"/>
  <c r="S573" i="5" s="1"/>
  <c r="S574" i="5" a="1"/>
  <c r="S574" i="5" s="1"/>
  <c r="S575" i="5" a="1"/>
  <c r="S575" i="5" s="1"/>
  <c r="S576" i="5" a="1"/>
  <c r="S576" i="5" s="1"/>
  <c r="S577" i="5" a="1"/>
  <c r="S577" i="5" s="1"/>
  <c r="S578" i="5" a="1"/>
  <c r="S578" i="5" s="1"/>
  <c r="S579" i="5" a="1"/>
  <c r="S579" i="5" s="1"/>
  <c r="S580" i="5" a="1"/>
  <c r="S580" i="5" s="1"/>
  <c r="S581" i="5" a="1"/>
  <c r="S581" i="5" s="1"/>
  <c r="S582" i="5" a="1"/>
  <c r="S582" i="5" s="1"/>
  <c r="S583" i="5" a="1"/>
  <c r="S583" i="5" s="1"/>
  <c r="S584" i="5" a="1"/>
  <c r="S584" i="5" s="1"/>
  <c r="S585" i="5" a="1"/>
  <c r="S585" i="5" s="1"/>
  <c r="S586" i="5" a="1"/>
  <c r="S586" i="5" s="1"/>
  <c r="S587" i="5" a="1"/>
  <c r="S587" i="5" s="1"/>
  <c r="S588" i="5" a="1"/>
  <c r="S588" i="5" s="1"/>
  <c r="S589" i="5" a="1"/>
  <c r="S589" i="5" s="1"/>
  <c r="S590" i="5" a="1"/>
  <c r="S590" i="5" s="1"/>
  <c r="S591" i="5" a="1"/>
  <c r="S591" i="5" s="1"/>
  <c r="S592" i="5" a="1"/>
  <c r="S592" i="5" s="1"/>
  <c r="S593" i="5" a="1"/>
  <c r="S593" i="5" s="1"/>
  <c r="S594" i="5" a="1"/>
  <c r="S594" i="5" s="1"/>
  <c r="S595" i="5" a="1"/>
  <c r="S595" i="5" s="1"/>
  <c r="S596" i="5" a="1"/>
  <c r="S596" i="5" s="1"/>
  <c r="S597" i="5" a="1"/>
  <c r="S597" i="5" s="1"/>
  <c r="S598" i="5" a="1"/>
  <c r="S598" i="5" s="1"/>
  <c r="S599" i="5" a="1"/>
  <c r="S599" i="5" s="1"/>
  <c r="S600" i="5" a="1"/>
  <c r="S600" i="5" s="1"/>
  <c r="S601" i="5" a="1"/>
  <c r="S601" i="5" s="1"/>
  <c r="S602" i="5" a="1"/>
  <c r="S602" i="5" s="1"/>
  <c r="S603" i="5" a="1"/>
  <c r="S603" i="5" s="1"/>
  <c r="S604" i="5" a="1"/>
  <c r="S604" i="5" s="1"/>
  <c r="S605" i="5" a="1"/>
  <c r="S605" i="5" s="1"/>
  <c r="S606" i="5" a="1"/>
  <c r="S606" i="5" s="1"/>
  <c r="S607" i="5" a="1"/>
  <c r="S607" i="5" s="1"/>
  <c r="S608" i="5" a="1"/>
  <c r="S608" i="5" s="1"/>
  <c r="S609" i="5" a="1"/>
  <c r="S609" i="5" s="1"/>
  <c r="S610" i="5" a="1"/>
  <c r="S610" i="5" s="1"/>
  <c r="S611" i="5" a="1"/>
  <c r="S611" i="5" s="1"/>
  <c r="S612" i="5" a="1"/>
  <c r="S612" i="5" s="1"/>
  <c r="S613" i="5" a="1"/>
  <c r="S613" i="5" s="1"/>
  <c r="S614" i="5" a="1"/>
  <c r="S614" i="5" s="1"/>
  <c r="S615" i="5" a="1"/>
  <c r="S615" i="5" s="1"/>
  <c r="S616" i="5" a="1"/>
  <c r="S616" i="5" s="1"/>
  <c r="S617" i="5" a="1"/>
  <c r="S617" i="5" s="1"/>
  <c r="S618" i="5" a="1"/>
  <c r="S618" i="5" s="1"/>
  <c r="S619" i="5" a="1"/>
  <c r="S619" i="5" s="1"/>
  <c r="S620" i="5" a="1"/>
  <c r="S620" i="5" s="1"/>
  <c r="S621" i="5" a="1"/>
  <c r="S621" i="5" s="1"/>
  <c r="S622" i="5" a="1"/>
  <c r="S622" i="5" s="1"/>
  <c r="S623" i="5" a="1"/>
  <c r="S623" i="5" s="1"/>
  <c r="S624" i="5" a="1"/>
  <c r="S624" i="5" s="1"/>
  <c r="S625" i="5" a="1"/>
  <c r="S625" i="5" s="1"/>
  <c r="S626" i="5" a="1"/>
  <c r="S626" i="5" s="1"/>
  <c r="S627" i="5" a="1"/>
  <c r="S627" i="5" s="1"/>
  <c r="S628" i="5" a="1"/>
  <c r="S628" i="5" s="1"/>
  <c r="S629" i="5" a="1"/>
  <c r="S629" i="5" s="1"/>
  <c r="S630" i="5" a="1"/>
  <c r="S630" i="5" s="1"/>
  <c r="S631" i="5" a="1"/>
  <c r="S631" i="5" s="1"/>
  <c r="S632" i="5" a="1"/>
  <c r="S632" i="5" s="1"/>
  <c r="S633" i="5" a="1"/>
  <c r="S633" i="5" s="1"/>
  <c r="S634" i="5" a="1"/>
  <c r="S634" i="5" s="1"/>
  <c r="S635" i="5" a="1"/>
  <c r="S635" i="5" s="1"/>
  <c r="S636" i="5" a="1"/>
  <c r="S636" i="5" s="1"/>
  <c r="S637" i="5" a="1"/>
  <c r="S637" i="5" s="1"/>
  <c r="S638" i="5" a="1"/>
  <c r="S638" i="5" s="1"/>
  <c r="S639" i="5" a="1"/>
  <c r="S639" i="5" s="1"/>
  <c r="S640" i="5" a="1"/>
  <c r="S640" i="5" s="1"/>
  <c r="S641" i="5" a="1"/>
  <c r="S641" i="5" s="1"/>
  <c r="S642" i="5" a="1"/>
  <c r="S642" i="5" s="1"/>
  <c r="S643" i="5" a="1"/>
  <c r="S643" i="5" s="1"/>
  <c r="S644" i="5" a="1"/>
  <c r="S644" i="5" s="1"/>
  <c r="S645" i="5" a="1"/>
  <c r="S645" i="5" s="1"/>
  <c r="S646" i="5" a="1"/>
  <c r="S646" i="5" s="1"/>
  <c r="S647" i="5" a="1"/>
  <c r="S647" i="5" s="1"/>
  <c r="S648" i="5" a="1"/>
  <c r="S648" i="5" s="1"/>
  <c r="S649" i="5" a="1"/>
  <c r="S649" i="5" s="1"/>
  <c r="S650" i="5" a="1"/>
  <c r="S650" i="5" s="1"/>
  <c r="S651" i="5" a="1"/>
  <c r="S651" i="5" s="1"/>
  <c r="S652" i="5" a="1"/>
  <c r="S652" i="5" s="1"/>
  <c r="S653" i="5" a="1"/>
  <c r="S653" i="5" s="1"/>
  <c r="S654" i="5" a="1"/>
  <c r="S654" i="5" s="1"/>
  <c r="S655" i="5" a="1"/>
  <c r="S655" i="5" s="1"/>
  <c r="S656" i="5" a="1"/>
  <c r="S656" i="5" s="1"/>
  <c r="S657" i="5" a="1"/>
  <c r="S657" i="5" s="1"/>
  <c r="S658" i="5" a="1"/>
  <c r="S658" i="5" s="1"/>
  <c r="S659" i="5" a="1"/>
  <c r="S659" i="5" s="1"/>
  <c r="S660" i="5" a="1"/>
  <c r="S660" i="5" s="1"/>
  <c r="S661" i="5" a="1"/>
  <c r="S661" i="5" s="1"/>
  <c r="S662" i="5" a="1"/>
  <c r="S662" i="5" s="1"/>
  <c r="S663" i="5" a="1"/>
  <c r="S663" i="5" s="1"/>
  <c r="S664" i="5" a="1"/>
  <c r="S664" i="5" s="1"/>
  <c r="S665" i="5" a="1"/>
  <c r="S665" i="5" s="1"/>
  <c r="S666" i="5" a="1"/>
  <c r="S666" i="5" s="1"/>
  <c r="S667" i="5" a="1"/>
  <c r="S667" i="5" s="1"/>
  <c r="S668" i="5" a="1"/>
  <c r="S668" i="5" s="1"/>
  <c r="S669" i="5" a="1"/>
  <c r="S669" i="5" s="1"/>
  <c r="S670" i="5" a="1"/>
  <c r="S670" i="5" s="1"/>
  <c r="S671" i="5" a="1"/>
  <c r="S671" i="5" s="1"/>
  <c r="S672" i="5" a="1"/>
  <c r="S672" i="5" s="1"/>
  <c r="S673" i="5" a="1"/>
  <c r="S673" i="5" s="1"/>
  <c r="S674" i="5" a="1"/>
  <c r="S674" i="5" s="1"/>
  <c r="S675" i="5" a="1"/>
  <c r="S675" i="5" s="1"/>
  <c r="S676" i="5" a="1"/>
  <c r="S676" i="5" s="1"/>
  <c r="S677" i="5" a="1"/>
  <c r="S677" i="5" s="1"/>
  <c r="S678" i="5" a="1"/>
  <c r="S678" i="5" s="1"/>
  <c r="S679" i="5" a="1"/>
  <c r="S679" i="5" s="1"/>
  <c r="S680" i="5" a="1"/>
  <c r="S680" i="5" s="1"/>
  <c r="S681" i="5" a="1"/>
  <c r="S681" i="5" s="1"/>
  <c r="S682" i="5" a="1"/>
  <c r="S682" i="5" s="1"/>
  <c r="S683" i="5" a="1"/>
  <c r="S683" i="5" s="1"/>
  <c r="S684" i="5" a="1"/>
  <c r="S684" i="5" s="1"/>
  <c r="S685" i="5" a="1"/>
  <c r="S685" i="5" s="1"/>
  <c r="S686" i="5" a="1"/>
  <c r="S686" i="5" s="1"/>
  <c r="S687" i="5" a="1"/>
  <c r="S687" i="5" s="1"/>
  <c r="S688" i="5" a="1"/>
  <c r="S688" i="5" s="1"/>
  <c r="S689" i="5" a="1"/>
  <c r="S689" i="5" s="1"/>
  <c r="S690" i="5" a="1"/>
  <c r="S690" i="5" s="1"/>
  <c r="S691" i="5" a="1"/>
  <c r="S691" i="5" s="1"/>
  <c r="S692" i="5" a="1"/>
  <c r="S692" i="5" s="1"/>
  <c r="S693" i="5" a="1"/>
  <c r="S693" i="5" s="1"/>
  <c r="S694" i="5" a="1"/>
  <c r="S694" i="5" s="1"/>
  <c r="S695" i="5" a="1"/>
  <c r="S695" i="5" s="1"/>
  <c r="S696" i="5" a="1"/>
  <c r="S696" i="5" s="1"/>
  <c r="S697" i="5" a="1"/>
  <c r="S697" i="5" s="1"/>
  <c r="S698" i="5" a="1"/>
  <c r="S698" i="5" s="1"/>
  <c r="S699" i="5" a="1"/>
  <c r="S699" i="5" s="1"/>
  <c r="S700" i="5" a="1"/>
  <c r="S700" i="5" s="1"/>
  <c r="S701" i="5" a="1"/>
  <c r="S701" i="5" s="1"/>
  <c r="S702" i="5" a="1"/>
  <c r="S702" i="5" s="1"/>
  <c r="S703" i="5" a="1"/>
  <c r="S703" i="5" s="1"/>
  <c r="S704" i="5" a="1"/>
  <c r="S704" i="5" s="1"/>
  <c r="S705" i="5" a="1"/>
  <c r="S705" i="5" s="1"/>
  <c r="S706" i="5" a="1"/>
  <c r="S706" i="5" s="1"/>
  <c r="S707" i="5" a="1"/>
  <c r="S707" i="5" s="1"/>
  <c r="S708" i="5" a="1"/>
  <c r="S708" i="5" s="1"/>
  <c r="S709" i="5" a="1"/>
  <c r="S709" i="5" s="1"/>
  <c r="S710" i="5" a="1"/>
  <c r="S710" i="5" s="1"/>
  <c r="S711" i="5" a="1"/>
  <c r="S711" i="5" s="1"/>
  <c r="S712" i="5" a="1"/>
  <c r="S712" i="5" s="1"/>
  <c r="S713" i="5" a="1"/>
  <c r="S713" i="5" s="1"/>
  <c r="S714" i="5" a="1"/>
  <c r="S714" i="5" s="1"/>
  <c r="S715" i="5" a="1"/>
  <c r="S715" i="5" s="1"/>
  <c r="S716" i="5" a="1"/>
  <c r="S716" i="5" s="1"/>
  <c r="S717" i="5" a="1"/>
  <c r="S717" i="5" s="1"/>
  <c r="S718" i="5" a="1"/>
  <c r="S718" i="5" s="1"/>
  <c r="S719" i="5" a="1"/>
  <c r="S719" i="5" s="1"/>
  <c r="S720" i="5" a="1"/>
  <c r="S720" i="5" s="1"/>
  <c r="S721" i="5" a="1"/>
  <c r="S721" i="5" s="1"/>
  <c r="S722" i="5" a="1"/>
  <c r="S722" i="5" s="1"/>
  <c r="S723" i="5" a="1"/>
  <c r="S723" i="5" s="1"/>
  <c r="S724" i="5" a="1"/>
  <c r="S724" i="5" s="1"/>
  <c r="S725" i="5" a="1"/>
  <c r="S725" i="5" s="1"/>
  <c r="S726" i="5" a="1"/>
  <c r="S726" i="5" s="1"/>
  <c r="S727" i="5" a="1"/>
  <c r="S727" i="5" s="1"/>
  <c r="S728" i="5" a="1"/>
  <c r="S728" i="5" s="1"/>
  <c r="S729" i="5" a="1"/>
  <c r="S729" i="5" s="1"/>
  <c r="S730" i="5" a="1"/>
  <c r="S730" i="5" s="1"/>
  <c r="S731" i="5" a="1"/>
  <c r="S731" i="5" s="1"/>
  <c r="S732" i="5" a="1"/>
  <c r="S732" i="5" s="1"/>
  <c r="S733" i="5" a="1"/>
  <c r="S733" i="5" s="1"/>
  <c r="S734" i="5" a="1"/>
  <c r="S734" i="5" s="1"/>
  <c r="S735" i="5" a="1"/>
  <c r="S735" i="5" s="1"/>
  <c r="S736" i="5" a="1"/>
  <c r="S736" i="5" s="1"/>
  <c r="S737" i="5" a="1"/>
  <c r="S737" i="5" s="1"/>
  <c r="S738" i="5" a="1"/>
  <c r="S738" i="5" s="1"/>
  <c r="S739" i="5" a="1"/>
  <c r="S739" i="5" s="1"/>
  <c r="S740" i="5" a="1"/>
  <c r="S740" i="5" s="1"/>
  <c r="S741" i="5" a="1"/>
  <c r="S741" i="5" s="1"/>
  <c r="S742" i="5" a="1"/>
  <c r="S742" i="5" s="1"/>
  <c r="S743" i="5" a="1"/>
  <c r="S743" i="5" s="1"/>
  <c r="S744" i="5" a="1"/>
  <c r="S744" i="5" s="1"/>
  <c r="S745" i="5" a="1"/>
  <c r="S745" i="5" s="1"/>
  <c r="S746" i="5" a="1"/>
  <c r="S746" i="5" s="1"/>
  <c r="S747" i="5" a="1"/>
  <c r="S747" i="5" s="1"/>
  <c r="S748" i="5" a="1"/>
  <c r="S748" i="5" s="1"/>
  <c r="S749" i="5" a="1"/>
  <c r="S749" i="5" s="1"/>
  <c r="S750" i="5" a="1"/>
  <c r="S750" i="5" s="1"/>
  <c r="S751" i="5" a="1"/>
  <c r="S751" i="5" s="1"/>
  <c r="S752" i="5" a="1"/>
  <c r="S752" i="5" s="1"/>
  <c r="S753" i="5" a="1"/>
  <c r="S753" i="5" s="1"/>
  <c r="S754" i="5" a="1"/>
  <c r="S754" i="5" s="1"/>
  <c r="S755" i="5" a="1"/>
  <c r="S755" i="5" s="1"/>
  <c r="S756" i="5" a="1"/>
  <c r="S756" i="5" s="1"/>
  <c r="S757" i="5" a="1"/>
  <c r="S757" i="5" s="1"/>
  <c r="S758" i="5" a="1"/>
  <c r="S758" i="5" s="1"/>
  <c r="S759" i="5" a="1"/>
  <c r="S759" i="5" s="1"/>
  <c r="S760" i="5" a="1"/>
  <c r="S760" i="5" s="1"/>
  <c r="S761" i="5" a="1"/>
  <c r="S761" i="5" s="1"/>
  <c r="S762" i="5" a="1"/>
  <c r="S762" i="5" s="1"/>
  <c r="S763" i="5" a="1"/>
  <c r="S763" i="5" s="1"/>
  <c r="S764" i="5" a="1"/>
  <c r="S764" i="5" s="1"/>
  <c r="S765" i="5" a="1"/>
  <c r="S765" i="5" s="1"/>
  <c r="S766" i="5" a="1"/>
  <c r="S766" i="5" s="1"/>
  <c r="S767" i="5" a="1"/>
  <c r="S767" i="5" s="1"/>
  <c r="S768" i="5" a="1"/>
  <c r="S768" i="5" s="1"/>
  <c r="S769" i="5" a="1"/>
  <c r="S769" i="5" s="1"/>
  <c r="S770" i="5" a="1"/>
  <c r="S770" i="5" s="1"/>
  <c r="S771" i="5" a="1"/>
  <c r="S771" i="5" s="1"/>
  <c r="S772" i="5" a="1"/>
  <c r="S772" i="5" s="1"/>
  <c r="S773" i="5" a="1"/>
  <c r="S773" i="5" s="1"/>
  <c r="S774" i="5" a="1"/>
  <c r="S774" i="5" s="1"/>
  <c r="S775" i="5" a="1"/>
  <c r="S775" i="5" s="1"/>
  <c r="S776" i="5" a="1"/>
  <c r="S776" i="5" s="1"/>
  <c r="S777" i="5" a="1"/>
  <c r="S777" i="5" s="1"/>
  <c r="S778" i="5" a="1"/>
  <c r="S778" i="5" s="1"/>
  <c r="S779" i="5" a="1"/>
  <c r="S779" i="5" s="1"/>
  <c r="S780" i="5" a="1"/>
  <c r="S780" i="5" s="1"/>
  <c r="S781" i="5" a="1"/>
  <c r="S781" i="5" s="1"/>
  <c r="S782" i="5" a="1"/>
  <c r="S782" i="5" s="1"/>
  <c r="S783" i="5" a="1"/>
  <c r="S783" i="5" s="1"/>
  <c r="S784" i="5" a="1"/>
  <c r="S784" i="5" s="1"/>
  <c r="S785" i="5" a="1"/>
  <c r="S785" i="5" s="1"/>
  <c r="S786" i="5" a="1"/>
  <c r="S786" i="5" s="1"/>
  <c r="S787" i="5" a="1"/>
  <c r="S787" i="5" s="1"/>
  <c r="S788" i="5" a="1"/>
  <c r="S788" i="5" s="1"/>
  <c r="S789" i="5" a="1"/>
  <c r="S789" i="5" s="1"/>
  <c r="S790" i="5" a="1"/>
  <c r="S790" i="5" s="1"/>
  <c r="S791" i="5" a="1"/>
  <c r="S791" i="5" s="1"/>
  <c r="S792" i="5" a="1"/>
  <c r="S792" i="5" s="1"/>
  <c r="S793" i="5" a="1"/>
  <c r="S793" i="5" s="1"/>
  <c r="S794" i="5" a="1"/>
  <c r="S794" i="5" s="1"/>
  <c r="S795" i="5" a="1"/>
  <c r="S795" i="5" s="1"/>
  <c r="S796" i="5" a="1"/>
  <c r="S796" i="5" s="1"/>
  <c r="S797" i="5" a="1"/>
  <c r="S797" i="5" s="1"/>
  <c r="S798" i="5" a="1"/>
  <c r="S798" i="5" s="1"/>
  <c r="S799" i="5" a="1"/>
  <c r="S799" i="5" s="1"/>
  <c r="S800" i="5" a="1"/>
  <c r="S800" i="5" s="1"/>
  <c r="S801" i="5" a="1"/>
  <c r="S801" i="5" s="1"/>
  <c r="S802" i="5" a="1"/>
  <c r="S802" i="5" s="1"/>
  <c r="S803" i="5" a="1"/>
  <c r="S803" i="5" s="1"/>
  <c r="S804" i="5" a="1"/>
  <c r="S804" i="5" s="1"/>
  <c r="S805" i="5" a="1"/>
  <c r="S805" i="5" s="1"/>
  <c r="S806" i="5" a="1"/>
  <c r="S806" i="5" s="1"/>
  <c r="S807" i="5" a="1"/>
  <c r="S807" i="5" s="1"/>
  <c r="S808" i="5" a="1"/>
  <c r="S808" i="5" s="1"/>
  <c r="S809" i="5" a="1"/>
  <c r="S809" i="5" s="1"/>
  <c r="S810" i="5" a="1"/>
  <c r="S810" i="5" s="1"/>
  <c r="S811" i="5" a="1"/>
  <c r="S811" i="5" s="1"/>
  <c r="S812" i="5" a="1"/>
  <c r="S812" i="5" s="1"/>
  <c r="S813" i="5" a="1"/>
  <c r="S813" i="5" s="1"/>
  <c r="S814" i="5" a="1"/>
  <c r="S814" i="5" s="1"/>
  <c r="S815" i="5" a="1"/>
  <c r="S815" i="5" s="1"/>
  <c r="S816" i="5" a="1"/>
  <c r="S816" i="5" s="1"/>
  <c r="S817" i="5" a="1"/>
  <c r="S817" i="5" s="1"/>
  <c r="S818" i="5" a="1"/>
  <c r="S818" i="5" s="1"/>
  <c r="S819" i="5" a="1"/>
  <c r="S819" i="5" s="1"/>
  <c r="S820" i="5" a="1"/>
  <c r="S820" i="5" s="1"/>
  <c r="S821" i="5" a="1"/>
  <c r="S821" i="5" s="1"/>
  <c r="S822" i="5" a="1"/>
  <c r="S822" i="5" s="1"/>
  <c r="S823" i="5" a="1"/>
  <c r="S823" i="5" s="1"/>
  <c r="S824" i="5" a="1"/>
  <c r="S824" i="5" s="1"/>
  <c r="S825" i="5" a="1"/>
  <c r="S825" i="5" s="1"/>
  <c r="S826" i="5" a="1"/>
  <c r="S826" i="5" s="1"/>
  <c r="S827" i="5" a="1"/>
  <c r="S827" i="5" s="1"/>
  <c r="S828" i="5" a="1"/>
  <c r="S828" i="5" s="1"/>
  <c r="S829" i="5" a="1"/>
  <c r="S829" i="5" s="1"/>
  <c r="S830" i="5" a="1"/>
  <c r="S830" i="5" s="1"/>
  <c r="S831" i="5" a="1"/>
  <c r="S831" i="5" s="1"/>
  <c r="S832" i="5" a="1"/>
  <c r="S832" i="5" s="1"/>
  <c r="S833" i="5" a="1"/>
  <c r="S833" i="5" s="1"/>
  <c r="S834" i="5" a="1"/>
  <c r="S834" i="5" s="1"/>
  <c r="S835" i="5" a="1"/>
  <c r="S835" i="5" s="1"/>
  <c r="S836" i="5" a="1"/>
  <c r="S836" i="5" s="1"/>
  <c r="S837" i="5" a="1"/>
  <c r="S837" i="5" s="1"/>
  <c r="S838" i="5" a="1"/>
  <c r="S838" i="5" s="1"/>
  <c r="S839" i="5" a="1"/>
  <c r="S839" i="5" s="1"/>
  <c r="S840" i="5" a="1"/>
  <c r="S840" i="5" s="1"/>
  <c r="S841" i="5" a="1"/>
  <c r="S841" i="5" s="1"/>
  <c r="S842" i="5" a="1"/>
  <c r="S842" i="5" s="1"/>
  <c r="S843" i="5" a="1"/>
  <c r="S843" i="5" s="1"/>
  <c r="S844" i="5" a="1"/>
  <c r="S844" i="5" s="1"/>
  <c r="S845" i="5" a="1"/>
  <c r="S845" i="5" s="1"/>
  <c r="S846" i="5" a="1"/>
  <c r="S846" i="5" s="1"/>
  <c r="S847" i="5" a="1"/>
  <c r="S847" i="5" s="1"/>
  <c r="S848" i="5" a="1"/>
  <c r="S848" i="5" s="1"/>
  <c r="S849" i="5" a="1"/>
  <c r="S849" i="5" s="1"/>
  <c r="S850" i="5" a="1"/>
  <c r="S850" i="5" s="1"/>
  <c r="S851" i="5" a="1"/>
  <c r="S851" i="5" s="1"/>
  <c r="S852" i="5" a="1"/>
  <c r="S852" i="5" s="1"/>
  <c r="S853" i="5" a="1"/>
  <c r="S853" i="5" s="1"/>
  <c r="S854" i="5" a="1"/>
  <c r="S854" i="5" s="1"/>
  <c r="S855" i="5" a="1"/>
  <c r="S855" i="5" s="1"/>
  <c r="S856" i="5" a="1"/>
  <c r="S856" i="5" s="1"/>
  <c r="S857" i="5" a="1"/>
  <c r="S857" i="5" s="1"/>
  <c r="S858" i="5" a="1"/>
  <c r="S858" i="5" s="1"/>
  <c r="S859" i="5" a="1"/>
  <c r="S859" i="5" s="1"/>
  <c r="S860" i="5" a="1"/>
  <c r="S860" i="5" s="1"/>
  <c r="S861" i="5" a="1"/>
  <c r="S861" i="5" s="1"/>
  <c r="S862" i="5" a="1"/>
  <c r="S862" i="5" s="1"/>
  <c r="S863" i="5" a="1"/>
  <c r="S863" i="5" s="1"/>
  <c r="S864" i="5" a="1"/>
  <c r="S864" i="5" s="1"/>
  <c r="S865" i="5" a="1"/>
  <c r="S865" i="5" s="1"/>
  <c r="S866" i="5" a="1"/>
  <c r="S866" i="5" s="1"/>
  <c r="S867" i="5" a="1"/>
  <c r="S867" i="5" s="1"/>
  <c r="S868" i="5" a="1"/>
  <c r="S868" i="5" s="1"/>
  <c r="S869" i="5" a="1"/>
  <c r="S869" i="5" s="1"/>
  <c r="S870" i="5" a="1"/>
  <c r="S870" i="5" s="1"/>
  <c r="S871" i="5" a="1"/>
  <c r="S871" i="5" s="1"/>
  <c r="S872" i="5" a="1"/>
  <c r="S872" i="5" s="1"/>
  <c r="S873" i="5" a="1"/>
  <c r="S873" i="5" s="1"/>
  <c r="S874" i="5" a="1"/>
  <c r="S874" i="5" s="1"/>
  <c r="S875" i="5" a="1"/>
  <c r="S875" i="5" s="1"/>
  <c r="S876" i="5" a="1"/>
  <c r="S876" i="5" s="1"/>
  <c r="S877" i="5" a="1"/>
  <c r="S877" i="5" s="1"/>
  <c r="S878" i="5" a="1"/>
  <c r="S878" i="5" s="1"/>
  <c r="S879" i="5" a="1"/>
  <c r="S879" i="5" s="1"/>
  <c r="S880" i="5" a="1"/>
  <c r="S880" i="5" s="1"/>
  <c r="S881" i="5" a="1"/>
  <c r="S881" i="5" s="1"/>
  <c r="S882" i="5" a="1"/>
  <c r="S882" i="5" s="1"/>
  <c r="S883" i="5" a="1"/>
  <c r="S883" i="5" s="1"/>
  <c r="S884" i="5" a="1"/>
  <c r="S884" i="5" s="1"/>
  <c r="S885" i="5" a="1"/>
  <c r="S885" i="5" s="1"/>
  <c r="S886" i="5" a="1"/>
  <c r="S886" i="5" s="1"/>
  <c r="S887" i="5" a="1"/>
  <c r="S887" i="5" s="1"/>
  <c r="S888" i="5" a="1"/>
  <c r="S888" i="5" s="1"/>
  <c r="S889" i="5" a="1"/>
  <c r="S889" i="5" s="1"/>
  <c r="S890" i="5" a="1"/>
  <c r="S890" i="5" s="1"/>
  <c r="S891" i="5" a="1"/>
  <c r="S891" i="5" s="1"/>
  <c r="S892" i="5" a="1"/>
  <c r="S892" i="5" s="1"/>
  <c r="S893" i="5" a="1"/>
  <c r="S893" i="5" s="1"/>
  <c r="S894" i="5" a="1"/>
  <c r="S894" i="5" s="1"/>
  <c r="S895" i="5" a="1"/>
  <c r="S895" i="5" s="1"/>
  <c r="S896" i="5" a="1"/>
  <c r="S896" i="5" s="1"/>
  <c r="S897" i="5" a="1"/>
  <c r="S897" i="5" s="1"/>
  <c r="S898" i="5" a="1"/>
  <c r="S898" i="5" s="1"/>
  <c r="S899" i="5" a="1"/>
  <c r="S899" i="5" s="1"/>
  <c r="S900" i="5" a="1"/>
  <c r="S900" i="5" s="1"/>
  <c r="S901" i="5" a="1"/>
  <c r="S901" i="5" s="1"/>
  <c r="S902" i="5" a="1"/>
  <c r="S902" i="5" s="1"/>
  <c r="S903" i="5" a="1"/>
  <c r="S903" i="5" s="1"/>
  <c r="S904" i="5" a="1"/>
  <c r="S904" i="5" s="1"/>
  <c r="S905" i="5" a="1"/>
  <c r="S905" i="5" s="1"/>
  <c r="S906" i="5" a="1"/>
  <c r="S906" i="5" s="1"/>
  <c r="S907" i="5" a="1"/>
  <c r="S907" i="5" s="1"/>
  <c r="S908" i="5" a="1"/>
  <c r="S908" i="5" s="1"/>
  <c r="S909" i="5" a="1"/>
  <c r="S909" i="5" s="1"/>
  <c r="S910" i="5" a="1"/>
  <c r="S910" i="5" s="1"/>
  <c r="S911" i="5" a="1"/>
  <c r="S911" i="5" s="1"/>
  <c r="S912" i="5" a="1"/>
  <c r="S912" i="5" s="1"/>
  <c r="S913" i="5" a="1"/>
  <c r="S913" i="5" s="1"/>
  <c r="S914" i="5" a="1"/>
  <c r="S914" i="5" s="1"/>
  <c r="S915" i="5" a="1"/>
  <c r="S915" i="5" s="1"/>
  <c r="S916" i="5" a="1"/>
  <c r="S916" i="5" s="1"/>
  <c r="S917" i="5" a="1"/>
  <c r="S917" i="5" s="1"/>
  <c r="S918" i="5" a="1"/>
  <c r="S918" i="5" s="1"/>
  <c r="S919" i="5" a="1"/>
  <c r="S919" i="5" s="1"/>
  <c r="S920" i="5" a="1"/>
  <c r="S920" i="5" s="1"/>
  <c r="S921" i="5" a="1"/>
  <c r="S921" i="5" s="1"/>
  <c r="S922" i="5" a="1"/>
  <c r="S922" i="5" s="1"/>
  <c r="S923" i="5" a="1"/>
  <c r="S923" i="5" s="1"/>
  <c r="S924" i="5" a="1"/>
  <c r="S924" i="5" s="1"/>
  <c r="S925" i="5" a="1"/>
  <c r="S925" i="5" s="1"/>
  <c r="S926" i="5" a="1"/>
  <c r="S926" i="5" s="1"/>
  <c r="S927" i="5" a="1"/>
  <c r="S927" i="5" s="1"/>
  <c r="S928" i="5" a="1"/>
  <c r="S928" i="5" s="1"/>
  <c r="S929" i="5" a="1"/>
  <c r="S929" i="5" s="1"/>
  <c r="S930" i="5" a="1"/>
  <c r="S930" i="5" s="1"/>
  <c r="S931" i="5" a="1"/>
  <c r="S931" i="5" s="1"/>
  <c r="S932" i="5" a="1"/>
  <c r="S932" i="5" s="1"/>
  <c r="S933" i="5" a="1"/>
  <c r="S933" i="5" s="1"/>
  <c r="S934" i="5" a="1"/>
  <c r="S934" i="5" s="1"/>
  <c r="S935" i="5" a="1"/>
  <c r="S935" i="5" s="1"/>
  <c r="S936" i="5" a="1"/>
  <c r="S936" i="5" s="1"/>
  <c r="S937" i="5" a="1"/>
  <c r="S937" i="5" s="1"/>
  <c r="S938" i="5" a="1"/>
  <c r="S938" i="5" s="1"/>
  <c r="S939" i="5" a="1"/>
  <c r="S939" i="5" s="1"/>
  <c r="S940" i="5" a="1"/>
  <c r="S940" i="5" s="1"/>
  <c r="S941" i="5" a="1"/>
  <c r="S941" i="5" s="1"/>
  <c r="S942" i="5" a="1"/>
  <c r="S942" i="5" s="1"/>
  <c r="S943" i="5" a="1"/>
  <c r="S943" i="5" s="1"/>
  <c r="S944" i="5" a="1"/>
  <c r="S944" i="5" s="1"/>
  <c r="S945" i="5" a="1"/>
  <c r="S945" i="5" s="1"/>
  <c r="S946" i="5" a="1"/>
  <c r="S946" i="5" s="1"/>
  <c r="S947" i="5" a="1"/>
  <c r="S947" i="5" s="1"/>
  <c r="S948" i="5" a="1"/>
  <c r="S948" i="5" s="1"/>
  <c r="S949" i="5" a="1"/>
  <c r="S949" i="5" s="1"/>
  <c r="S950" i="5" a="1"/>
  <c r="S950" i="5" s="1"/>
  <c r="S951" i="5" a="1"/>
  <c r="S951" i="5" s="1"/>
  <c r="S952" i="5" a="1"/>
  <c r="S952" i="5" s="1"/>
  <c r="S953" i="5" a="1"/>
  <c r="S953" i="5" s="1"/>
  <c r="S954" i="5" a="1"/>
  <c r="S954" i="5" s="1"/>
  <c r="S955" i="5" a="1"/>
  <c r="S955" i="5" s="1"/>
  <c r="S956" i="5" a="1"/>
  <c r="S956" i="5" s="1"/>
  <c r="S957" i="5" a="1"/>
  <c r="S957" i="5" s="1"/>
  <c r="S958" i="5" a="1"/>
  <c r="S958" i="5" s="1"/>
  <c r="S959" i="5" a="1"/>
  <c r="S959" i="5" s="1"/>
  <c r="S960" i="5" a="1"/>
  <c r="S960" i="5" s="1"/>
  <c r="S961" i="5" a="1"/>
  <c r="S961" i="5" s="1"/>
  <c r="S962" i="5" a="1"/>
  <c r="S962" i="5" s="1"/>
  <c r="S963" i="5" a="1"/>
  <c r="S963" i="5" s="1"/>
  <c r="S964" i="5" a="1"/>
  <c r="S964" i="5" s="1"/>
  <c r="S965" i="5" a="1"/>
  <c r="S965" i="5" s="1"/>
  <c r="S966" i="5" a="1"/>
  <c r="S966" i="5" s="1"/>
  <c r="S967" i="5" a="1"/>
  <c r="S967" i="5" s="1"/>
  <c r="S968" i="5" a="1"/>
  <c r="S968" i="5" s="1"/>
  <c r="S969" i="5" a="1"/>
  <c r="S969" i="5" s="1"/>
  <c r="S970" i="5" a="1"/>
  <c r="S970" i="5" s="1"/>
  <c r="S971" i="5" a="1"/>
  <c r="S971" i="5" s="1"/>
  <c r="S972" i="5" a="1"/>
  <c r="S972" i="5" s="1"/>
  <c r="S973" i="5" a="1"/>
  <c r="S973" i="5" s="1"/>
  <c r="S974" i="5" a="1"/>
  <c r="S974" i="5" s="1"/>
  <c r="S975" i="5" a="1"/>
  <c r="S975" i="5" s="1"/>
  <c r="S976" i="5" a="1"/>
  <c r="S976" i="5" s="1"/>
  <c r="S977" i="5" a="1"/>
  <c r="S977" i="5" s="1"/>
  <c r="S978" i="5" a="1"/>
  <c r="S978" i="5" s="1"/>
  <c r="S979" i="5" a="1"/>
  <c r="S979" i="5" s="1"/>
  <c r="S980" i="5" a="1"/>
  <c r="S980" i="5" s="1"/>
  <c r="S981" i="5" a="1"/>
  <c r="S981" i="5" s="1"/>
  <c r="S982" i="5" a="1"/>
  <c r="S982" i="5" s="1"/>
  <c r="S983" i="5" a="1"/>
  <c r="S983" i="5" s="1"/>
  <c r="S984" i="5" a="1"/>
  <c r="S984" i="5" s="1"/>
  <c r="S985" i="5" a="1"/>
  <c r="S985" i="5" s="1"/>
  <c r="S986" i="5" a="1"/>
  <c r="S986" i="5" s="1"/>
  <c r="S987" i="5" a="1"/>
  <c r="S987" i="5" s="1"/>
  <c r="S988" i="5" a="1"/>
  <c r="S988" i="5" s="1"/>
  <c r="S989" i="5" a="1"/>
  <c r="S989" i="5" s="1"/>
  <c r="S990" i="5" a="1"/>
  <c r="S990" i="5" s="1"/>
  <c r="S991" i="5" a="1"/>
  <c r="S991" i="5" s="1"/>
  <c r="S992" i="5" a="1"/>
  <c r="S992" i="5" s="1"/>
  <c r="S993" i="5" a="1"/>
  <c r="S993" i="5" s="1"/>
  <c r="S994" i="5" a="1"/>
  <c r="S994" i="5" s="1"/>
  <c r="S995" i="5" a="1"/>
  <c r="S995" i="5" s="1"/>
  <c r="S996" i="5" a="1"/>
  <c r="S996" i="5" s="1"/>
  <c r="S997" i="5" a="1"/>
  <c r="S997" i="5" s="1"/>
  <c r="S998" i="5" a="1"/>
  <c r="S998" i="5" s="1"/>
  <c r="S999" i="5" a="1"/>
  <c r="S999" i="5" s="1"/>
  <c r="S1000" i="5" a="1"/>
  <c r="S1000" i="5" s="1"/>
  <c r="S1001" i="5" a="1"/>
  <c r="S1001" i="5" s="1"/>
  <c r="S1002" i="5" a="1"/>
  <c r="S1002" i="5" s="1"/>
  <c r="R5" i="5" a="1"/>
  <c r="R5" i="5" s="1"/>
  <c r="R6" i="5" a="1"/>
  <c r="R6" i="5" s="1"/>
  <c r="R7" i="5" a="1"/>
  <c r="R7" i="5" s="1"/>
  <c r="R8" i="5" a="1"/>
  <c r="R8" i="5" s="1"/>
  <c r="R9" i="5" a="1"/>
  <c r="R9" i="5" s="1"/>
  <c r="R10" i="5" a="1"/>
  <c r="R10" i="5" s="1"/>
  <c r="R11" i="5" a="1"/>
  <c r="R11" i="5" s="1"/>
  <c r="R12" i="5" a="1"/>
  <c r="R12" i="5" s="1"/>
  <c r="R13" i="5" a="1"/>
  <c r="R13" i="5" s="1"/>
  <c r="R14" i="5" a="1"/>
  <c r="R14" i="5" s="1"/>
  <c r="R15" i="5" a="1"/>
  <c r="R15" i="5" s="1"/>
  <c r="R16" i="5" a="1"/>
  <c r="R16" i="5" s="1"/>
  <c r="R17" i="5" a="1"/>
  <c r="R17" i="5" s="1"/>
  <c r="R18" i="5" a="1"/>
  <c r="R18" i="5" s="1"/>
  <c r="R19" i="5" a="1"/>
  <c r="R19" i="5" s="1"/>
  <c r="R20" i="5" a="1"/>
  <c r="R20" i="5" s="1"/>
  <c r="R21" i="5" a="1"/>
  <c r="R21" i="5" s="1"/>
  <c r="R22" i="5" a="1"/>
  <c r="R22" i="5" s="1"/>
  <c r="R23" i="5" a="1"/>
  <c r="R23" i="5" s="1"/>
  <c r="R24" i="5" a="1"/>
  <c r="R24" i="5" s="1"/>
  <c r="R25" i="5" a="1"/>
  <c r="R25" i="5" s="1"/>
  <c r="R26" i="5" a="1"/>
  <c r="R26" i="5" s="1"/>
  <c r="R27" i="5" a="1"/>
  <c r="R27" i="5" s="1"/>
  <c r="R28" i="5" a="1"/>
  <c r="R28" i="5" s="1"/>
  <c r="R29" i="5" a="1"/>
  <c r="R29" i="5" s="1"/>
  <c r="R30" i="5" a="1"/>
  <c r="R30" i="5" s="1"/>
  <c r="R31" i="5" a="1"/>
  <c r="R31" i="5" s="1"/>
  <c r="R32" i="5" a="1"/>
  <c r="R32" i="5" s="1"/>
  <c r="R33" i="5" a="1"/>
  <c r="R33" i="5" s="1"/>
  <c r="R34" i="5" a="1"/>
  <c r="R34" i="5" s="1"/>
  <c r="R35" i="5" a="1"/>
  <c r="R35" i="5" s="1"/>
  <c r="R36" i="5" a="1"/>
  <c r="R36" i="5" s="1"/>
  <c r="R37" i="5" a="1"/>
  <c r="R37" i="5" s="1"/>
  <c r="R38" i="5" a="1"/>
  <c r="R38" i="5" s="1"/>
  <c r="R39" i="5" a="1"/>
  <c r="R39" i="5" s="1"/>
  <c r="R40" i="5" a="1"/>
  <c r="R40" i="5" s="1"/>
  <c r="R41" i="5" a="1"/>
  <c r="R41" i="5" s="1"/>
  <c r="R42" i="5" a="1"/>
  <c r="R42" i="5" s="1"/>
  <c r="R43" i="5" a="1"/>
  <c r="R43" i="5" s="1"/>
  <c r="R44" i="5" a="1"/>
  <c r="R44" i="5" s="1"/>
  <c r="R45" i="5" a="1"/>
  <c r="R45" i="5" s="1"/>
  <c r="R46" i="5" a="1"/>
  <c r="R46" i="5" s="1"/>
  <c r="R47" i="5" a="1"/>
  <c r="R47" i="5" s="1"/>
  <c r="R48" i="5" a="1"/>
  <c r="R48" i="5" s="1"/>
  <c r="R49" i="5" a="1"/>
  <c r="R49" i="5" s="1"/>
  <c r="R50" i="5" a="1"/>
  <c r="R50" i="5" s="1"/>
  <c r="R51" i="5" a="1"/>
  <c r="R51" i="5" s="1"/>
  <c r="R52" i="5" a="1"/>
  <c r="R52" i="5" s="1"/>
  <c r="R53" i="5" a="1"/>
  <c r="R53" i="5" s="1"/>
  <c r="R54" i="5" a="1"/>
  <c r="R54" i="5" s="1"/>
  <c r="R55" i="5" a="1"/>
  <c r="R55" i="5" s="1"/>
  <c r="R56" i="5" a="1"/>
  <c r="R56" i="5" s="1"/>
  <c r="R57" i="5" a="1"/>
  <c r="R57" i="5" s="1"/>
  <c r="R58" i="5" a="1"/>
  <c r="R58" i="5" s="1"/>
  <c r="R59" i="5" a="1"/>
  <c r="R59" i="5" s="1"/>
  <c r="R60" i="5" a="1"/>
  <c r="R60" i="5" s="1"/>
  <c r="R61" i="5" a="1"/>
  <c r="R61" i="5" s="1"/>
  <c r="R62" i="5" a="1"/>
  <c r="R62" i="5" s="1"/>
  <c r="R63" i="5" a="1"/>
  <c r="R63" i="5" s="1"/>
  <c r="R64" i="5" a="1"/>
  <c r="R64" i="5" s="1"/>
  <c r="R65" i="5" a="1"/>
  <c r="R65" i="5" s="1"/>
  <c r="R66" i="5" a="1"/>
  <c r="R66" i="5" s="1"/>
  <c r="R67" i="5" a="1"/>
  <c r="R67" i="5" s="1"/>
  <c r="R68" i="5" a="1"/>
  <c r="R68" i="5" s="1"/>
  <c r="R69" i="5" a="1"/>
  <c r="R69" i="5" s="1"/>
  <c r="R70" i="5" a="1"/>
  <c r="R70" i="5" s="1"/>
  <c r="R71" i="5" a="1"/>
  <c r="R71" i="5" s="1"/>
  <c r="R72" i="5" a="1"/>
  <c r="R72" i="5" s="1"/>
  <c r="R73" i="5" a="1"/>
  <c r="R73" i="5" s="1"/>
  <c r="R74" i="5" a="1"/>
  <c r="R74" i="5" s="1"/>
  <c r="R75" i="5" a="1"/>
  <c r="R75" i="5" s="1"/>
  <c r="R76" i="5" a="1"/>
  <c r="R76" i="5" s="1"/>
  <c r="R77" i="5" a="1"/>
  <c r="R77" i="5" s="1"/>
  <c r="R78" i="5" a="1"/>
  <c r="R78" i="5" s="1"/>
  <c r="R79" i="5" a="1"/>
  <c r="R79" i="5" s="1"/>
  <c r="R80" i="5" a="1"/>
  <c r="R80" i="5" s="1"/>
  <c r="R81" i="5" a="1"/>
  <c r="R81" i="5" s="1"/>
  <c r="R82" i="5" a="1"/>
  <c r="R82" i="5" s="1"/>
  <c r="R83" i="5" a="1"/>
  <c r="R83" i="5" s="1"/>
  <c r="R84" i="5" a="1"/>
  <c r="R84" i="5" s="1"/>
  <c r="R85" i="5" a="1"/>
  <c r="R85" i="5" s="1"/>
  <c r="R86" i="5" a="1"/>
  <c r="R86" i="5" s="1"/>
  <c r="R87" i="5" a="1"/>
  <c r="R87" i="5" s="1"/>
  <c r="R88" i="5" a="1"/>
  <c r="R88" i="5" s="1"/>
  <c r="R89" i="5" a="1"/>
  <c r="R89" i="5" s="1"/>
  <c r="R90" i="5" a="1"/>
  <c r="R90" i="5" s="1"/>
  <c r="R91" i="5" a="1"/>
  <c r="R91" i="5" s="1"/>
  <c r="R92" i="5" a="1"/>
  <c r="R92" i="5" s="1"/>
  <c r="R93" i="5" a="1"/>
  <c r="R93" i="5" s="1"/>
  <c r="R94" i="5" a="1"/>
  <c r="R94" i="5" s="1"/>
  <c r="R95" i="5" a="1"/>
  <c r="R95" i="5" s="1"/>
  <c r="R96" i="5" a="1"/>
  <c r="R96" i="5" s="1"/>
  <c r="R97" i="5" a="1"/>
  <c r="R97" i="5" s="1"/>
  <c r="R98" i="5" a="1"/>
  <c r="R98" i="5" s="1"/>
  <c r="R99" i="5" a="1"/>
  <c r="R99" i="5" s="1"/>
  <c r="R100" i="5" a="1"/>
  <c r="R100" i="5" s="1"/>
  <c r="R101" i="5" a="1"/>
  <c r="R101" i="5" s="1"/>
  <c r="R102" i="5" a="1"/>
  <c r="R102" i="5" s="1"/>
  <c r="R103" i="5" a="1"/>
  <c r="R103" i="5" s="1"/>
  <c r="R104" i="5" a="1"/>
  <c r="R104" i="5" s="1"/>
  <c r="R105" i="5" a="1"/>
  <c r="R105" i="5" s="1"/>
  <c r="R106" i="5" a="1"/>
  <c r="R106" i="5" s="1"/>
  <c r="R107" i="5" a="1"/>
  <c r="R107" i="5" s="1"/>
  <c r="R108" i="5" a="1"/>
  <c r="R108" i="5" s="1"/>
  <c r="R109" i="5" a="1"/>
  <c r="R109" i="5" s="1"/>
  <c r="R110" i="5" a="1"/>
  <c r="R110" i="5" s="1"/>
  <c r="R111" i="5" a="1"/>
  <c r="R111" i="5" s="1"/>
  <c r="R112" i="5" a="1"/>
  <c r="R112" i="5" s="1"/>
  <c r="R113" i="5" a="1"/>
  <c r="R113" i="5" s="1"/>
  <c r="R114" i="5" a="1"/>
  <c r="R114" i="5" s="1"/>
  <c r="R115" i="5" a="1"/>
  <c r="R115" i="5" s="1"/>
  <c r="R116" i="5" a="1"/>
  <c r="R116" i="5" s="1"/>
  <c r="R117" i="5" a="1"/>
  <c r="R117" i="5" s="1"/>
  <c r="R118" i="5" a="1"/>
  <c r="R118" i="5" s="1"/>
  <c r="R119" i="5" a="1"/>
  <c r="R119" i="5" s="1"/>
  <c r="R120" i="5" a="1"/>
  <c r="R120" i="5" s="1"/>
  <c r="R121" i="5" a="1"/>
  <c r="R121" i="5" s="1"/>
  <c r="R122" i="5" a="1"/>
  <c r="R122" i="5" s="1"/>
  <c r="R123" i="5" a="1"/>
  <c r="R123" i="5" s="1"/>
  <c r="R124" i="5" a="1"/>
  <c r="R124" i="5" s="1"/>
  <c r="R125" i="5" a="1"/>
  <c r="R125" i="5" s="1"/>
  <c r="R126" i="5" a="1"/>
  <c r="R126" i="5" s="1"/>
  <c r="R127" i="5" a="1"/>
  <c r="R127" i="5" s="1"/>
  <c r="R128" i="5" a="1"/>
  <c r="R128" i="5" s="1"/>
  <c r="R129" i="5" a="1"/>
  <c r="R129" i="5" s="1"/>
  <c r="R130" i="5" a="1"/>
  <c r="R130" i="5" s="1"/>
  <c r="R131" i="5" a="1"/>
  <c r="R131" i="5" s="1"/>
  <c r="R132" i="5" a="1"/>
  <c r="R132" i="5" s="1"/>
  <c r="R133" i="5" a="1"/>
  <c r="R133" i="5" s="1"/>
  <c r="R134" i="5" a="1"/>
  <c r="R134" i="5" s="1"/>
  <c r="R135" i="5" a="1"/>
  <c r="R135" i="5" s="1"/>
  <c r="R136" i="5" a="1"/>
  <c r="R136" i="5" s="1"/>
  <c r="R137" i="5" a="1"/>
  <c r="R137" i="5" s="1"/>
  <c r="R138" i="5" a="1"/>
  <c r="R138" i="5" s="1"/>
  <c r="R139" i="5" a="1"/>
  <c r="R139" i="5" s="1"/>
  <c r="R140" i="5" a="1"/>
  <c r="R140" i="5" s="1"/>
  <c r="R141" i="5" a="1"/>
  <c r="R141" i="5" s="1"/>
  <c r="R142" i="5" a="1"/>
  <c r="R142" i="5" s="1"/>
  <c r="R143" i="5" a="1"/>
  <c r="R143" i="5" s="1"/>
  <c r="R144" i="5" a="1"/>
  <c r="R144" i="5" s="1"/>
  <c r="R145" i="5" a="1"/>
  <c r="R145" i="5" s="1"/>
  <c r="R146" i="5" a="1"/>
  <c r="R146" i="5" s="1"/>
  <c r="R147" i="5" a="1"/>
  <c r="R147" i="5" s="1"/>
  <c r="R148" i="5" a="1"/>
  <c r="R148" i="5" s="1"/>
  <c r="R149" i="5" a="1"/>
  <c r="R149" i="5" s="1"/>
  <c r="R150" i="5" a="1"/>
  <c r="R150" i="5" s="1"/>
  <c r="R151" i="5" a="1"/>
  <c r="R151" i="5" s="1"/>
  <c r="R152" i="5" a="1"/>
  <c r="R152" i="5" s="1"/>
  <c r="R153" i="5" a="1"/>
  <c r="R153" i="5" s="1"/>
  <c r="R154" i="5" a="1"/>
  <c r="R154" i="5" s="1"/>
  <c r="R155" i="5" a="1"/>
  <c r="R155" i="5" s="1"/>
  <c r="R156" i="5" a="1"/>
  <c r="R156" i="5" s="1"/>
  <c r="R157" i="5" a="1"/>
  <c r="R157" i="5" s="1"/>
  <c r="R158" i="5" a="1"/>
  <c r="R158" i="5" s="1"/>
  <c r="R159" i="5" a="1"/>
  <c r="R159" i="5" s="1"/>
  <c r="R160" i="5" a="1"/>
  <c r="R160" i="5" s="1"/>
  <c r="R161" i="5" a="1"/>
  <c r="R161" i="5" s="1"/>
  <c r="R162" i="5" a="1"/>
  <c r="R162" i="5" s="1"/>
  <c r="R163" i="5" a="1"/>
  <c r="R163" i="5" s="1"/>
  <c r="R164" i="5" a="1"/>
  <c r="R164" i="5" s="1"/>
  <c r="R165" i="5" a="1"/>
  <c r="R165" i="5" s="1"/>
  <c r="R166" i="5" a="1"/>
  <c r="R166" i="5" s="1"/>
  <c r="R167" i="5" a="1"/>
  <c r="R167" i="5" s="1"/>
  <c r="R168" i="5" a="1"/>
  <c r="R168" i="5" s="1"/>
  <c r="R169" i="5" a="1"/>
  <c r="R169" i="5" s="1"/>
  <c r="R170" i="5" a="1"/>
  <c r="R170" i="5" s="1"/>
  <c r="R171" i="5" a="1"/>
  <c r="R171" i="5" s="1"/>
  <c r="R172" i="5" a="1"/>
  <c r="R172" i="5" s="1"/>
  <c r="R173" i="5" a="1"/>
  <c r="R173" i="5" s="1"/>
  <c r="R174" i="5" a="1"/>
  <c r="R174" i="5" s="1"/>
  <c r="R175" i="5" a="1"/>
  <c r="R175" i="5" s="1"/>
  <c r="R176" i="5" a="1"/>
  <c r="R176" i="5" s="1"/>
  <c r="R177" i="5" a="1"/>
  <c r="R177" i="5" s="1"/>
  <c r="R178" i="5" a="1"/>
  <c r="R178" i="5" s="1"/>
  <c r="R179" i="5" a="1"/>
  <c r="R179" i="5" s="1"/>
  <c r="R180" i="5" a="1"/>
  <c r="R180" i="5" s="1"/>
  <c r="R181" i="5" a="1"/>
  <c r="R181" i="5" s="1"/>
  <c r="R182" i="5" a="1"/>
  <c r="R182" i="5" s="1"/>
  <c r="R183" i="5" a="1"/>
  <c r="R183" i="5" s="1"/>
  <c r="R184" i="5" a="1"/>
  <c r="R184" i="5" s="1"/>
  <c r="R185" i="5" a="1"/>
  <c r="R185" i="5" s="1"/>
  <c r="R186" i="5" a="1"/>
  <c r="R186" i="5" s="1"/>
  <c r="R187" i="5" a="1"/>
  <c r="R187" i="5" s="1"/>
  <c r="R188" i="5" a="1"/>
  <c r="R188" i="5" s="1"/>
  <c r="R189" i="5" a="1"/>
  <c r="R189" i="5" s="1"/>
  <c r="R190" i="5" a="1"/>
  <c r="R190" i="5" s="1"/>
  <c r="R191" i="5" a="1"/>
  <c r="R191" i="5" s="1"/>
  <c r="R192" i="5" a="1"/>
  <c r="R192" i="5" s="1"/>
  <c r="R193" i="5" a="1"/>
  <c r="R193" i="5" s="1"/>
  <c r="R194" i="5" a="1"/>
  <c r="R194" i="5" s="1"/>
  <c r="R195" i="5" a="1"/>
  <c r="R195" i="5" s="1"/>
  <c r="R196" i="5" a="1"/>
  <c r="R196" i="5" s="1"/>
  <c r="R197" i="5" a="1"/>
  <c r="R197" i="5" s="1"/>
  <c r="R198" i="5" a="1"/>
  <c r="R198" i="5" s="1"/>
  <c r="R199" i="5" a="1"/>
  <c r="R199" i="5" s="1"/>
  <c r="R200" i="5" a="1"/>
  <c r="R200" i="5" s="1"/>
  <c r="R201" i="5" a="1"/>
  <c r="R201" i="5" s="1"/>
  <c r="R202" i="5" a="1"/>
  <c r="R202" i="5" s="1"/>
  <c r="R203" i="5" a="1"/>
  <c r="R203" i="5" s="1"/>
  <c r="R204" i="5" a="1"/>
  <c r="R204" i="5" s="1"/>
  <c r="R205" i="5" a="1"/>
  <c r="R205" i="5" s="1"/>
  <c r="R206" i="5" a="1"/>
  <c r="R206" i="5" s="1"/>
  <c r="R207" i="5" a="1"/>
  <c r="R207" i="5" s="1"/>
  <c r="R208" i="5" a="1"/>
  <c r="R208" i="5" s="1"/>
  <c r="R209" i="5" a="1"/>
  <c r="R209" i="5" s="1"/>
  <c r="R210" i="5" a="1"/>
  <c r="R210" i="5" s="1"/>
  <c r="R211" i="5" a="1"/>
  <c r="R211" i="5" s="1"/>
  <c r="R212" i="5" a="1"/>
  <c r="R212" i="5" s="1"/>
  <c r="R213" i="5" a="1"/>
  <c r="R213" i="5" s="1"/>
  <c r="R214" i="5" a="1"/>
  <c r="R214" i="5" s="1"/>
  <c r="R215" i="5" a="1"/>
  <c r="R215" i="5" s="1"/>
  <c r="R216" i="5" a="1"/>
  <c r="R216" i="5" s="1"/>
  <c r="R217" i="5" a="1"/>
  <c r="R217" i="5" s="1"/>
  <c r="R218" i="5" a="1"/>
  <c r="R218" i="5" s="1"/>
  <c r="R219" i="5" a="1"/>
  <c r="R219" i="5" s="1"/>
  <c r="R220" i="5" a="1"/>
  <c r="R220" i="5" s="1"/>
  <c r="R221" i="5" a="1"/>
  <c r="R221" i="5" s="1"/>
  <c r="R222" i="5" a="1"/>
  <c r="R222" i="5" s="1"/>
  <c r="R223" i="5" a="1"/>
  <c r="R223" i="5" s="1"/>
  <c r="R224" i="5" a="1"/>
  <c r="R224" i="5" s="1"/>
  <c r="R225" i="5" a="1"/>
  <c r="R225" i="5" s="1"/>
  <c r="R226" i="5" a="1"/>
  <c r="R226" i="5" s="1"/>
  <c r="R227" i="5" a="1"/>
  <c r="R227" i="5" s="1"/>
  <c r="R228" i="5" a="1"/>
  <c r="R228" i="5" s="1"/>
  <c r="R229" i="5" a="1"/>
  <c r="R229" i="5" s="1"/>
  <c r="R230" i="5" a="1"/>
  <c r="R230" i="5" s="1"/>
  <c r="R231" i="5" a="1"/>
  <c r="R231" i="5" s="1"/>
  <c r="R232" i="5" a="1"/>
  <c r="R232" i="5" s="1"/>
  <c r="R233" i="5" a="1"/>
  <c r="R233" i="5" s="1"/>
  <c r="R234" i="5" a="1"/>
  <c r="R234" i="5" s="1"/>
  <c r="R235" i="5" a="1"/>
  <c r="R235" i="5" s="1"/>
  <c r="R236" i="5" a="1"/>
  <c r="R236" i="5" s="1"/>
  <c r="R237" i="5" a="1"/>
  <c r="R237" i="5" s="1"/>
  <c r="R238" i="5" a="1"/>
  <c r="R238" i="5" s="1"/>
  <c r="R239" i="5" a="1"/>
  <c r="R239" i="5" s="1"/>
  <c r="R240" i="5" a="1"/>
  <c r="R240" i="5" s="1"/>
  <c r="R241" i="5" a="1"/>
  <c r="R241" i="5" s="1"/>
  <c r="R242" i="5" a="1"/>
  <c r="R242" i="5" s="1"/>
  <c r="R243" i="5" a="1"/>
  <c r="R243" i="5" s="1"/>
  <c r="R244" i="5" a="1"/>
  <c r="R244" i="5" s="1"/>
  <c r="R245" i="5" a="1"/>
  <c r="R245" i="5" s="1"/>
  <c r="R246" i="5" a="1"/>
  <c r="R246" i="5" s="1"/>
  <c r="R247" i="5" a="1"/>
  <c r="R247" i="5" s="1"/>
  <c r="R248" i="5" a="1"/>
  <c r="R248" i="5" s="1"/>
  <c r="R249" i="5" a="1"/>
  <c r="R249" i="5" s="1"/>
  <c r="R250" i="5" a="1"/>
  <c r="R250" i="5" s="1"/>
  <c r="R251" i="5" a="1"/>
  <c r="R251" i="5" s="1"/>
  <c r="R252" i="5" a="1"/>
  <c r="R252" i="5" s="1"/>
  <c r="R253" i="5" a="1"/>
  <c r="R253" i="5" s="1"/>
  <c r="R254" i="5" a="1"/>
  <c r="R254" i="5" s="1"/>
  <c r="R255" i="5" a="1"/>
  <c r="R255" i="5" s="1"/>
  <c r="R256" i="5" a="1"/>
  <c r="R256" i="5" s="1"/>
  <c r="R257" i="5" a="1"/>
  <c r="R257" i="5" s="1"/>
  <c r="R258" i="5" a="1"/>
  <c r="R258" i="5" s="1"/>
  <c r="R259" i="5" a="1"/>
  <c r="R259" i="5" s="1"/>
  <c r="R260" i="5" a="1"/>
  <c r="R260" i="5" s="1"/>
  <c r="R261" i="5" a="1"/>
  <c r="R261" i="5" s="1"/>
  <c r="R262" i="5" a="1"/>
  <c r="R262" i="5" s="1"/>
  <c r="R263" i="5" a="1"/>
  <c r="R263" i="5" s="1"/>
  <c r="R264" i="5" a="1"/>
  <c r="R264" i="5" s="1"/>
  <c r="R265" i="5" a="1"/>
  <c r="R265" i="5" s="1"/>
  <c r="R266" i="5" a="1"/>
  <c r="R266" i="5" s="1"/>
  <c r="R267" i="5" a="1"/>
  <c r="R267" i="5" s="1"/>
  <c r="R268" i="5" a="1"/>
  <c r="R268" i="5" s="1"/>
  <c r="R269" i="5" a="1"/>
  <c r="R269" i="5" s="1"/>
  <c r="R270" i="5" a="1"/>
  <c r="R270" i="5" s="1"/>
  <c r="R271" i="5" a="1"/>
  <c r="R271" i="5" s="1"/>
  <c r="R272" i="5" a="1"/>
  <c r="R272" i="5" s="1"/>
  <c r="R273" i="5" a="1"/>
  <c r="R273" i="5" s="1"/>
  <c r="R274" i="5" a="1"/>
  <c r="R274" i="5" s="1"/>
  <c r="R275" i="5" a="1"/>
  <c r="R275" i="5" s="1"/>
  <c r="R276" i="5" a="1"/>
  <c r="R276" i="5" s="1"/>
  <c r="R277" i="5" a="1"/>
  <c r="R277" i="5" s="1"/>
  <c r="R278" i="5" a="1"/>
  <c r="R278" i="5" s="1"/>
  <c r="R279" i="5" a="1"/>
  <c r="R279" i="5" s="1"/>
  <c r="R280" i="5" a="1"/>
  <c r="R280" i="5" s="1"/>
  <c r="R281" i="5" a="1"/>
  <c r="R281" i="5" s="1"/>
  <c r="R282" i="5" a="1"/>
  <c r="R282" i="5" s="1"/>
  <c r="R283" i="5" a="1"/>
  <c r="R283" i="5" s="1"/>
  <c r="R284" i="5" a="1"/>
  <c r="R284" i="5" s="1"/>
  <c r="R285" i="5" a="1"/>
  <c r="R285" i="5" s="1"/>
  <c r="R286" i="5" a="1"/>
  <c r="R286" i="5" s="1"/>
  <c r="R287" i="5" a="1"/>
  <c r="R287" i="5" s="1"/>
  <c r="R288" i="5" a="1"/>
  <c r="R288" i="5" s="1"/>
  <c r="R289" i="5" a="1"/>
  <c r="R289" i="5" s="1"/>
  <c r="R290" i="5" a="1"/>
  <c r="R290" i="5" s="1"/>
  <c r="R291" i="5" a="1"/>
  <c r="R291" i="5" s="1"/>
  <c r="R292" i="5" a="1"/>
  <c r="R292" i="5" s="1"/>
  <c r="R293" i="5" a="1"/>
  <c r="R293" i="5" s="1"/>
  <c r="R294" i="5" a="1"/>
  <c r="R294" i="5" s="1"/>
  <c r="R295" i="5" a="1"/>
  <c r="R295" i="5" s="1"/>
  <c r="R296" i="5" a="1"/>
  <c r="R296" i="5" s="1"/>
  <c r="R297" i="5" a="1"/>
  <c r="R297" i="5" s="1"/>
  <c r="R298" i="5" a="1"/>
  <c r="R298" i="5" s="1"/>
  <c r="R299" i="5" a="1"/>
  <c r="R299" i="5" s="1"/>
  <c r="R300" i="5" a="1"/>
  <c r="R300" i="5" s="1"/>
  <c r="R301" i="5" a="1"/>
  <c r="R301" i="5" s="1"/>
  <c r="R302" i="5" a="1"/>
  <c r="R302" i="5" s="1"/>
  <c r="R303" i="5" a="1"/>
  <c r="R303" i="5" s="1"/>
  <c r="R304" i="5" a="1"/>
  <c r="R304" i="5" s="1"/>
  <c r="R305" i="5" a="1"/>
  <c r="R305" i="5" s="1"/>
  <c r="R306" i="5" a="1"/>
  <c r="R306" i="5" s="1"/>
  <c r="R307" i="5" a="1"/>
  <c r="R307" i="5" s="1"/>
  <c r="R308" i="5" a="1"/>
  <c r="R308" i="5" s="1"/>
  <c r="R309" i="5" a="1"/>
  <c r="R309" i="5" s="1"/>
  <c r="R310" i="5" a="1"/>
  <c r="R310" i="5" s="1"/>
  <c r="R311" i="5" a="1"/>
  <c r="R311" i="5" s="1"/>
  <c r="R312" i="5" a="1"/>
  <c r="R312" i="5" s="1"/>
  <c r="R313" i="5" a="1"/>
  <c r="R313" i="5" s="1"/>
  <c r="R314" i="5" a="1"/>
  <c r="R314" i="5" s="1"/>
  <c r="R315" i="5" a="1"/>
  <c r="R315" i="5" s="1"/>
  <c r="R316" i="5" a="1"/>
  <c r="R316" i="5" s="1"/>
  <c r="R317" i="5" a="1"/>
  <c r="R317" i="5" s="1"/>
  <c r="R318" i="5" a="1"/>
  <c r="R318" i="5" s="1"/>
  <c r="R319" i="5" a="1"/>
  <c r="R319" i="5" s="1"/>
  <c r="R320" i="5" a="1"/>
  <c r="R320" i="5" s="1"/>
  <c r="R321" i="5" a="1"/>
  <c r="R321" i="5" s="1"/>
  <c r="R322" i="5" a="1"/>
  <c r="R322" i="5" s="1"/>
  <c r="R323" i="5" a="1"/>
  <c r="R323" i="5" s="1"/>
  <c r="R324" i="5" a="1"/>
  <c r="R324" i="5" s="1"/>
  <c r="R325" i="5" a="1"/>
  <c r="R325" i="5" s="1"/>
  <c r="R326" i="5" a="1"/>
  <c r="R326" i="5" s="1"/>
  <c r="R327" i="5" a="1"/>
  <c r="R327" i="5" s="1"/>
  <c r="R328" i="5" a="1"/>
  <c r="R328" i="5" s="1"/>
  <c r="R329" i="5" a="1"/>
  <c r="R329" i="5" s="1"/>
  <c r="R330" i="5" a="1"/>
  <c r="R330" i="5" s="1"/>
  <c r="R331" i="5" a="1"/>
  <c r="R331" i="5" s="1"/>
  <c r="R332" i="5" a="1"/>
  <c r="R332" i="5" s="1"/>
  <c r="R333" i="5" a="1"/>
  <c r="R333" i="5" s="1"/>
  <c r="R334" i="5" a="1"/>
  <c r="R334" i="5" s="1"/>
  <c r="R335" i="5" a="1"/>
  <c r="R335" i="5" s="1"/>
  <c r="R336" i="5" a="1"/>
  <c r="R336" i="5" s="1"/>
  <c r="R337" i="5" a="1"/>
  <c r="R337" i="5" s="1"/>
  <c r="R338" i="5" a="1"/>
  <c r="R338" i="5" s="1"/>
  <c r="R339" i="5" a="1"/>
  <c r="R339" i="5" s="1"/>
  <c r="R340" i="5" a="1"/>
  <c r="R340" i="5" s="1"/>
  <c r="R341" i="5" a="1"/>
  <c r="R341" i="5" s="1"/>
  <c r="R342" i="5" a="1"/>
  <c r="R342" i="5" s="1"/>
  <c r="R343" i="5" a="1"/>
  <c r="R343" i="5" s="1"/>
  <c r="R344" i="5" a="1"/>
  <c r="R344" i="5" s="1"/>
  <c r="R345" i="5" a="1"/>
  <c r="R345" i="5" s="1"/>
  <c r="R346" i="5" a="1"/>
  <c r="R346" i="5" s="1"/>
  <c r="R347" i="5" a="1"/>
  <c r="R347" i="5" s="1"/>
  <c r="R348" i="5" a="1"/>
  <c r="R348" i="5" s="1"/>
  <c r="R349" i="5" a="1"/>
  <c r="R349" i="5" s="1"/>
  <c r="R350" i="5" a="1"/>
  <c r="R350" i="5" s="1"/>
  <c r="R351" i="5" a="1"/>
  <c r="R351" i="5" s="1"/>
  <c r="R352" i="5" a="1"/>
  <c r="R352" i="5" s="1"/>
  <c r="R353" i="5" a="1"/>
  <c r="R353" i="5" s="1"/>
  <c r="R354" i="5" a="1"/>
  <c r="R354" i="5" s="1"/>
  <c r="R355" i="5" a="1"/>
  <c r="R355" i="5" s="1"/>
  <c r="R356" i="5" a="1"/>
  <c r="R356" i="5" s="1"/>
  <c r="R357" i="5" a="1"/>
  <c r="R357" i="5" s="1"/>
  <c r="R358" i="5" a="1"/>
  <c r="R358" i="5" s="1"/>
  <c r="R359" i="5" a="1"/>
  <c r="R359" i="5" s="1"/>
  <c r="R360" i="5" a="1"/>
  <c r="R360" i="5" s="1"/>
  <c r="R361" i="5" a="1"/>
  <c r="R361" i="5" s="1"/>
  <c r="R362" i="5" a="1"/>
  <c r="R362" i="5" s="1"/>
  <c r="R363" i="5" a="1"/>
  <c r="R363" i="5" s="1"/>
  <c r="R364" i="5" a="1"/>
  <c r="R364" i="5" s="1"/>
  <c r="R365" i="5" a="1"/>
  <c r="R365" i="5" s="1"/>
  <c r="R366" i="5" a="1"/>
  <c r="R366" i="5" s="1"/>
  <c r="R367" i="5" a="1"/>
  <c r="R367" i="5" s="1"/>
  <c r="R368" i="5" a="1"/>
  <c r="R368" i="5" s="1"/>
  <c r="R369" i="5" a="1"/>
  <c r="R369" i="5" s="1"/>
  <c r="R370" i="5" a="1"/>
  <c r="R370" i="5" s="1"/>
  <c r="R371" i="5" a="1"/>
  <c r="R371" i="5" s="1"/>
  <c r="R372" i="5" a="1"/>
  <c r="R372" i="5" s="1"/>
  <c r="R373" i="5" a="1"/>
  <c r="R373" i="5" s="1"/>
  <c r="R374" i="5" a="1"/>
  <c r="R374" i="5" s="1"/>
  <c r="R375" i="5" a="1"/>
  <c r="R375" i="5" s="1"/>
  <c r="R376" i="5" a="1"/>
  <c r="R376" i="5" s="1"/>
  <c r="R377" i="5" a="1"/>
  <c r="R377" i="5" s="1"/>
  <c r="R378" i="5" a="1"/>
  <c r="R378" i="5" s="1"/>
  <c r="R379" i="5" a="1"/>
  <c r="R379" i="5" s="1"/>
  <c r="R380" i="5" a="1"/>
  <c r="R380" i="5" s="1"/>
  <c r="R381" i="5" a="1"/>
  <c r="R381" i="5" s="1"/>
  <c r="R382" i="5" a="1"/>
  <c r="R382" i="5" s="1"/>
  <c r="R383" i="5" a="1"/>
  <c r="R383" i="5" s="1"/>
  <c r="R384" i="5" a="1"/>
  <c r="R384" i="5" s="1"/>
  <c r="R385" i="5" a="1"/>
  <c r="R385" i="5" s="1"/>
  <c r="R386" i="5" a="1"/>
  <c r="R386" i="5" s="1"/>
  <c r="R387" i="5" a="1"/>
  <c r="R387" i="5" s="1"/>
  <c r="R388" i="5" a="1"/>
  <c r="R388" i="5" s="1"/>
  <c r="R389" i="5" a="1"/>
  <c r="R389" i="5" s="1"/>
  <c r="R390" i="5" a="1"/>
  <c r="R390" i="5" s="1"/>
  <c r="R391" i="5" a="1"/>
  <c r="R391" i="5" s="1"/>
  <c r="R392" i="5" a="1"/>
  <c r="R392" i="5" s="1"/>
  <c r="R393" i="5" a="1"/>
  <c r="R393" i="5" s="1"/>
  <c r="R394" i="5" a="1"/>
  <c r="R394" i="5" s="1"/>
  <c r="R395" i="5" a="1"/>
  <c r="R395" i="5" s="1"/>
  <c r="R396" i="5" a="1"/>
  <c r="R396" i="5" s="1"/>
  <c r="R397" i="5" a="1"/>
  <c r="R397" i="5" s="1"/>
  <c r="R398" i="5" a="1"/>
  <c r="R398" i="5" s="1"/>
  <c r="R399" i="5" a="1"/>
  <c r="R399" i="5" s="1"/>
  <c r="R400" i="5" a="1"/>
  <c r="R400" i="5" s="1"/>
  <c r="R401" i="5" a="1"/>
  <c r="R401" i="5" s="1"/>
  <c r="R402" i="5" a="1"/>
  <c r="R402" i="5" s="1"/>
  <c r="R403" i="5" a="1"/>
  <c r="R403" i="5" s="1"/>
  <c r="R404" i="5" a="1"/>
  <c r="R404" i="5" s="1"/>
  <c r="R405" i="5" a="1"/>
  <c r="R405" i="5" s="1"/>
  <c r="R406" i="5" a="1"/>
  <c r="R406" i="5" s="1"/>
  <c r="R407" i="5" a="1"/>
  <c r="R407" i="5" s="1"/>
  <c r="R408" i="5" a="1"/>
  <c r="R408" i="5" s="1"/>
  <c r="R409" i="5" a="1"/>
  <c r="R409" i="5" s="1"/>
  <c r="R410" i="5" a="1"/>
  <c r="R410" i="5" s="1"/>
  <c r="R411" i="5" a="1"/>
  <c r="R411" i="5" s="1"/>
  <c r="R412" i="5" a="1"/>
  <c r="R412" i="5" s="1"/>
  <c r="R413" i="5" a="1"/>
  <c r="R413" i="5" s="1"/>
  <c r="R414" i="5" a="1"/>
  <c r="R414" i="5" s="1"/>
  <c r="R415" i="5" a="1"/>
  <c r="R415" i="5" s="1"/>
  <c r="R416" i="5" a="1"/>
  <c r="R416" i="5" s="1"/>
  <c r="R417" i="5" a="1"/>
  <c r="R417" i="5" s="1"/>
  <c r="R418" i="5" a="1"/>
  <c r="R418" i="5" s="1"/>
  <c r="R419" i="5" a="1"/>
  <c r="R419" i="5" s="1"/>
  <c r="R420" i="5" a="1"/>
  <c r="R420" i="5" s="1"/>
  <c r="R421" i="5" a="1"/>
  <c r="R421" i="5" s="1"/>
  <c r="R422" i="5" a="1"/>
  <c r="R422" i="5" s="1"/>
  <c r="R423" i="5" a="1"/>
  <c r="R423" i="5" s="1"/>
  <c r="R424" i="5" a="1"/>
  <c r="R424" i="5" s="1"/>
  <c r="R425" i="5" a="1"/>
  <c r="R425" i="5" s="1"/>
  <c r="R426" i="5" a="1"/>
  <c r="R426" i="5" s="1"/>
  <c r="R427" i="5" a="1"/>
  <c r="R427" i="5" s="1"/>
  <c r="R428" i="5" a="1"/>
  <c r="R428" i="5" s="1"/>
  <c r="R429" i="5" a="1"/>
  <c r="R429" i="5" s="1"/>
  <c r="R430" i="5" a="1"/>
  <c r="R430" i="5" s="1"/>
  <c r="R431" i="5" a="1"/>
  <c r="R431" i="5" s="1"/>
  <c r="R432" i="5" a="1"/>
  <c r="R432" i="5" s="1"/>
  <c r="R433" i="5" a="1"/>
  <c r="R433" i="5" s="1"/>
  <c r="R434" i="5" a="1"/>
  <c r="R434" i="5" s="1"/>
  <c r="R435" i="5" a="1"/>
  <c r="R435" i="5" s="1"/>
  <c r="R436" i="5" a="1"/>
  <c r="R436" i="5" s="1"/>
  <c r="R437" i="5" a="1"/>
  <c r="R437" i="5" s="1"/>
  <c r="R438" i="5" a="1"/>
  <c r="R438" i="5" s="1"/>
  <c r="R439" i="5" a="1"/>
  <c r="R439" i="5" s="1"/>
  <c r="R440" i="5" a="1"/>
  <c r="R440" i="5" s="1"/>
  <c r="R441" i="5" a="1"/>
  <c r="R441" i="5" s="1"/>
  <c r="R442" i="5" a="1"/>
  <c r="R442" i="5" s="1"/>
  <c r="R443" i="5" a="1"/>
  <c r="R443" i="5" s="1"/>
  <c r="R444" i="5" a="1"/>
  <c r="R444" i="5" s="1"/>
  <c r="R445" i="5" a="1"/>
  <c r="R445" i="5" s="1"/>
  <c r="R446" i="5" a="1"/>
  <c r="R446" i="5" s="1"/>
  <c r="R447" i="5" a="1"/>
  <c r="R447" i="5" s="1"/>
  <c r="R448" i="5" a="1"/>
  <c r="R448" i="5" s="1"/>
  <c r="R449" i="5" a="1"/>
  <c r="R449" i="5" s="1"/>
  <c r="R450" i="5" a="1"/>
  <c r="R450" i="5" s="1"/>
  <c r="R451" i="5" a="1"/>
  <c r="R451" i="5" s="1"/>
  <c r="R452" i="5" a="1"/>
  <c r="R452" i="5" s="1"/>
  <c r="R453" i="5" a="1"/>
  <c r="R453" i="5" s="1"/>
  <c r="R454" i="5" a="1"/>
  <c r="R454" i="5" s="1"/>
  <c r="R455" i="5" a="1"/>
  <c r="R455" i="5" s="1"/>
  <c r="R456" i="5" a="1"/>
  <c r="R456" i="5" s="1"/>
  <c r="R457" i="5" a="1"/>
  <c r="R457" i="5" s="1"/>
  <c r="R458" i="5" a="1"/>
  <c r="R458" i="5" s="1"/>
  <c r="R459" i="5" a="1"/>
  <c r="R459" i="5" s="1"/>
  <c r="R460" i="5" a="1"/>
  <c r="R460" i="5" s="1"/>
  <c r="R461" i="5" a="1"/>
  <c r="R461" i="5" s="1"/>
  <c r="R462" i="5" a="1"/>
  <c r="R462" i="5" s="1"/>
  <c r="R463" i="5" a="1"/>
  <c r="R463" i="5" s="1"/>
  <c r="R464" i="5" a="1"/>
  <c r="R464" i="5" s="1"/>
  <c r="R465" i="5" a="1"/>
  <c r="R465" i="5" s="1"/>
  <c r="R466" i="5" a="1"/>
  <c r="R466" i="5" s="1"/>
  <c r="R467" i="5" a="1"/>
  <c r="R467" i="5" s="1"/>
  <c r="R468" i="5" a="1"/>
  <c r="R468" i="5" s="1"/>
  <c r="R469" i="5" a="1"/>
  <c r="R469" i="5" s="1"/>
  <c r="R470" i="5" a="1"/>
  <c r="R470" i="5" s="1"/>
  <c r="R471" i="5" a="1"/>
  <c r="R471" i="5" s="1"/>
  <c r="R472" i="5" a="1"/>
  <c r="R472" i="5" s="1"/>
  <c r="R473" i="5" a="1"/>
  <c r="R473" i="5" s="1"/>
  <c r="R474" i="5" a="1"/>
  <c r="R474" i="5" s="1"/>
  <c r="R475" i="5" a="1"/>
  <c r="R475" i="5" s="1"/>
  <c r="R476" i="5" a="1"/>
  <c r="R476" i="5" s="1"/>
  <c r="R477" i="5" a="1"/>
  <c r="R477" i="5" s="1"/>
  <c r="R478" i="5" a="1"/>
  <c r="R478" i="5" s="1"/>
  <c r="R479" i="5" a="1"/>
  <c r="R479" i="5" s="1"/>
  <c r="R480" i="5" a="1"/>
  <c r="R480" i="5" s="1"/>
  <c r="R481" i="5" a="1"/>
  <c r="R481" i="5" s="1"/>
  <c r="R482" i="5" a="1"/>
  <c r="R482" i="5" s="1"/>
  <c r="R483" i="5" a="1"/>
  <c r="R483" i="5" s="1"/>
  <c r="R484" i="5" a="1"/>
  <c r="R484" i="5" s="1"/>
  <c r="R485" i="5" a="1"/>
  <c r="R485" i="5" s="1"/>
  <c r="R486" i="5" a="1"/>
  <c r="R486" i="5" s="1"/>
  <c r="R487" i="5" a="1"/>
  <c r="R487" i="5" s="1"/>
  <c r="R488" i="5" a="1"/>
  <c r="R488" i="5" s="1"/>
  <c r="R489" i="5" a="1"/>
  <c r="R489" i="5" s="1"/>
  <c r="R490" i="5" a="1"/>
  <c r="R490" i="5" s="1"/>
  <c r="R491" i="5" a="1"/>
  <c r="R491" i="5" s="1"/>
  <c r="R492" i="5" a="1"/>
  <c r="R492" i="5" s="1"/>
  <c r="R493" i="5" a="1"/>
  <c r="R493" i="5" s="1"/>
  <c r="R494" i="5" a="1"/>
  <c r="R494" i="5" s="1"/>
  <c r="R495" i="5" a="1"/>
  <c r="R495" i="5" s="1"/>
  <c r="R496" i="5" a="1"/>
  <c r="R496" i="5" s="1"/>
  <c r="R497" i="5" a="1"/>
  <c r="R497" i="5" s="1"/>
  <c r="R498" i="5" a="1"/>
  <c r="R498" i="5" s="1"/>
  <c r="R499" i="5" a="1"/>
  <c r="R499" i="5" s="1"/>
  <c r="R500" i="5" a="1"/>
  <c r="R500" i="5" s="1"/>
  <c r="R501" i="5" a="1"/>
  <c r="R501" i="5" s="1"/>
  <c r="R502" i="5" a="1"/>
  <c r="R502" i="5" s="1"/>
  <c r="R503" i="5" a="1"/>
  <c r="R503" i="5" s="1"/>
  <c r="R504" i="5" a="1"/>
  <c r="R504" i="5" s="1"/>
  <c r="R505" i="5" a="1"/>
  <c r="R505" i="5" s="1"/>
  <c r="R506" i="5" a="1"/>
  <c r="R506" i="5" s="1"/>
  <c r="R507" i="5" a="1"/>
  <c r="R507" i="5" s="1"/>
  <c r="R508" i="5" a="1"/>
  <c r="R508" i="5" s="1"/>
  <c r="R509" i="5" a="1"/>
  <c r="R509" i="5" s="1"/>
  <c r="R510" i="5" a="1"/>
  <c r="R510" i="5" s="1"/>
  <c r="R511" i="5" a="1"/>
  <c r="R511" i="5" s="1"/>
  <c r="R512" i="5" a="1"/>
  <c r="R512" i="5" s="1"/>
  <c r="R513" i="5" a="1"/>
  <c r="R513" i="5" s="1"/>
  <c r="R514" i="5" a="1"/>
  <c r="R514" i="5" s="1"/>
  <c r="R515" i="5" a="1"/>
  <c r="R515" i="5" s="1"/>
  <c r="R516" i="5" a="1"/>
  <c r="R516" i="5" s="1"/>
  <c r="R517" i="5" a="1"/>
  <c r="R517" i="5" s="1"/>
  <c r="R518" i="5" a="1"/>
  <c r="R518" i="5" s="1"/>
  <c r="R519" i="5" a="1"/>
  <c r="R519" i="5" s="1"/>
  <c r="R520" i="5" a="1"/>
  <c r="R520" i="5" s="1"/>
  <c r="R521" i="5" a="1"/>
  <c r="R521" i="5" s="1"/>
  <c r="R522" i="5" a="1"/>
  <c r="R522" i="5" s="1"/>
  <c r="R523" i="5" a="1"/>
  <c r="R523" i="5" s="1"/>
  <c r="R524" i="5" a="1"/>
  <c r="R524" i="5" s="1"/>
  <c r="R525" i="5" a="1"/>
  <c r="R525" i="5" s="1"/>
  <c r="R526" i="5" a="1"/>
  <c r="R526" i="5" s="1"/>
  <c r="R527" i="5" a="1"/>
  <c r="R527" i="5" s="1"/>
  <c r="R528" i="5" a="1"/>
  <c r="R528" i="5" s="1"/>
  <c r="R529" i="5" a="1"/>
  <c r="R529" i="5" s="1"/>
  <c r="R530" i="5" a="1"/>
  <c r="R530" i="5" s="1"/>
  <c r="R531" i="5" a="1"/>
  <c r="R531" i="5" s="1"/>
  <c r="R532" i="5" a="1"/>
  <c r="R532" i="5" s="1"/>
  <c r="R533" i="5" a="1"/>
  <c r="R533" i="5" s="1"/>
  <c r="R534" i="5" a="1"/>
  <c r="R534" i="5" s="1"/>
  <c r="R535" i="5" a="1"/>
  <c r="R535" i="5" s="1"/>
  <c r="R536" i="5" a="1"/>
  <c r="R536" i="5" s="1"/>
  <c r="R537" i="5" a="1"/>
  <c r="R537" i="5" s="1"/>
  <c r="R538" i="5" a="1"/>
  <c r="R538" i="5" s="1"/>
  <c r="R539" i="5" a="1"/>
  <c r="R539" i="5" s="1"/>
  <c r="R540" i="5" a="1"/>
  <c r="R540" i="5" s="1"/>
  <c r="R541" i="5" a="1"/>
  <c r="R541" i="5" s="1"/>
  <c r="R542" i="5" a="1"/>
  <c r="R542" i="5" s="1"/>
  <c r="R543" i="5" a="1"/>
  <c r="R543" i="5" s="1"/>
  <c r="R544" i="5" a="1"/>
  <c r="R544" i="5" s="1"/>
  <c r="R545" i="5" a="1"/>
  <c r="R545" i="5" s="1"/>
  <c r="R546" i="5" a="1"/>
  <c r="R546" i="5" s="1"/>
  <c r="R547" i="5" a="1"/>
  <c r="R547" i="5" s="1"/>
  <c r="R548" i="5" a="1"/>
  <c r="R548" i="5" s="1"/>
  <c r="R549" i="5" a="1"/>
  <c r="R549" i="5" s="1"/>
  <c r="R550" i="5" a="1"/>
  <c r="R550" i="5" s="1"/>
  <c r="R551" i="5" a="1"/>
  <c r="R551" i="5" s="1"/>
  <c r="R552" i="5" a="1"/>
  <c r="R552" i="5" s="1"/>
  <c r="R553" i="5" a="1"/>
  <c r="R553" i="5" s="1"/>
  <c r="R554" i="5" a="1"/>
  <c r="R554" i="5" s="1"/>
  <c r="R555" i="5" a="1"/>
  <c r="R555" i="5" s="1"/>
  <c r="R556" i="5" a="1"/>
  <c r="R556" i="5" s="1"/>
  <c r="R557" i="5" a="1"/>
  <c r="R557" i="5" s="1"/>
  <c r="R558" i="5" a="1"/>
  <c r="R558" i="5" s="1"/>
  <c r="R559" i="5" a="1"/>
  <c r="R559" i="5" s="1"/>
  <c r="R560" i="5" a="1"/>
  <c r="R560" i="5" s="1"/>
  <c r="R561" i="5" a="1"/>
  <c r="R561" i="5" s="1"/>
  <c r="R562" i="5" a="1"/>
  <c r="R562" i="5" s="1"/>
  <c r="R563" i="5" a="1"/>
  <c r="R563" i="5" s="1"/>
  <c r="R564" i="5" a="1"/>
  <c r="R564" i="5" s="1"/>
  <c r="R565" i="5" a="1"/>
  <c r="R565" i="5" s="1"/>
  <c r="R566" i="5" a="1"/>
  <c r="R566" i="5" s="1"/>
  <c r="R567" i="5" a="1"/>
  <c r="R567" i="5" s="1"/>
  <c r="R568" i="5" a="1"/>
  <c r="R568" i="5" s="1"/>
  <c r="R569" i="5" a="1"/>
  <c r="R569" i="5" s="1"/>
  <c r="R570" i="5" a="1"/>
  <c r="R570" i="5" s="1"/>
  <c r="R571" i="5" a="1"/>
  <c r="R571" i="5" s="1"/>
  <c r="R572" i="5" a="1"/>
  <c r="R572" i="5" s="1"/>
  <c r="R573" i="5" a="1"/>
  <c r="R573" i="5" s="1"/>
  <c r="R574" i="5" a="1"/>
  <c r="R574" i="5" s="1"/>
  <c r="R575" i="5" a="1"/>
  <c r="R575" i="5" s="1"/>
  <c r="R576" i="5" a="1"/>
  <c r="R576" i="5" s="1"/>
  <c r="R577" i="5" a="1"/>
  <c r="R577" i="5" s="1"/>
  <c r="R578" i="5" a="1"/>
  <c r="R578" i="5" s="1"/>
  <c r="R579" i="5" a="1"/>
  <c r="R579" i="5" s="1"/>
  <c r="R580" i="5" a="1"/>
  <c r="R580" i="5" s="1"/>
  <c r="R581" i="5" a="1"/>
  <c r="R581" i="5" s="1"/>
  <c r="R582" i="5" a="1"/>
  <c r="R582" i="5" s="1"/>
  <c r="R583" i="5" a="1"/>
  <c r="R583" i="5" s="1"/>
  <c r="R584" i="5" a="1"/>
  <c r="R584" i="5" s="1"/>
  <c r="R585" i="5" a="1"/>
  <c r="R585" i="5" s="1"/>
  <c r="R586" i="5" a="1"/>
  <c r="R586" i="5" s="1"/>
  <c r="R587" i="5" a="1"/>
  <c r="R587" i="5" s="1"/>
  <c r="R588" i="5" a="1"/>
  <c r="R588" i="5" s="1"/>
  <c r="R589" i="5" a="1"/>
  <c r="R589" i="5" s="1"/>
  <c r="R590" i="5" a="1"/>
  <c r="R590" i="5" s="1"/>
  <c r="R591" i="5" a="1"/>
  <c r="R591" i="5" s="1"/>
  <c r="R592" i="5" a="1"/>
  <c r="R592" i="5" s="1"/>
  <c r="R593" i="5" a="1"/>
  <c r="R593" i="5" s="1"/>
  <c r="R594" i="5" a="1"/>
  <c r="R594" i="5" s="1"/>
  <c r="R595" i="5" a="1"/>
  <c r="R595" i="5" s="1"/>
  <c r="R596" i="5" a="1"/>
  <c r="R596" i="5" s="1"/>
  <c r="R597" i="5" a="1"/>
  <c r="R597" i="5" s="1"/>
  <c r="R598" i="5" a="1"/>
  <c r="R598" i="5" s="1"/>
  <c r="R599" i="5" a="1"/>
  <c r="R599" i="5" s="1"/>
  <c r="R600" i="5" a="1"/>
  <c r="R600" i="5" s="1"/>
  <c r="R601" i="5" a="1"/>
  <c r="R601" i="5" s="1"/>
  <c r="R602" i="5" a="1"/>
  <c r="R602" i="5" s="1"/>
  <c r="R603" i="5" a="1"/>
  <c r="R603" i="5" s="1"/>
  <c r="R604" i="5" a="1"/>
  <c r="R604" i="5" s="1"/>
  <c r="R605" i="5" a="1"/>
  <c r="R605" i="5" s="1"/>
  <c r="R606" i="5" a="1"/>
  <c r="R606" i="5" s="1"/>
  <c r="R607" i="5" a="1"/>
  <c r="R607" i="5" s="1"/>
  <c r="R608" i="5" a="1"/>
  <c r="R608" i="5" s="1"/>
  <c r="R609" i="5" a="1"/>
  <c r="R609" i="5" s="1"/>
  <c r="R610" i="5" a="1"/>
  <c r="R610" i="5" s="1"/>
  <c r="R611" i="5" a="1"/>
  <c r="R611" i="5" s="1"/>
  <c r="R612" i="5" a="1"/>
  <c r="R612" i="5" s="1"/>
  <c r="R613" i="5" a="1"/>
  <c r="R613" i="5" s="1"/>
  <c r="R614" i="5" a="1"/>
  <c r="R614" i="5" s="1"/>
  <c r="R615" i="5" a="1"/>
  <c r="R615" i="5" s="1"/>
  <c r="R616" i="5" a="1"/>
  <c r="R616" i="5" s="1"/>
  <c r="R617" i="5" a="1"/>
  <c r="R617" i="5" s="1"/>
  <c r="R618" i="5" a="1"/>
  <c r="R618" i="5" s="1"/>
  <c r="R619" i="5" a="1"/>
  <c r="R619" i="5" s="1"/>
  <c r="R620" i="5" a="1"/>
  <c r="R620" i="5" s="1"/>
  <c r="R621" i="5" a="1"/>
  <c r="R621" i="5" s="1"/>
  <c r="R622" i="5" a="1"/>
  <c r="R622" i="5" s="1"/>
  <c r="R623" i="5" a="1"/>
  <c r="R623" i="5" s="1"/>
  <c r="R624" i="5" a="1"/>
  <c r="R624" i="5" s="1"/>
  <c r="R625" i="5" a="1"/>
  <c r="R625" i="5" s="1"/>
  <c r="R626" i="5" a="1"/>
  <c r="R626" i="5" s="1"/>
  <c r="R627" i="5" a="1"/>
  <c r="R627" i="5" s="1"/>
  <c r="R628" i="5" a="1"/>
  <c r="R628" i="5" s="1"/>
  <c r="R629" i="5" a="1"/>
  <c r="R629" i="5" s="1"/>
  <c r="R630" i="5" a="1"/>
  <c r="R630" i="5" s="1"/>
  <c r="R631" i="5" a="1"/>
  <c r="R631" i="5" s="1"/>
  <c r="R632" i="5" a="1"/>
  <c r="R632" i="5" s="1"/>
  <c r="R633" i="5" a="1"/>
  <c r="R633" i="5" s="1"/>
  <c r="R634" i="5" a="1"/>
  <c r="R634" i="5" s="1"/>
  <c r="R635" i="5" a="1"/>
  <c r="R635" i="5" s="1"/>
  <c r="R636" i="5" a="1"/>
  <c r="R636" i="5" s="1"/>
  <c r="R637" i="5" a="1"/>
  <c r="R637" i="5" s="1"/>
  <c r="R638" i="5" a="1"/>
  <c r="R638" i="5" s="1"/>
  <c r="R639" i="5" a="1"/>
  <c r="R639" i="5" s="1"/>
  <c r="R640" i="5" a="1"/>
  <c r="R640" i="5" s="1"/>
  <c r="R641" i="5" a="1"/>
  <c r="R641" i="5" s="1"/>
  <c r="R642" i="5" a="1"/>
  <c r="R642" i="5" s="1"/>
  <c r="R643" i="5" a="1"/>
  <c r="R643" i="5" s="1"/>
  <c r="R644" i="5" a="1"/>
  <c r="R644" i="5" s="1"/>
  <c r="R645" i="5" a="1"/>
  <c r="R645" i="5" s="1"/>
  <c r="R646" i="5" a="1"/>
  <c r="R646" i="5" s="1"/>
  <c r="R647" i="5" a="1"/>
  <c r="R647" i="5" s="1"/>
  <c r="R648" i="5" a="1"/>
  <c r="R648" i="5" s="1"/>
  <c r="R649" i="5" a="1"/>
  <c r="R649" i="5" s="1"/>
  <c r="R650" i="5" a="1"/>
  <c r="R650" i="5" s="1"/>
  <c r="R651" i="5" a="1"/>
  <c r="R651" i="5" s="1"/>
  <c r="R652" i="5" a="1"/>
  <c r="R652" i="5" s="1"/>
  <c r="R653" i="5" a="1"/>
  <c r="R653" i="5" s="1"/>
  <c r="R654" i="5" a="1"/>
  <c r="R654" i="5" s="1"/>
  <c r="R655" i="5" a="1"/>
  <c r="R655" i="5" s="1"/>
  <c r="R656" i="5" a="1"/>
  <c r="R656" i="5" s="1"/>
  <c r="R657" i="5" a="1"/>
  <c r="R657" i="5" s="1"/>
  <c r="R658" i="5" a="1"/>
  <c r="R658" i="5" s="1"/>
  <c r="R659" i="5" a="1"/>
  <c r="R659" i="5" s="1"/>
  <c r="R660" i="5" a="1"/>
  <c r="R660" i="5" s="1"/>
  <c r="R661" i="5" a="1"/>
  <c r="R661" i="5" s="1"/>
  <c r="R662" i="5" a="1"/>
  <c r="R662" i="5" s="1"/>
  <c r="R663" i="5" a="1"/>
  <c r="R663" i="5" s="1"/>
  <c r="R664" i="5" a="1"/>
  <c r="R664" i="5" s="1"/>
  <c r="R665" i="5" a="1"/>
  <c r="R665" i="5" s="1"/>
  <c r="R666" i="5" a="1"/>
  <c r="R666" i="5" s="1"/>
  <c r="R667" i="5" a="1"/>
  <c r="R667" i="5" s="1"/>
  <c r="R668" i="5" a="1"/>
  <c r="R668" i="5" s="1"/>
  <c r="R669" i="5" a="1"/>
  <c r="R669" i="5" s="1"/>
  <c r="R670" i="5" a="1"/>
  <c r="R670" i="5" s="1"/>
  <c r="R671" i="5" a="1"/>
  <c r="R671" i="5" s="1"/>
  <c r="R672" i="5" a="1"/>
  <c r="R672" i="5" s="1"/>
  <c r="R673" i="5" a="1"/>
  <c r="R673" i="5" s="1"/>
  <c r="R674" i="5" a="1"/>
  <c r="R674" i="5" s="1"/>
  <c r="R675" i="5" a="1"/>
  <c r="R675" i="5" s="1"/>
  <c r="R676" i="5" a="1"/>
  <c r="R676" i="5" s="1"/>
  <c r="R677" i="5" a="1"/>
  <c r="R677" i="5" s="1"/>
  <c r="R678" i="5" a="1"/>
  <c r="R678" i="5" s="1"/>
  <c r="R679" i="5" a="1"/>
  <c r="R679" i="5" s="1"/>
  <c r="R680" i="5" a="1"/>
  <c r="R680" i="5" s="1"/>
  <c r="R681" i="5" a="1"/>
  <c r="R681" i="5" s="1"/>
  <c r="R682" i="5" a="1"/>
  <c r="R682" i="5" s="1"/>
  <c r="R683" i="5" a="1"/>
  <c r="R683" i="5" s="1"/>
  <c r="R684" i="5" a="1"/>
  <c r="R684" i="5" s="1"/>
  <c r="R685" i="5" a="1"/>
  <c r="R685" i="5" s="1"/>
  <c r="R686" i="5" a="1"/>
  <c r="R686" i="5" s="1"/>
  <c r="R687" i="5" a="1"/>
  <c r="R687" i="5" s="1"/>
  <c r="R688" i="5" a="1"/>
  <c r="R688" i="5" s="1"/>
  <c r="R689" i="5" a="1"/>
  <c r="R689" i="5" s="1"/>
  <c r="R690" i="5" a="1"/>
  <c r="R690" i="5" s="1"/>
  <c r="R691" i="5" a="1"/>
  <c r="R691" i="5" s="1"/>
  <c r="R692" i="5" a="1"/>
  <c r="R692" i="5" s="1"/>
  <c r="R693" i="5" a="1"/>
  <c r="R693" i="5" s="1"/>
  <c r="R694" i="5" a="1"/>
  <c r="R694" i="5" s="1"/>
  <c r="R695" i="5" a="1"/>
  <c r="R695" i="5" s="1"/>
  <c r="R696" i="5" a="1"/>
  <c r="R696" i="5" s="1"/>
  <c r="R697" i="5" a="1"/>
  <c r="R697" i="5" s="1"/>
  <c r="R698" i="5" a="1"/>
  <c r="R698" i="5" s="1"/>
  <c r="R699" i="5" a="1"/>
  <c r="R699" i="5" s="1"/>
  <c r="R700" i="5" a="1"/>
  <c r="R700" i="5" s="1"/>
  <c r="R701" i="5" a="1"/>
  <c r="R701" i="5" s="1"/>
  <c r="R702" i="5" a="1"/>
  <c r="R702" i="5" s="1"/>
  <c r="R703" i="5" a="1"/>
  <c r="R703" i="5" s="1"/>
  <c r="R704" i="5" a="1"/>
  <c r="R704" i="5" s="1"/>
  <c r="R705" i="5" a="1"/>
  <c r="R705" i="5" s="1"/>
  <c r="R706" i="5" a="1"/>
  <c r="R706" i="5" s="1"/>
  <c r="R707" i="5" a="1"/>
  <c r="R707" i="5" s="1"/>
  <c r="R708" i="5" a="1"/>
  <c r="R708" i="5" s="1"/>
  <c r="R709" i="5" a="1"/>
  <c r="R709" i="5" s="1"/>
  <c r="R710" i="5" a="1"/>
  <c r="R710" i="5" s="1"/>
  <c r="R711" i="5" a="1"/>
  <c r="R711" i="5" s="1"/>
  <c r="R712" i="5" a="1"/>
  <c r="R712" i="5" s="1"/>
  <c r="R713" i="5" a="1"/>
  <c r="R713" i="5" s="1"/>
  <c r="R714" i="5" a="1"/>
  <c r="R714" i="5" s="1"/>
  <c r="R715" i="5" a="1"/>
  <c r="R715" i="5" s="1"/>
  <c r="R716" i="5" a="1"/>
  <c r="R716" i="5" s="1"/>
  <c r="R717" i="5" a="1"/>
  <c r="R717" i="5" s="1"/>
  <c r="R718" i="5" a="1"/>
  <c r="R718" i="5" s="1"/>
  <c r="R719" i="5" a="1"/>
  <c r="R719" i="5" s="1"/>
  <c r="R720" i="5" a="1"/>
  <c r="R720" i="5" s="1"/>
  <c r="R721" i="5" a="1"/>
  <c r="R721" i="5" s="1"/>
  <c r="R722" i="5" a="1"/>
  <c r="R722" i="5" s="1"/>
  <c r="R723" i="5" a="1"/>
  <c r="R723" i="5" s="1"/>
  <c r="R724" i="5" a="1"/>
  <c r="R724" i="5" s="1"/>
  <c r="R725" i="5" a="1"/>
  <c r="R725" i="5" s="1"/>
  <c r="R726" i="5" a="1"/>
  <c r="R726" i="5" s="1"/>
  <c r="R727" i="5" a="1"/>
  <c r="R727" i="5" s="1"/>
  <c r="R728" i="5" a="1"/>
  <c r="R728" i="5" s="1"/>
  <c r="R729" i="5" a="1"/>
  <c r="R729" i="5" s="1"/>
  <c r="R730" i="5" a="1"/>
  <c r="R730" i="5" s="1"/>
  <c r="R731" i="5" a="1"/>
  <c r="R731" i="5" s="1"/>
  <c r="R732" i="5" a="1"/>
  <c r="R732" i="5" s="1"/>
  <c r="R733" i="5" a="1"/>
  <c r="R733" i="5" s="1"/>
  <c r="R734" i="5" a="1"/>
  <c r="R734" i="5" s="1"/>
  <c r="R735" i="5" a="1"/>
  <c r="R735" i="5" s="1"/>
  <c r="R736" i="5" a="1"/>
  <c r="R736" i="5" s="1"/>
  <c r="R737" i="5" a="1"/>
  <c r="R737" i="5" s="1"/>
  <c r="R738" i="5" a="1"/>
  <c r="R738" i="5" s="1"/>
  <c r="R739" i="5" a="1"/>
  <c r="R739" i="5" s="1"/>
  <c r="R740" i="5" a="1"/>
  <c r="R740" i="5" s="1"/>
  <c r="R741" i="5" a="1"/>
  <c r="R741" i="5" s="1"/>
  <c r="R742" i="5" a="1"/>
  <c r="R742" i="5" s="1"/>
  <c r="R743" i="5" a="1"/>
  <c r="R743" i="5" s="1"/>
  <c r="R744" i="5" a="1"/>
  <c r="R744" i="5" s="1"/>
  <c r="R745" i="5" a="1"/>
  <c r="R745" i="5" s="1"/>
  <c r="R746" i="5" a="1"/>
  <c r="R746" i="5" s="1"/>
  <c r="R747" i="5" a="1"/>
  <c r="R747" i="5" s="1"/>
  <c r="R748" i="5" a="1"/>
  <c r="R748" i="5" s="1"/>
  <c r="R749" i="5" a="1"/>
  <c r="R749" i="5" s="1"/>
  <c r="R750" i="5" a="1"/>
  <c r="R750" i="5" s="1"/>
  <c r="R751" i="5" a="1"/>
  <c r="R751" i="5" s="1"/>
  <c r="R752" i="5" a="1"/>
  <c r="R752" i="5" s="1"/>
  <c r="R753" i="5" a="1"/>
  <c r="R753" i="5" s="1"/>
  <c r="R754" i="5" a="1"/>
  <c r="R754" i="5" s="1"/>
  <c r="R755" i="5" a="1"/>
  <c r="R755" i="5" s="1"/>
  <c r="R756" i="5" a="1"/>
  <c r="R756" i="5" s="1"/>
  <c r="R757" i="5" a="1"/>
  <c r="R757" i="5" s="1"/>
  <c r="R758" i="5" a="1"/>
  <c r="R758" i="5" s="1"/>
  <c r="R759" i="5" a="1"/>
  <c r="R759" i="5" s="1"/>
  <c r="R760" i="5" a="1"/>
  <c r="R760" i="5" s="1"/>
  <c r="R761" i="5" a="1"/>
  <c r="R761" i="5" s="1"/>
  <c r="R762" i="5" a="1"/>
  <c r="R762" i="5" s="1"/>
  <c r="R763" i="5" a="1"/>
  <c r="R763" i="5" s="1"/>
  <c r="R764" i="5" a="1"/>
  <c r="R764" i="5" s="1"/>
  <c r="R765" i="5" a="1"/>
  <c r="R765" i="5" s="1"/>
  <c r="R766" i="5" a="1"/>
  <c r="R766" i="5" s="1"/>
  <c r="R767" i="5" a="1"/>
  <c r="R767" i="5" s="1"/>
  <c r="R768" i="5" a="1"/>
  <c r="R768" i="5" s="1"/>
  <c r="R769" i="5" a="1"/>
  <c r="R769" i="5" s="1"/>
  <c r="R770" i="5" a="1"/>
  <c r="R770" i="5" s="1"/>
  <c r="R771" i="5" a="1"/>
  <c r="R771" i="5" s="1"/>
  <c r="R772" i="5" a="1"/>
  <c r="R772" i="5" s="1"/>
  <c r="R773" i="5" a="1"/>
  <c r="R773" i="5" s="1"/>
  <c r="R774" i="5" a="1"/>
  <c r="R774" i="5" s="1"/>
  <c r="R775" i="5" a="1"/>
  <c r="R775" i="5" s="1"/>
  <c r="R776" i="5" a="1"/>
  <c r="R776" i="5" s="1"/>
  <c r="R777" i="5" a="1"/>
  <c r="R777" i="5" s="1"/>
  <c r="R778" i="5" a="1"/>
  <c r="R778" i="5" s="1"/>
  <c r="R779" i="5" a="1"/>
  <c r="R779" i="5" s="1"/>
  <c r="R780" i="5" a="1"/>
  <c r="R780" i="5" s="1"/>
  <c r="R781" i="5" a="1"/>
  <c r="R781" i="5" s="1"/>
  <c r="R782" i="5" a="1"/>
  <c r="R782" i="5" s="1"/>
  <c r="R783" i="5" a="1"/>
  <c r="R783" i="5" s="1"/>
  <c r="R784" i="5" a="1"/>
  <c r="R784" i="5" s="1"/>
  <c r="R785" i="5" a="1"/>
  <c r="R785" i="5" s="1"/>
  <c r="R786" i="5" a="1"/>
  <c r="R786" i="5" s="1"/>
  <c r="R787" i="5" a="1"/>
  <c r="R787" i="5" s="1"/>
  <c r="R788" i="5" a="1"/>
  <c r="R788" i="5" s="1"/>
  <c r="R789" i="5" a="1"/>
  <c r="R789" i="5" s="1"/>
  <c r="R790" i="5" a="1"/>
  <c r="R790" i="5" s="1"/>
  <c r="R791" i="5" a="1"/>
  <c r="R791" i="5" s="1"/>
  <c r="R792" i="5" a="1"/>
  <c r="R792" i="5" s="1"/>
  <c r="R793" i="5" a="1"/>
  <c r="R793" i="5" s="1"/>
  <c r="R794" i="5" a="1"/>
  <c r="R794" i="5" s="1"/>
  <c r="R795" i="5" a="1"/>
  <c r="R795" i="5" s="1"/>
  <c r="R796" i="5" a="1"/>
  <c r="R796" i="5" s="1"/>
  <c r="R797" i="5" a="1"/>
  <c r="R797" i="5" s="1"/>
  <c r="R798" i="5" a="1"/>
  <c r="R798" i="5" s="1"/>
  <c r="R799" i="5" a="1"/>
  <c r="R799" i="5" s="1"/>
  <c r="R800" i="5" a="1"/>
  <c r="R800" i="5" s="1"/>
  <c r="R801" i="5" a="1"/>
  <c r="R801" i="5" s="1"/>
  <c r="R802" i="5" a="1"/>
  <c r="R802" i="5" s="1"/>
  <c r="R803" i="5" a="1"/>
  <c r="R803" i="5" s="1"/>
  <c r="R804" i="5" a="1"/>
  <c r="R804" i="5" s="1"/>
  <c r="R805" i="5" a="1"/>
  <c r="R805" i="5" s="1"/>
  <c r="R806" i="5" a="1"/>
  <c r="R806" i="5" s="1"/>
  <c r="R807" i="5" a="1"/>
  <c r="R807" i="5" s="1"/>
  <c r="R808" i="5" a="1"/>
  <c r="R808" i="5" s="1"/>
  <c r="R809" i="5" a="1"/>
  <c r="R809" i="5" s="1"/>
  <c r="R810" i="5" a="1"/>
  <c r="R810" i="5" s="1"/>
  <c r="R811" i="5" a="1"/>
  <c r="R811" i="5" s="1"/>
  <c r="R812" i="5" a="1"/>
  <c r="R812" i="5" s="1"/>
  <c r="R813" i="5" a="1"/>
  <c r="R813" i="5" s="1"/>
  <c r="R814" i="5" a="1"/>
  <c r="R814" i="5" s="1"/>
  <c r="R815" i="5" a="1"/>
  <c r="R815" i="5" s="1"/>
  <c r="R816" i="5" a="1"/>
  <c r="R816" i="5" s="1"/>
  <c r="R817" i="5" a="1"/>
  <c r="R817" i="5" s="1"/>
  <c r="R818" i="5" a="1"/>
  <c r="R818" i="5" s="1"/>
  <c r="R819" i="5" a="1"/>
  <c r="R819" i="5" s="1"/>
  <c r="R820" i="5" a="1"/>
  <c r="R820" i="5" s="1"/>
  <c r="R821" i="5" a="1"/>
  <c r="R821" i="5" s="1"/>
  <c r="R822" i="5" a="1"/>
  <c r="R822" i="5" s="1"/>
  <c r="R823" i="5" a="1"/>
  <c r="R823" i="5" s="1"/>
  <c r="R824" i="5" a="1"/>
  <c r="R824" i="5" s="1"/>
  <c r="R825" i="5" a="1"/>
  <c r="R825" i="5" s="1"/>
  <c r="R826" i="5" a="1"/>
  <c r="R826" i="5" s="1"/>
  <c r="R827" i="5" a="1"/>
  <c r="R827" i="5" s="1"/>
  <c r="R828" i="5" a="1"/>
  <c r="R828" i="5" s="1"/>
  <c r="R829" i="5" a="1"/>
  <c r="R829" i="5" s="1"/>
  <c r="R830" i="5" a="1"/>
  <c r="R830" i="5" s="1"/>
  <c r="R831" i="5" a="1"/>
  <c r="R831" i="5" s="1"/>
  <c r="R832" i="5" a="1"/>
  <c r="R832" i="5" s="1"/>
  <c r="R833" i="5" a="1"/>
  <c r="R833" i="5" s="1"/>
  <c r="R834" i="5" a="1"/>
  <c r="R834" i="5" s="1"/>
  <c r="R835" i="5" a="1"/>
  <c r="R835" i="5" s="1"/>
  <c r="R836" i="5" a="1"/>
  <c r="R836" i="5" s="1"/>
  <c r="R837" i="5" a="1"/>
  <c r="R837" i="5" s="1"/>
  <c r="R838" i="5" a="1"/>
  <c r="R838" i="5" s="1"/>
  <c r="R839" i="5" a="1"/>
  <c r="R839" i="5" s="1"/>
  <c r="R840" i="5" a="1"/>
  <c r="R840" i="5" s="1"/>
  <c r="R841" i="5" a="1"/>
  <c r="R841" i="5" s="1"/>
  <c r="R842" i="5" a="1"/>
  <c r="R842" i="5" s="1"/>
  <c r="R843" i="5" a="1"/>
  <c r="R843" i="5" s="1"/>
  <c r="R844" i="5" a="1"/>
  <c r="R844" i="5" s="1"/>
  <c r="R845" i="5" a="1"/>
  <c r="R845" i="5" s="1"/>
  <c r="R846" i="5" a="1"/>
  <c r="R846" i="5" s="1"/>
  <c r="R847" i="5" a="1"/>
  <c r="R847" i="5" s="1"/>
  <c r="R848" i="5" a="1"/>
  <c r="R848" i="5" s="1"/>
  <c r="R849" i="5" a="1"/>
  <c r="R849" i="5" s="1"/>
  <c r="R850" i="5" a="1"/>
  <c r="R850" i="5" s="1"/>
  <c r="R851" i="5" a="1"/>
  <c r="R851" i="5" s="1"/>
  <c r="R852" i="5" a="1"/>
  <c r="R852" i="5" s="1"/>
  <c r="R853" i="5" a="1"/>
  <c r="R853" i="5" s="1"/>
  <c r="R854" i="5" a="1"/>
  <c r="R854" i="5" s="1"/>
  <c r="R855" i="5" a="1"/>
  <c r="R855" i="5" s="1"/>
  <c r="R856" i="5" a="1"/>
  <c r="R856" i="5" s="1"/>
  <c r="R857" i="5" a="1"/>
  <c r="R857" i="5" s="1"/>
  <c r="R858" i="5" a="1"/>
  <c r="R858" i="5" s="1"/>
  <c r="R859" i="5" a="1"/>
  <c r="R859" i="5" s="1"/>
  <c r="R860" i="5" a="1"/>
  <c r="R860" i="5" s="1"/>
  <c r="R861" i="5" a="1"/>
  <c r="R861" i="5" s="1"/>
  <c r="R862" i="5" a="1"/>
  <c r="R862" i="5" s="1"/>
  <c r="R863" i="5" a="1"/>
  <c r="R863" i="5" s="1"/>
  <c r="R864" i="5" a="1"/>
  <c r="R864" i="5" s="1"/>
  <c r="R865" i="5" a="1"/>
  <c r="R865" i="5" s="1"/>
  <c r="R866" i="5" a="1"/>
  <c r="R866" i="5" s="1"/>
  <c r="R867" i="5" a="1"/>
  <c r="R867" i="5" s="1"/>
  <c r="R868" i="5" a="1"/>
  <c r="R868" i="5" s="1"/>
  <c r="R869" i="5" a="1"/>
  <c r="R869" i="5" s="1"/>
  <c r="R870" i="5" a="1"/>
  <c r="R870" i="5" s="1"/>
  <c r="R871" i="5" a="1"/>
  <c r="R871" i="5" s="1"/>
  <c r="R872" i="5" a="1"/>
  <c r="R872" i="5" s="1"/>
  <c r="R873" i="5" a="1"/>
  <c r="R873" i="5" s="1"/>
  <c r="R874" i="5" a="1"/>
  <c r="R874" i="5" s="1"/>
  <c r="R875" i="5" a="1"/>
  <c r="R875" i="5" s="1"/>
  <c r="R876" i="5" a="1"/>
  <c r="R876" i="5" s="1"/>
  <c r="R877" i="5" a="1"/>
  <c r="R877" i="5" s="1"/>
  <c r="R878" i="5" a="1"/>
  <c r="R878" i="5" s="1"/>
  <c r="R879" i="5" a="1"/>
  <c r="R879" i="5" s="1"/>
  <c r="R880" i="5" a="1"/>
  <c r="R880" i="5" s="1"/>
  <c r="R881" i="5" a="1"/>
  <c r="R881" i="5" s="1"/>
  <c r="R882" i="5" a="1"/>
  <c r="R882" i="5" s="1"/>
  <c r="R883" i="5" a="1"/>
  <c r="R883" i="5" s="1"/>
  <c r="R884" i="5" a="1"/>
  <c r="R884" i="5" s="1"/>
  <c r="R885" i="5" a="1"/>
  <c r="R885" i="5" s="1"/>
  <c r="R886" i="5" a="1"/>
  <c r="R886" i="5" s="1"/>
  <c r="R887" i="5" a="1"/>
  <c r="R887" i="5" s="1"/>
  <c r="R888" i="5" a="1"/>
  <c r="R888" i="5" s="1"/>
  <c r="R889" i="5" a="1"/>
  <c r="R889" i="5" s="1"/>
  <c r="R890" i="5" a="1"/>
  <c r="R890" i="5" s="1"/>
  <c r="R891" i="5" a="1"/>
  <c r="R891" i="5" s="1"/>
  <c r="R892" i="5" a="1"/>
  <c r="R892" i="5" s="1"/>
  <c r="R893" i="5" a="1"/>
  <c r="R893" i="5" s="1"/>
  <c r="R894" i="5" a="1"/>
  <c r="R894" i="5" s="1"/>
  <c r="R895" i="5" a="1"/>
  <c r="R895" i="5" s="1"/>
  <c r="R896" i="5" a="1"/>
  <c r="R896" i="5" s="1"/>
  <c r="R897" i="5" a="1"/>
  <c r="R897" i="5" s="1"/>
  <c r="R898" i="5" a="1"/>
  <c r="R898" i="5" s="1"/>
  <c r="R899" i="5" a="1"/>
  <c r="R899" i="5" s="1"/>
  <c r="R900" i="5" a="1"/>
  <c r="R900" i="5" s="1"/>
  <c r="R901" i="5" a="1"/>
  <c r="R901" i="5" s="1"/>
  <c r="R902" i="5" a="1"/>
  <c r="R902" i="5" s="1"/>
  <c r="R903" i="5" a="1"/>
  <c r="R903" i="5" s="1"/>
  <c r="R904" i="5" a="1"/>
  <c r="R904" i="5" s="1"/>
  <c r="R905" i="5" a="1"/>
  <c r="R905" i="5" s="1"/>
  <c r="R906" i="5" a="1"/>
  <c r="R906" i="5" s="1"/>
  <c r="R907" i="5" a="1"/>
  <c r="R907" i="5" s="1"/>
  <c r="R908" i="5" a="1"/>
  <c r="R908" i="5" s="1"/>
  <c r="R909" i="5" a="1"/>
  <c r="R909" i="5" s="1"/>
  <c r="R910" i="5" a="1"/>
  <c r="R910" i="5" s="1"/>
  <c r="R911" i="5" a="1"/>
  <c r="R911" i="5" s="1"/>
  <c r="R912" i="5" a="1"/>
  <c r="R912" i="5" s="1"/>
  <c r="R913" i="5" a="1"/>
  <c r="R913" i="5" s="1"/>
  <c r="R914" i="5" a="1"/>
  <c r="R914" i="5" s="1"/>
  <c r="R915" i="5" a="1"/>
  <c r="R915" i="5" s="1"/>
  <c r="R916" i="5" a="1"/>
  <c r="R916" i="5" s="1"/>
  <c r="R917" i="5" a="1"/>
  <c r="R917" i="5" s="1"/>
  <c r="R918" i="5" a="1"/>
  <c r="R918" i="5" s="1"/>
  <c r="R919" i="5" a="1"/>
  <c r="R919" i="5" s="1"/>
  <c r="R920" i="5" a="1"/>
  <c r="R920" i="5" s="1"/>
  <c r="R921" i="5" a="1"/>
  <c r="R921" i="5" s="1"/>
  <c r="R922" i="5" a="1"/>
  <c r="R922" i="5" s="1"/>
  <c r="R923" i="5" a="1"/>
  <c r="R923" i="5" s="1"/>
  <c r="R924" i="5" a="1"/>
  <c r="R924" i="5" s="1"/>
  <c r="R925" i="5" a="1"/>
  <c r="R925" i="5" s="1"/>
  <c r="R926" i="5" a="1"/>
  <c r="R926" i="5" s="1"/>
  <c r="R927" i="5" a="1"/>
  <c r="R927" i="5" s="1"/>
  <c r="R928" i="5" a="1"/>
  <c r="R928" i="5" s="1"/>
  <c r="R929" i="5" a="1"/>
  <c r="R929" i="5" s="1"/>
  <c r="R930" i="5" a="1"/>
  <c r="R930" i="5" s="1"/>
  <c r="R931" i="5" a="1"/>
  <c r="R931" i="5" s="1"/>
  <c r="R932" i="5" a="1"/>
  <c r="R932" i="5" s="1"/>
  <c r="R933" i="5" a="1"/>
  <c r="R933" i="5" s="1"/>
  <c r="R934" i="5" a="1"/>
  <c r="R934" i="5" s="1"/>
  <c r="R935" i="5" a="1"/>
  <c r="R935" i="5" s="1"/>
  <c r="R936" i="5" a="1"/>
  <c r="R936" i="5" s="1"/>
  <c r="R937" i="5" a="1"/>
  <c r="R937" i="5" s="1"/>
  <c r="R938" i="5" a="1"/>
  <c r="R938" i="5" s="1"/>
  <c r="R939" i="5" a="1"/>
  <c r="R939" i="5" s="1"/>
  <c r="R940" i="5" a="1"/>
  <c r="R940" i="5" s="1"/>
  <c r="R941" i="5" a="1"/>
  <c r="R941" i="5" s="1"/>
  <c r="R942" i="5" a="1"/>
  <c r="R942" i="5" s="1"/>
  <c r="R943" i="5" a="1"/>
  <c r="R943" i="5" s="1"/>
  <c r="R944" i="5" a="1"/>
  <c r="R944" i="5" s="1"/>
  <c r="R945" i="5" a="1"/>
  <c r="R945" i="5" s="1"/>
  <c r="R946" i="5" a="1"/>
  <c r="R946" i="5" s="1"/>
  <c r="R947" i="5" a="1"/>
  <c r="R947" i="5" s="1"/>
  <c r="R948" i="5" a="1"/>
  <c r="R948" i="5" s="1"/>
  <c r="R949" i="5" a="1"/>
  <c r="R949" i="5" s="1"/>
  <c r="R950" i="5" a="1"/>
  <c r="R950" i="5" s="1"/>
  <c r="R951" i="5" a="1"/>
  <c r="R951" i="5" s="1"/>
  <c r="R952" i="5" a="1"/>
  <c r="R952" i="5" s="1"/>
  <c r="R953" i="5" a="1"/>
  <c r="R953" i="5" s="1"/>
  <c r="R954" i="5" a="1"/>
  <c r="R954" i="5" s="1"/>
  <c r="R955" i="5" a="1"/>
  <c r="R955" i="5" s="1"/>
  <c r="R956" i="5" a="1"/>
  <c r="R956" i="5" s="1"/>
  <c r="R957" i="5" a="1"/>
  <c r="R957" i="5" s="1"/>
  <c r="R958" i="5" a="1"/>
  <c r="R958" i="5" s="1"/>
  <c r="R959" i="5" a="1"/>
  <c r="R959" i="5" s="1"/>
  <c r="R960" i="5" a="1"/>
  <c r="R960" i="5" s="1"/>
  <c r="R961" i="5" a="1"/>
  <c r="R961" i="5" s="1"/>
  <c r="R962" i="5" a="1"/>
  <c r="R962" i="5" s="1"/>
  <c r="R963" i="5" a="1"/>
  <c r="R963" i="5" s="1"/>
  <c r="R964" i="5" a="1"/>
  <c r="R964" i="5" s="1"/>
  <c r="R965" i="5" a="1"/>
  <c r="R965" i="5" s="1"/>
  <c r="R966" i="5" a="1"/>
  <c r="R966" i="5" s="1"/>
  <c r="R967" i="5" a="1"/>
  <c r="R967" i="5" s="1"/>
  <c r="R968" i="5" a="1"/>
  <c r="R968" i="5" s="1"/>
  <c r="R969" i="5" a="1"/>
  <c r="R969" i="5" s="1"/>
  <c r="R970" i="5" a="1"/>
  <c r="R970" i="5" s="1"/>
  <c r="R971" i="5" a="1"/>
  <c r="R971" i="5" s="1"/>
  <c r="R972" i="5" a="1"/>
  <c r="R972" i="5" s="1"/>
  <c r="R973" i="5" a="1"/>
  <c r="R973" i="5" s="1"/>
  <c r="R974" i="5" a="1"/>
  <c r="R974" i="5" s="1"/>
  <c r="R975" i="5" a="1"/>
  <c r="R975" i="5" s="1"/>
  <c r="R976" i="5" a="1"/>
  <c r="R976" i="5" s="1"/>
  <c r="R977" i="5" a="1"/>
  <c r="R977" i="5" s="1"/>
  <c r="R978" i="5" a="1"/>
  <c r="R978" i="5" s="1"/>
  <c r="R979" i="5" a="1"/>
  <c r="R979" i="5" s="1"/>
  <c r="R980" i="5" a="1"/>
  <c r="R980" i="5" s="1"/>
  <c r="R981" i="5" a="1"/>
  <c r="R981" i="5" s="1"/>
  <c r="R982" i="5" a="1"/>
  <c r="R982" i="5" s="1"/>
  <c r="R983" i="5" a="1"/>
  <c r="R983" i="5" s="1"/>
  <c r="R984" i="5" a="1"/>
  <c r="R984" i="5" s="1"/>
  <c r="R985" i="5" a="1"/>
  <c r="R985" i="5" s="1"/>
  <c r="R986" i="5" a="1"/>
  <c r="R986" i="5" s="1"/>
  <c r="R987" i="5" a="1"/>
  <c r="R987" i="5" s="1"/>
  <c r="R988" i="5" a="1"/>
  <c r="R988" i="5" s="1"/>
  <c r="R989" i="5" a="1"/>
  <c r="R989" i="5" s="1"/>
  <c r="R990" i="5" a="1"/>
  <c r="R990" i="5" s="1"/>
  <c r="R991" i="5" a="1"/>
  <c r="R991" i="5" s="1"/>
  <c r="R992" i="5" a="1"/>
  <c r="R992" i="5" s="1"/>
  <c r="R993" i="5" a="1"/>
  <c r="R993" i="5" s="1"/>
  <c r="R994" i="5" a="1"/>
  <c r="R994" i="5" s="1"/>
  <c r="R995" i="5" a="1"/>
  <c r="R995" i="5" s="1"/>
  <c r="R996" i="5" a="1"/>
  <c r="R996" i="5" s="1"/>
  <c r="R997" i="5" a="1"/>
  <c r="R997" i="5" s="1"/>
  <c r="R998" i="5" a="1"/>
  <c r="R998" i="5" s="1"/>
  <c r="R999" i="5" a="1"/>
  <c r="R999" i="5" s="1"/>
  <c r="R1000" i="5" a="1"/>
  <c r="R1000" i="5" s="1"/>
  <c r="R1001" i="5" a="1"/>
  <c r="R1001" i="5" s="1"/>
  <c r="R1002" i="5" a="1"/>
  <c r="R1002" i="5" s="1"/>
  <c r="Q5" i="5" a="1"/>
  <c r="Q5" i="5" s="1"/>
  <c r="Q6" i="5" a="1"/>
  <c r="Q6" i="5" s="1"/>
  <c r="Q7" i="5" a="1"/>
  <c r="Q7" i="5" s="1"/>
  <c r="Q8" i="5" a="1"/>
  <c r="Q8" i="5" s="1"/>
  <c r="Q9" i="5" a="1"/>
  <c r="Q9" i="5" s="1"/>
  <c r="Q10" i="5" a="1"/>
  <c r="Q10" i="5" s="1"/>
  <c r="Q11" i="5" a="1"/>
  <c r="Q11" i="5" s="1"/>
  <c r="Q12" i="5" a="1"/>
  <c r="Q12" i="5" s="1"/>
  <c r="Q13" i="5" a="1"/>
  <c r="Q13" i="5" s="1"/>
  <c r="Q14" i="5" a="1"/>
  <c r="Q14" i="5" s="1"/>
  <c r="Q15" i="5" a="1"/>
  <c r="Q15" i="5" s="1"/>
  <c r="Q16" i="5" a="1"/>
  <c r="Q16" i="5" s="1"/>
  <c r="Q17" i="5" a="1"/>
  <c r="Q17" i="5" s="1"/>
  <c r="Q18" i="5" a="1"/>
  <c r="Q18" i="5" s="1"/>
  <c r="Q19" i="5" a="1"/>
  <c r="Q19" i="5" s="1"/>
  <c r="Q20" i="5" a="1"/>
  <c r="Q20" i="5" s="1"/>
  <c r="Q21" i="5" a="1"/>
  <c r="Q21" i="5" s="1"/>
  <c r="Q22" i="5" a="1"/>
  <c r="Q22" i="5" s="1"/>
  <c r="Q23" i="5" a="1"/>
  <c r="Q23" i="5" s="1"/>
  <c r="Q24" i="5" a="1"/>
  <c r="Q24" i="5" s="1"/>
  <c r="Q25" i="5" a="1"/>
  <c r="Q25" i="5" s="1"/>
  <c r="Q26" i="5" a="1"/>
  <c r="Q26" i="5" s="1"/>
  <c r="Q27" i="5" a="1"/>
  <c r="Q27" i="5" s="1"/>
  <c r="Q28" i="5" a="1"/>
  <c r="Q28" i="5" s="1"/>
  <c r="Q29" i="5" a="1"/>
  <c r="Q29" i="5" s="1"/>
  <c r="Q30" i="5" a="1"/>
  <c r="Q30" i="5" s="1"/>
  <c r="Q31" i="5" a="1"/>
  <c r="Q31" i="5" s="1"/>
  <c r="Q32" i="5" a="1"/>
  <c r="Q32" i="5" s="1"/>
  <c r="Q33" i="5" a="1"/>
  <c r="Q33" i="5" s="1"/>
  <c r="Q34" i="5" a="1"/>
  <c r="Q34" i="5" s="1"/>
  <c r="Q35" i="5" a="1"/>
  <c r="Q35" i="5" s="1"/>
  <c r="Q36" i="5" a="1"/>
  <c r="Q36" i="5" s="1"/>
  <c r="Q37" i="5" a="1"/>
  <c r="Q37" i="5" s="1"/>
  <c r="Q38" i="5" a="1"/>
  <c r="Q38" i="5" s="1"/>
  <c r="Q39" i="5" a="1"/>
  <c r="Q39" i="5" s="1"/>
  <c r="Q40" i="5" a="1"/>
  <c r="Q40" i="5" s="1"/>
  <c r="Q41" i="5" a="1"/>
  <c r="Q41" i="5" s="1"/>
  <c r="Q42" i="5" a="1"/>
  <c r="Q42" i="5" s="1"/>
  <c r="Q43" i="5" a="1"/>
  <c r="Q43" i="5" s="1"/>
  <c r="Q44" i="5" a="1"/>
  <c r="Q44" i="5" s="1"/>
  <c r="Q45" i="5" a="1"/>
  <c r="Q45" i="5" s="1"/>
  <c r="Q46" i="5" a="1"/>
  <c r="Q46" i="5" s="1"/>
  <c r="Q47" i="5" a="1"/>
  <c r="Q47" i="5" s="1"/>
  <c r="Q48" i="5" a="1"/>
  <c r="Q48" i="5" s="1"/>
  <c r="Q49" i="5" a="1"/>
  <c r="Q49" i="5" s="1"/>
  <c r="Q50" i="5" a="1"/>
  <c r="Q50" i="5" s="1"/>
  <c r="Q51" i="5" a="1"/>
  <c r="Q51" i="5" s="1"/>
  <c r="Q52" i="5" a="1"/>
  <c r="Q52" i="5" s="1"/>
  <c r="Q53" i="5" a="1"/>
  <c r="Q53" i="5" s="1"/>
  <c r="Q54" i="5" a="1"/>
  <c r="Q54" i="5" s="1"/>
  <c r="Q55" i="5" a="1"/>
  <c r="Q55" i="5" s="1"/>
  <c r="Q56" i="5" a="1"/>
  <c r="Q56" i="5" s="1"/>
  <c r="Q57" i="5" a="1"/>
  <c r="Q57" i="5" s="1"/>
  <c r="Q58" i="5" a="1"/>
  <c r="Q58" i="5" s="1"/>
  <c r="Q59" i="5" a="1"/>
  <c r="Q59" i="5" s="1"/>
  <c r="Q60" i="5" a="1"/>
  <c r="Q60" i="5" s="1"/>
  <c r="Q61" i="5" a="1"/>
  <c r="Q61" i="5" s="1"/>
  <c r="Q62" i="5" a="1"/>
  <c r="Q62" i="5" s="1"/>
  <c r="Q63" i="5" a="1"/>
  <c r="Q63" i="5" s="1"/>
  <c r="Q64" i="5" a="1"/>
  <c r="Q64" i="5" s="1"/>
  <c r="Q65" i="5" a="1"/>
  <c r="Q65" i="5" s="1"/>
  <c r="Q66" i="5" a="1"/>
  <c r="Q66" i="5" s="1"/>
  <c r="Q67" i="5" a="1"/>
  <c r="Q67" i="5" s="1"/>
  <c r="Q68" i="5" a="1"/>
  <c r="Q68" i="5" s="1"/>
  <c r="Q69" i="5" a="1"/>
  <c r="Q69" i="5" s="1"/>
  <c r="Q70" i="5" a="1"/>
  <c r="Q70" i="5" s="1"/>
  <c r="Q71" i="5" a="1"/>
  <c r="Q71" i="5" s="1"/>
  <c r="Q72" i="5" a="1"/>
  <c r="Q72" i="5" s="1"/>
  <c r="Q73" i="5" a="1"/>
  <c r="Q73" i="5" s="1"/>
  <c r="Q74" i="5" a="1"/>
  <c r="Q74" i="5" s="1"/>
  <c r="Q75" i="5" a="1"/>
  <c r="Q75" i="5" s="1"/>
  <c r="Q76" i="5" a="1"/>
  <c r="Q76" i="5" s="1"/>
  <c r="Q77" i="5" a="1"/>
  <c r="Q77" i="5" s="1"/>
  <c r="Q78" i="5" a="1"/>
  <c r="Q78" i="5" s="1"/>
  <c r="Q79" i="5" a="1"/>
  <c r="Q79" i="5" s="1"/>
  <c r="Q80" i="5" a="1"/>
  <c r="Q80" i="5" s="1"/>
  <c r="Q81" i="5" a="1"/>
  <c r="Q81" i="5" s="1"/>
  <c r="Q82" i="5" a="1"/>
  <c r="Q82" i="5" s="1"/>
  <c r="Q83" i="5" a="1"/>
  <c r="Q83" i="5" s="1"/>
  <c r="Q84" i="5" a="1"/>
  <c r="Q84" i="5" s="1"/>
  <c r="Q85" i="5" a="1"/>
  <c r="Q85" i="5" s="1"/>
  <c r="Q86" i="5" a="1"/>
  <c r="Q86" i="5" s="1"/>
  <c r="Q87" i="5" a="1"/>
  <c r="Q87" i="5" s="1"/>
  <c r="Q88" i="5" a="1"/>
  <c r="Q88" i="5" s="1"/>
  <c r="Q89" i="5" a="1"/>
  <c r="Q89" i="5" s="1"/>
  <c r="Q90" i="5" a="1"/>
  <c r="Q90" i="5" s="1"/>
  <c r="Q91" i="5" a="1"/>
  <c r="Q91" i="5" s="1"/>
  <c r="Q92" i="5" a="1"/>
  <c r="Q92" i="5" s="1"/>
  <c r="Q93" i="5" a="1"/>
  <c r="Q93" i="5" s="1"/>
  <c r="Q94" i="5" a="1"/>
  <c r="Q94" i="5" s="1"/>
  <c r="Q95" i="5" a="1"/>
  <c r="Q95" i="5" s="1"/>
  <c r="Q96" i="5" a="1"/>
  <c r="Q96" i="5" s="1"/>
  <c r="Q97" i="5" a="1"/>
  <c r="Q97" i="5" s="1"/>
  <c r="Q98" i="5" a="1"/>
  <c r="Q98" i="5" s="1"/>
  <c r="Q99" i="5" a="1"/>
  <c r="Q99" i="5" s="1"/>
  <c r="Q100" i="5" a="1"/>
  <c r="Q100" i="5" s="1"/>
  <c r="Q101" i="5" a="1"/>
  <c r="Q101" i="5" s="1"/>
  <c r="Q102" i="5" a="1"/>
  <c r="Q102" i="5" s="1"/>
  <c r="Q103" i="5" a="1"/>
  <c r="Q103" i="5" s="1"/>
  <c r="Q104" i="5" a="1"/>
  <c r="Q104" i="5" s="1"/>
  <c r="Q105" i="5" a="1"/>
  <c r="Q105" i="5" s="1"/>
  <c r="Q106" i="5" a="1"/>
  <c r="Q106" i="5" s="1"/>
  <c r="Q107" i="5" a="1"/>
  <c r="Q107" i="5" s="1"/>
  <c r="Q108" i="5" a="1"/>
  <c r="Q108" i="5" s="1"/>
  <c r="Q109" i="5" a="1"/>
  <c r="Q109" i="5" s="1"/>
  <c r="Q110" i="5" a="1"/>
  <c r="Q110" i="5" s="1"/>
  <c r="Q111" i="5" a="1"/>
  <c r="Q111" i="5" s="1"/>
  <c r="Q112" i="5" a="1"/>
  <c r="Q112" i="5" s="1"/>
  <c r="Q113" i="5" a="1"/>
  <c r="Q113" i="5" s="1"/>
  <c r="Q114" i="5" a="1"/>
  <c r="Q114" i="5" s="1"/>
  <c r="Q115" i="5" a="1"/>
  <c r="Q115" i="5" s="1"/>
  <c r="Q116" i="5" a="1"/>
  <c r="Q116" i="5" s="1"/>
  <c r="Q117" i="5" a="1"/>
  <c r="Q117" i="5" s="1"/>
  <c r="Q118" i="5" a="1"/>
  <c r="Q118" i="5" s="1"/>
  <c r="Q119" i="5" a="1"/>
  <c r="Q119" i="5" s="1"/>
  <c r="Q120" i="5" a="1"/>
  <c r="Q120" i="5" s="1"/>
  <c r="Q121" i="5" a="1"/>
  <c r="Q121" i="5" s="1"/>
  <c r="Q122" i="5" a="1"/>
  <c r="Q122" i="5" s="1"/>
  <c r="Q123" i="5" a="1"/>
  <c r="Q123" i="5" s="1"/>
  <c r="Q124" i="5" a="1"/>
  <c r="Q124" i="5" s="1"/>
  <c r="Q125" i="5" a="1"/>
  <c r="Q125" i="5" s="1"/>
  <c r="Q126" i="5" a="1"/>
  <c r="Q126" i="5" s="1"/>
  <c r="Q127" i="5" a="1"/>
  <c r="Q127" i="5" s="1"/>
  <c r="Q128" i="5" a="1"/>
  <c r="Q128" i="5" s="1"/>
  <c r="Q129" i="5" a="1"/>
  <c r="Q129" i="5" s="1"/>
  <c r="Q130" i="5" a="1"/>
  <c r="Q130" i="5" s="1"/>
  <c r="Q131" i="5" a="1"/>
  <c r="Q131" i="5" s="1"/>
  <c r="Q132" i="5" a="1"/>
  <c r="Q132" i="5" s="1"/>
  <c r="Q133" i="5" a="1"/>
  <c r="Q133" i="5" s="1"/>
  <c r="Q134" i="5" a="1"/>
  <c r="Q134" i="5" s="1"/>
  <c r="Q135" i="5" a="1"/>
  <c r="Q135" i="5" s="1"/>
  <c r="Q136" i="5" a="1"/>
  <c r="Q136" i="5" s="1"/>
  <c r="Q137" i="5" a="1"/>
  <c r="Q137" i="5" s="1"/>
  <c r="Q138" i="5" a="1"/>
  <c r="Q138" i="5" s="1"/>
  <c r="Q139" i="5" a="1"/>
  <c r="Q139" i="5" s="1"/>
  <c r="Q140" i="5" a="1"/>
  <c r="Q140" i="5" s="1"/>
  <c r="Q141" i="5" a="1"/>
  <c r="Q141" i="5" s="1"/>
  <c r="Q142" i="5" a="1"/>
  <c r="Q142" i="5" s="1"/>
  <c r="Q143" i="5" a="1"/>
  <c r="Q143" i="5" s="1"/>
  <c r="Q144" i="5" a="1"/>
  <c r="Q144" i="5" s="1"/>
  <c r="Q145" i="5" a="1"/>
  <c r="Q145" i="5" s="1"/>
  <c r="Q146" i="5" a="1"/>
  <c r="Q146" i="5" s="1"/>
  <c r="Q147" i="5" a="1"/>
  <c r="Q147" i="5" s="1"/>
  <c r="Q148" i="5" a="1"/>
  <c r="Q148" i="5" s="1"/>
  <c r="Q149" i="5" a="1"/>
  <c r="Q149" i="5" s="1"/>
  <c r="Q150" i="5" a="1"/>
  <c r="Q150" i="5" s="1"/>
  <c r="Q151" i="5" a="1"/>
  <c r="Q151" i="5" s="1"/>
  <c r="Q152" i="5" a="1"/>
  <c r="Q152" i="5" s="1"/>
  <c r="Q153" i="5" a="1"/>
  <c r="Q153" i="5" s="1"/>
  <c r="Q154" i="5" a="1"/>
  <c r="Q154" i="5" s="1"/>
  <c r="Q155" i="5" a="1"/>
  <c r="Q155" i="5" s="1"/>
  <c r="Q156" i="5" a="1"/>
  <c r="Q156" i="5" s="1"/>
  <c r="Q157" i="5" a="1"/>
  <c r="Q157" i="5" s="1"/>
  <c r="Q158" i="5" a="1"/>
  <c r="Q158" i="5" s="1"/>
  <c r="Q159" i="5" a="1"/>
  <c r="Q159" i="5" s="1"/>
  <c r="Q160" i="5" a="1"/>
  <c r="Q160" i="5" s="1"/>
  <c r="Q161" i="5" a="1"/>
  <c r="Q161" i="5" s="1"/>
  <c r="Q162" i="5" a="1"/>
  <c r="Q162" i="5" s="1"/>
  <c r="Q163" i="5" a="1"/>
  <c r="Q163" i="5" s="1"/>
  <c r="Q164" i="5" a="1"/>
  <c r="Q164" i="5" s="1"/>
  <c r="Q165" i="5" a="1"/>
  <c r="Q165" i="5" s="1"/>
  <c r="Q166" i="5" a="1"/>
  <c r="Q166" i="5" s="1"/>
  <c r="Q167" i="5" a="1"/>
  <c r="Q167" i="5" s="1"/>
  <c r="Q168" i="5" a="1"/>
  <c r="Q168" i="5" s="1"/>
  <c r="Q169" i="5" a="1"/>
  <c r="Q169" i="5" s="1"/>
  <c r="Q170" i="5" a="1"/>
  <c r="Q170" i="5" s="1"/>
  <c r="Q171" i="5" a="1"/>
  <c r="Q171" i="5" s="1"/>
  <c r="Q172" i="5" a="1"/>
  <c r="Q172" i="5" s="1"/>
  <c r="Q173" i="5" a="1"/>
  <c r="Q173" i="5" s="1"/>
  <c r="Q174" i="5" a="1"/>
  <c r="Q174" i="5" s="1"/>
  <c r="Q175" i="5" a="1"/>
  <c r="Q175" i="5" s="1"/>
  <c r="Q176" i="5" a="1"/>
  <c r="Q176" i="5" s="1"/>
  <c r="Q177" i="5" a="1"/>
  <c r="Q177" i="5" s="1"/>
  <c r="Q178" i="5" a="1"/>
  <c r="Q178" i="5" s="1"/>
  <c r="Q179" i="5" a="1"/>
  <c r="Q179" i="5" s="1"/>
  <c r="Q180" i="5" a="1"/>
  <c r="Q180" i="5" s="1"/>
  <c r="Q181" i="5" a="1"/>
  <c r="Q181" i="5" s="1"/>
  <c r="Q182" i="5" a="1"/>
  <c r="Q182" i="5" s="1"/>
  <c r="Q183" i="5" a="1"/>
  <c r="Q183" i="5" s="1"/>
  <c r="Q184" i="5" a="1"/>
  <c r="Q184" i="5" s="1"/>
  <c r="Q185" i="5" a="1"/>
  <c r="Q185" i="5" s="1"/>
  <c r="Q186" i="5" a="1"/>
  <c r="Q186" i="5" s="1"/>
  <c r="Q187" i="5" a="1"/>
  <c r="Q187" i="5" s="1"/>
  <c r="Q188" i="5" a="1"/>
  <c r="Q188" i="5" s="1"/>
  <c r="Q189" i="5" a="1"/>
  <c r="Q189" i="5" s="1"/>
  <c r="Q190" i="5" a="1"/>
  <c r="Q190" i="5" s="1"/>
  <c r="Q191" i="5" a="1"/>
  <c r="Q191" i="5" s="1"/>
  <c r="Q192" i="5" a="1"/>
  <c r="Q192" i="5" s="1"/>
  <c r="Q193" i="5" a="1"/>
  <c r="Q193" i="5" s="1"/>
  <c r="Q194" i="5" a="1"/>
  <c r="Q194" i="5" s="1"/>
  <c r="Q195" i="5" a="1"/>
  <c r="Q195" i="5" s="1"/>
  <c r="Q196" i="5" a="1"/>
  <c r="Q196" i="5" s="1"/>
  <c r="Q197" i="5" a="1"/>
  <c r="Q197" i="5" s="1"/>
  <c r="Q198" i="5" a="1"/>
  <c r="Q198" i="5" s="1"/>
  <c r="Q199" i="5" a="1"/>
  <c r="Q199" i="5" s="1"/>
  <c r="Q200" i="5" a="1"/>
  <c r="Q200" i="5" s="1"/>
  <c r="Q201" i="5" a="1"/>
  <c r="Q201" i="5" s="1"/>
  <c r="Q202" i="5" a="1"/>
  <c r="Q202" i="5" s="1"/>
  <c r="Q203" i="5" a="1"/>
  <c r="Q203" i="5" s="1"/>
  <c r="Q204" i="5" a="1"/>
  <c r="Q204" i="5" s="1"/>
  <c r="Q205" i="5" a="1"/>
  <c r="Q205" i="5" s="1"/>
  <c r="Q206" i="5" a="1"/>
  <c r="Q206" i="5" s="1"/>
  <c r="Q207" i="5" a="1"/>
  <c r="Q207" i="5" s="1"/>
  <c r="Q208" i="5" a="1"/>
  <c r="Q208" i="5" s="1"/>
  <c r="Q209" i="5" a="1"/>
  <c r="Q209" i="5" s="1"/>
  <c r="Q210" i="5" a="1"/>
  <c r="Q210" i="5" s="1"/>
  <c r="Q211" i="5" a="1"/>
  <c r="Q211" i="5" s="1"/>
  <c r="Q212" i="5" a="1"/>
  <c r="Q212" i="5" s="1"/>
  <c r="Q213" i="5" a="1"/>
  <c r="Q213" i="5" s="1"/>
  <c r="Q214" i="5" a="1"/>
  <c r="Q214" i="5" s="1"/>
  <c r="Q215" i="5" a="1"/>
  <c r="Q215" i="5" s="1"/>
  <c r="Q216" i="5" a="1"/>
  <c r="Q216" i="5" s="1"/>
  <c r="Q217" i="5" a="1"/>
  <c r="Q217" i="5" s="1"/>
  <c r="Q218" i="5" a="1"/>
  <c r="Q218" i="5" s="1"/>
  <c r="Q219" i="5" a="1"/>
  <c r="Q219" i="5" s="1"/>
  <c r="Q220" i="5" a="1"/>
  <c r="Q220" i="5" s="1"/>
  <c r="Q221" i="5" a="1"/>
  <c r="Q221" i="5" s="1"/>
  <c r="Q222" i="5" a="1"/>
  <c r="Q222" i="5" s="1"/>
  <c r="Q223" i="5" a="1"/>
  <c r="Q223" i="5" s="1"/>
  <c r="Q224" i="5" a="1"/>
  <c r="Q224" i="5" s="1"/>
  <c r="Q225" i="5" a="1"/>
  <c r="Q225" i="5" s="1"/>
  <c r="Q226" i="5" a="1"/>
  <c r="Q226" i="5" s="1"/>
  <c r="Q227" i="5" a="1"/>
  <c r="Q227" i="5" s="1"/>
  <c r="Q228" i="5" a="1"/>
  <c r="Q228" i="5" s="1"/>
  <c r="Q229" i="5" a="1"/>
  <c r="Q229" i="5" s="1"/>
  <c r="Q230" i="5" a="1"/>
  <c r="Q230" i="5" s="1"/>
  <c r="Q231" i="5" a="1"/>
  <c r="Q231" i="5" s="1"/>
  <c r="Q232" i="5" a="1"/>
  <c r="Q232" i="5" s="1"/>
  <c r="Q233" i="5" a="1"/>
  <c r="Q233" i="5" s="1"/>
  <c r="Q234" i="5" a="1"/>
  <c r="Q234" i="5" s="1"/>
  <c r="Q235" i="5" a="1"/>
  <c r="Q235" i="5" s="1"/>
  <c r="Q236" i="5" a="1"/>
  <c r="Q236" i="5" s="1"/>
  <c r="Q237" i="5" a="1"/>
  <c r="Q237" i="5" s="1"/>
  <c r="Q238" i="5" a="1"/>
  <c r="Q238" i="5" s="1"/>
  <c r="Q239" i="5" a="1"/>
  <c r="Q239" i="5" s="1"/>
  <c r="Q240" i="5" a="1"/>
  <c r="Q240" i="5" s="1"/>
  <c r="Q241" i="5" a="1"/>
  <c r="Q241" i="5" s="1"/>
  <c r="Q242" i="5" a="1"/>
  <c r="Q242" i="5" s="1"/>
  <c r="Q243" i="5" a="1"/>
  <c r="Q243" i="5" s="1"/>
  <c r="Q244" i="5" a="1"/>
  <c r="Q244" i="5" s="1"/>
  <c r="Q245" i="5" a="1"/>
  <c r="Q245" i="5" s="1"/>
  <c r="Q246" i="5" a="1"/>
  <c r="Q246" i="5" s="1"/>
  <c r="Q247" i="5" a="1"/>
  <c r="Q247" i="5" s="1"/>
  <c r="Q248" i="5" a="1"/>
  <c r="Q248" i="5" s="1"/>
  <c r="Q249" i="5" a="1"/>
  <c r="Q249" i="5" s="1"/>
  <c r="Q250" i="5" a="1"/>
  <c r="Q250" i="5" s="1"/>
  <c r="Q251" i="5" a="1"/>
  <c r="Q251" i="5" s="1"/>
  <c r="Q252" i="5" a="1"/>
  <c r="Q252" i="5" s="1"/>
  <c r="Q253" i="5" a="1"/>
  <c r="Q253" i="5" s="1"/>
  <c r="Q254" i="5" a="1"/>
  <c r="Q254" i="5" s="1"/>
  <c r="Q255" i="5" a="1"/>
  <c r="Q255" i="5" s="1"/>
  <c r="Q256" i="5" a="1"/>
  <c r="Q256" i="5" s="1"/>
  <c r="Q257" i="5" a="1"/>
  <c r="Q257" i="5" s="1"/>
  <c r="Q258" i="5" a="1"/>
  <c r="Q258" i="5" s="1"/>
  <c r="Q259" i="5" a="1"/>
  <c r="Q259" i="5" s="1"/>
  <c r="Q260" i="5" a="1"/>
  <c r="Q260" i="5" s="1"/>
  <c r="Q261" i="5" a="1"/>
  <c r="Q261" i="5" s="1"/>
  <c r="Q262" i="5" a="1"/>
  <c r="Q262" i="5" s="1"/>
  <c r="Q263" i="5" a="1"/>
  <c r="Q263" i="5" s="1"/>
  <c r="Q264" i="5" a="1"/>
  <c r="Q264" i="5" s="1"/>
  <c r="Q265" i="5" a="1"/>
  <c r="Q265" i="5" s="1"/>
  <c r="Q266" i="5" a="1"/>
  <c r="Q266" i="5" s="1"/>
  <c r="Q267" i="5" a="1"/>
  <c r="Q267" i="5" s="1"/>
  <c r="Q268" i="5" a="1"/>
  <c r="Q268" i="5" s="1"/>
  <c r="Q269" i="5" a="1"/>
  <c r="Q269" i="5" s="1"/>
  <c r="Q270" i="5" a="1"/>
  <c r="Q270" i="5" s="1"/>
  <c r="Q271" i="5" a="1"/>
  <c r="Q271" i="5" s="1"/>
  <c r="Q272" i="5" a="1"/>
  <c r="Q272" i="5" s="1"/>
  <c r="Q273" i="5" a="1"/>
  <c r="Q273" i="5" s="1"/>
  <c r="Q274" i="5" a="1"/>
  <c r="Q274" i="5" s="1"/>
  <c r="Q275" i="5" a="1"/>
  <c r="Q275" i="5" s="1"/>
  <c r="Q276" i="5" a="1"/>
  <c r="Q276" i="5" s="1"/>
  <c r="Q277" i="5" a="1"/>
  <c r="Q277" i="5" s="1"/>
  <c r="Q278" i="5" a="1"/>
  <c r="Q278" i="5" s="1"/>
  <c r="Q279" i="5" a="1"/>
  <c r="Q279" i="5" s="1"/>
  <c r="Q280" i="5" a="1"/>
  <c r="Q280" i="5" s="1"/>
  <c r="Q281" i="5" a="1"/>
  <c r="Q281" i="5" s="1"/>
  <c r="Q282" i="5" a="1"/>
  <c r="Q282" i="5" s="1"/>
  <c r="Q283" i="5" a="1"/>
  <c r="Q283" i="5" s="1"/>
  <c r="Q284" i="5" a="1"/>
  <c r="Q284" i="5" s="1"/>
  <c r="Q285" i="5" a="1"/>
  <c r="Q285" i="5" s="1"/>
  <c r="Q286" i="5" a="1"/>
  <c r="Q286" i="5" s="1"/>
  <c r="Q287" i="5" a="1"/>
  <c r="Q287" i="5" s="1"/>
  <c r="Q288" i="5" a="1"/>
  <c r="Q288" i="5" s="1"/>
  <c r="Q289" i="5" a="1"/>
  <c r="Q289" i="5" s="1"/>
  <c r="Q290" i="5" a="1"/>
  <c r="Q290" i="5" s="1"/>
  <c r="Q291" i="5" a="1"/>
  <c r="Q291" i="5" s="1"/>
  <c r="Q292" i="5" a="1"/>
  <c r="Q292" i="5" s="1"/>
  <c r="Q293" i="5" a="1"/>
  <c r="Q293" i="5" s="1"/>
  <c r="Q294" i="5" a="1"/>
  <c r="Q294" i="5" s="1"/>
  <c r="Q295" i="5" a="1"/>
  <c r="Q295" i="5" s="1"/>
  <c r="Q296" i="5" a="1"/>
  <c r="Q296" i="5" s="1"/>
  <c r="Q297" i="5" a="1"/>
  <c r="Q297" i="5" s="1"/>
  <c r="Q298" i="5" a="1"/>
  <c r="Q298" i="5" s="1"/>
  <c r="Q299" i="5" a="1"/>
  <c r="Q299" i="5" s="1"/>
  <c r="Q300" i="5" a="1"/>
  <c r="Q300" i="5" s="1"/>
  <c r="Q301" i="5" a="1"/>
  <c r="Q301" i="5" s="1"/>
  <c r="Q302" i="5" a="1"/>
  <c r="Q302" i="5" s="1"/>
  <c r="Q303" i="5" a="1"/>
  <c r="Q303" i="5" s="1"/>
  <c r="Q304" i="5" a="1"/>
  <c r="Q304" i="5" s="1"/>
  <c r="Q305" i="5" a="1"/>
  <c r="Q305" i="5" s="1"/>
  <c r="Q306" i="5" a="1"/>
  <c r="Q306" i="5" s="1"/>
  <c r="Q307" i="5" a="1"/>
  <c r="Q307" i="5" s="1"/>
  <c r="Q308" i="5" a="1"/>
  <c r="Q308" i="5" s="1"/>
  <c r="Q309" i="5" a="1"/>
  <c r="Q309" i="5" s="1"/>
  <c r="Q310" i="5" a="1"/>
  <c r="Q310" i="5" s="1"/>
  <c r="Q311" i="5" a="1"/>
  <c r="Q311" i="5" s="1"/>
  <c r="Q312" i="5" a="1"/>
  <c r="Q312" i="5" s="1"/>
  <c r="Q313" i="5" a="1"/>
  <c r="Q313" i="5" s="1"/>
  <c r="Q314" i="5" a="1"/>
  <c r="Q314" i="5" s="1"/>
  <c r="Q315" i="5" a="1"/>
  <c r="Q315" i="5" s="1"/>
  <c r="Q316" i="5" a="1"/>
  <c r="Q316" i="5" s="1"/>
  <c r="Q317" i="5" a="1"/>
  <c r="Q317" i="5" s="1"/>
  <c r="Q318" i="5" a="1"/>
  <c r="Q318" i="5" s="1"/>
  <c r="Q319" i="5" a="1"/>
  <c r="Q319" i="5" s="1"/>
  <c r="Q320" i="5" a="1"/>
  <c r="Q320" i="5" s="1"/>
  <c r="Q321" i="5" a="1"/>
  <c r="Q321" i="5" s="1"/>
  <c r="Q322" i="5" a="1"/>
  <c r="Q322" i="5" s="1"/>
  <c r="Q323" i="5" a="1"/>
  <c r="Q323" i="5" s="1"/>
  <c r="Q324" i="5" a="1"/>
  <c r="Q324" i="5" s="1"/>
  <c r="Q325" i="5" a="1"/>
  <c r="Q325" i="5" s="1"/>
  <c r="Q326" i="5" a="1"/>
  <c r="Q326" i="5" s="1"/>
  <c r="Q327" i="5" a="1"/>
  <c r="Q327" i="5" s="1"/>
  <c r="Q328" i="5" a="1"/>
  <c r="Q328" i="5" s="1"/>
  <c r="Q329" i="5" a="1"/>
  <c r="Q329" i="5" s="1"/>
  <c r="Q330" i="5" a="1"/>
  <c r="Q330" i="5" s="1"/>
  <c r="Q331" i="5" a="1"/>
  <c r="Q331" i="5" s="1"/>
  <c r="Q332" i="5" a="1"/>
  <c r="Q332" i="5" s="1"/>
  <c r="Q333" i="5" a="1"/>
  <c r="Q333" i="5" s="1"/>
  <c r="Q334" i="5" a="1"/>
  <c r="Q334" i="5" s="1"/>
  <c r="Q335" i="5" a="1"/>
  <c r="Q335" i="5" s="1"/>
  <c r="Q336" i="5" a="1"/>
  <c r="Q336" i="5" s="1"/>
  <c r="Q337" i="5" a="1"/>
  <c r="Q337" i="5" s="1"/>
  <c r="Q338" i="5" a="1"/>
  <c r="Q338" i="5" s="1"/>
  <c r="Q339" i="5" a="1"/>
  <c r="Q339" i="5" s="1"/>
  <c r="Q340" i="5" a="1"/>
  <c r="Q340" i="5" s="1"/>
  <c r="Q341" i="5" a="1"/>
  <c r="Q341" i="5" s="1"/>
  <c r="Q342" i="5" a="1"/>
  <c r="Q342" i="5" s="1"/>
  <c r="Q343" i="5" a="1"/>
  <c r="Q343" i="5" s="1"/>
  <c r="Q344" i="5" a="1"/>
  <c r="Q344" i="5" s="1"/>
  <c r="Q345" i="5" a="1"/>
  <c r="Q345" i="5" s="1"/>
  <c r="Q346" i="5" a="1"/>
  <c r="Q346" i="5" s="1"/>
  <c r="Q347" i="5" a="1"/>
  <c r="Q347" i="5" s="1"/>
  <c r="Q348" i="5" a="1"/>
  <c r="Q348" i="5" s="1"/>
  <c r="Q349" i="5" a="1"/>
  <c r="Q349" i="5" s="1"/>
  <c r="Q350" i="5" a="1"/>
  <c r="Q350" i="5" s="1"/>
  <c r="Q351" i="5" a="1"/>
  <c r="Q351" i="5" s="1"/>
  <c r="Q352" i="5" a="1"/>
  <c r="Q352" i="5" s="1"/>
  <c r="Q353" i="5" a="1"/>
  <c r="Q353" i="5" s="1"/>
  <c r="Q354" i="5" a="1"/>
  <c r="Q354" i="5" s="1"/>
  <c r="Q355" i="5" a="1"/>
  <c r="Q355" i="5" s="1"/>
  <c r="Q356" i="5" a="1"/>
  <c r="Q356" i="5" s="1"/>
  <c r="Q357" i="5" a="1"/>
  <c r="Q357" i="5" s="1"/>
  <c r="Q358" i="5" a="1"/>
  <c r="Q358" i="5" s="1"/>
  <c r="Q359" i="5" a="1"/>
  <c r="Q359" i="5" s="1"/>
  <c r="Q360" i="5" a="1"/>
  <c r="Q360" i="5" s="1"/>
  <c r="Q361" i="5" a="1"/>
  <c r="Q361" i="5" s="1"/>
  <c r="Q362" i="5" a="1"/>
  <c r="Q362" i="5" s="1"/>
  <c r="Q363" i="5" a="1"/>
  <c r="Q363" i="5" s="1"/>
  <c r="Q364" i="5" a="1"/>
  <c r="Q364" i="5" s="1"/>
  <c r="Q365" i="5" a="1"/>
  <c r="Q365" i="5" s="1"/>
  <c r="Q366" i="5" a="1"/>
  <c r="Q366" i="5" s="1"/>
  <c r="Q367" i="5" a="1"/>
  <c r="Q367" i="5" s="1"/>
  <c r="Q368" i="5" a="1"/>
  <c r="Q368" i="5" s="1"/>
  <c r="Q369" i="5" a="1"/>
  <c r="Q369" i="5" s="1"/>
  <c r="Q370" i="5" a="1"/>
  <c r="Q370" i="5" s="1"/>
  <c r="Q371" i="5" a="1"/>
  <c r="Q371" i="5" s="1"/>
  <c r="Q372" i="5" a="1"/>
  <c r="Q372" i="5" s="1"/>
  <c r="Q373" i="5" a="1"/>
  <c r="Q373" i="5" s="1"/>
  <c r="Q374" i="5" a="1"/>
  <c r="Q374" i="5" s="1"/>
  <c r="Q375" i="5" a="1"/>
  <c r="Q375" i="5" s="1"/>
  <c r="Q376" i="5" a="1"/>
  <c r="Q376" i="5" s="1"/>
  <c r="Q377" i="5" a="1"/>
  <c r="Q377" i="5" s="1"/>
  <c r="Q378" i="5" a="1"/>
  <c r="Q378" i="5" s="1"/>
  <c r="Q379" i="5" a="1"/>
  <c r="Q379" i="5" s="1"/>
  <c r="Q380" i="5" a="1"/>
  <c r="Q380" i="5" s="1"/>
  <c r="Q381" i="5" a="1"/>
  <c r="Q381" i="5" s="1"/>
  <c r="Q382" i="5" a="1"/>
  <c r="Q382" i="5" s="1"/>
  <c r="Q383" i="5" a="1"/>
  <c r="Q383" i="5" s="1"/>
  <c r="Q384" i="5" a="1"/>
  <c r="Q384" i="5" s="1"/>
  <c r="Q385" i="5" a="1"/>
  <c r="Q385" i="5" s="1"/>
  <c r="Q386" i="5" a="1"/>
  <c r="Q386" i="5" s="1"/>
  <c r="Q387" i="5" a="1"/>
  <c r="Q387" i="5" s="1"/>
  <c r="Q388" i="5" a="1"/>
  <c r="Q388" i="5" s="1"/>
  <c r="Q389" i="5" a="1"/>
  <c r="Q389" i="5" s="1"/>
  <c r="Q390" i="5" a="1"/>
  <c r="Q390" i="5" s="1"/>
  <c r="Q391" i="5" a="1"/>
  <c r="Q391" i="5" s="1"/>
  <c r="Q392" i="5" a="1"/>
  <c r="Q392" i="5" s="1"/>
  <c r="Q393" i="5" a="1"/>
  <c r="Q393" i="5" s="1"/>
  <c r="Q394" i="5" a="1"/>
  <c r="Q394" i="5" s="1"/>
  <c r="Q395" i="5" a="1"/>
  <c r="Q395" i="5" s="1"/>
  <c r="Q396" i="5" a="1"/>
  <c r="Q396" i="5" s="1"/>
  <c r="Q397" i="5" a="1"/>
  <c r="Q397" i="5" s="1"/>
  <c r="Q398" i="5" a="1"/>
  <c r="Q398" i="5" s="1"/>
  <c r="Q399" i="5" a="1"/>
  <c r="Q399" i="5" s="1"/>
  <c r="Q400" i="5" a="1"/>
  <c r="Q400" i="5" s="1"/>
  <c r="Q401" i="5" a="1"/>
  <c r="Q401" i="5" s="1"/>
  <c r="Q402" i="5" a="1"/>
  <c r="Q402" i="5" s="1"/>
  <c r="Q403" i="5" a="1"/>
  <c r="Q403" i="5" s="1"/>
  <c r="Q404" i="5" a="1"/>
  <c r="Q404" i="5" s="1"/>
  <c r="Q405" i="5" a="1"/>
  <c r="Q405" i="5" s="1"/>
  <c r="Q406" i="5" a="1"/>
  <c r="Q406" i="5" s="1"/>
  <c r="Q407" i="5" a="1"/>
  <c r="Q407" i="5" s="1"/>
  <c r="Q408" i="5" a="1"/>
  <c r="Q408" i="5" s="1"/>
  <c r="Q409" i="5" a="1"/>
  <c r="Q409" i="5" s="1"/>
  <c r="Q410" i="5" a="1"/>
  <c r="Q410" i="5" s="1"/>
  <c r="Q411" i="5" a="1"/>
  <c r="Q411" i="5" s="1"/>
  <c r="Q412" i="5" a="1"/>
  <c r="Q412" i="5" s="1"/>
  <c r="Q413" i="5" a="1"/>
  <c r="Q413" i="5" s="1"/>
  <c r="Q414" i="5" a="1"/>
  <c r="Q414" i="5" s="1"/>
  <c r="Q415" i="5" a="1"/>
  <c r="Q415" i="5" s="1"/>
  <c r="Q416" i="5" a="1"/>
  <c r="Q416" i="5" s="1"/>
  <c r="Q417" i="5" a="1"/>
  <c r="Q417" i="5" s="1"/>
  <c r="Q418" i="5" a="1"/>
  <c r="Q418" i="5" s="1"/>
  <c r="Q419" i="5" a="1"/>
  <c r="Q419" i="5" s="1"/>
  <c r="Q420" i="5" a="1"/>
  <c r="Q420" i="5" s="1"/>
  <c r="Q421" i="5" a="1"/>
  <c r="Q421" i="5" s="1"/>
  <c r="Q422" i="5" a="1"/>
  <c r="Q422" i="5" s="1"/>
  <c r="Q423" i="5" a="1"/>
  <c r="Q423" i="5" s="1"/>
  <c r="Q424" i="5" a="1"/>
  <c r="Q424" i="5" s="1"/>
  <c r="Q425" i="5" a="1"/>
  <c r="Q425" i="5" s="1"/>
  <c r="Q426" i="5" a="1"/>
  <c r="Q426" i="5" s="1"/>
  <c r="Q427" i="5" a="1"/>
  <c r="Q427" i="5" s="1"/>
  <c r="Q428" i="5" a="1"/>
  <c r="Q428" i="5" s="1"/>
  <c r="Q429" i="5" a="1"/>
  <c r="Q429" i="5" s="1"/>
  <c r="Q430" i="5" a="1"/>
  <c r="Q430" i="5" s="1"/>
  <c r="Q431" i="5" a="1"/>
  <c r="Q431" i="5" s="1"/>
  <c r="Q432" i="5" a="1"/>
  <c r="Q432" i="5" s="1"/>
  <c r="Q433" i="5" a="1"/>
  <c r="Q433" i="5" s="1"/>
  <c r="Q434" i="5" a="1"/>
  <c r="Q434" i="5" s="1"/>
  <c r="Q435" i="5" a="1"/>
  <c r="Q435" i="5" s="1"/>
  <c r="Q436" i="5" a="1"/>
  <c r="Q436" i="5" s="1"/>
  <c r="Q437" i="5" a="1"/>
  <c r="Q437" i="5" s="1"/>
  <c r="Q438" i="5" a="1"/>
  <c r="Q438" i="5" s="1"/>
  <c r="Q439" i="5" a="1"/>
  <c r="Q439" i="5" s="1"/>
  <c r="Q440" i="5" a="1"/>
  <c r="Q440" i="5" s="1"/>
  <c r="Q441" i="5" a="1"/>
  <c r="Q441" i="5" s="1"/>
  <c r="Q442" i="5" a="1"/>
  <c r="Q442" i="5" s="1"/>
  <c r="Q443" i="5" a="1"/>
  <c r="Q443" i="5" s="1"/>
  <c r="Q444" i="5" a="1"/>
  <c r="Q444" i="5" s="1"/>
  <c r="Q445" i="5" a="1"/>
  <c r="Q445" i="5" s="1"/>
  <c r="Q446" i="5" a="1"/>
  <c r="Q446" i="5" s="1"/>
  <c r="Q447" i="5" a="1"/>
  <c r="Q447" i="5" s="1"/>
  <c r="Q448" i="5" a="1"/>
  <c r="Q448" i="5" s="1"/>
  <c r="Q449" i="5" a="1"/>
  <c r="Q449" i="5" s="1"/>
  <c r="Q450" i="5" a="1"/>
  <c r="Q450" i="5" s="1"/>
  <c r="Q451" i="5" a="1"/>
  <c r="Q451" i="5" s="1"/>
  <c r="Q452" i="5" a="1"/>
  <c r="Q452" i="5" s="1"/>
  <c r="Q453" i="5" a="1"/>
  <c r="Q453" i="5" s="1"/>
  <c r="Q454" i="5" a="1"/>
  <c r="Q454" i="5" s="1"/>
  <c r="Q455" i="5" a="1"/>
  <c r="Q455" i="5" s="1"/>
  <c r="Q456" i="5" a="1"/>
  <c r="Q456" i="5" s="1"/>
  <c r="Q457" i="5" a="1"/>
  <c r="Q457" i="5" s="1"/>
  <c r="Q458" i="5" a="1"/>
  <c r="Q458" i="5" s="1"/>
  <c r="Q459" i="5" a="1"/>
  <c r="Q459" i="5" s="1"/>
  <c r="Q460" i="5" a="1"/>
  <c r="Q460" i="5" s="1"/>
  <c r="Q461" i="5" a="1"/>
  <c r="Q461" i="5" s="1"/>
  <c r="Q462" i="5" a="1"/>
  <c r="Q462" i="5" s="1"/>
  <c r="Q463" i="5" a="1"/>
  <c r="Q463" i="5" s="1"/>
  <c r="Q464" i="5" a="1"/>
  <c r="Q464" i="5" s="1"/>
  <c r="Q465" i="5" a="1"/>
  <c r="Q465" i="5" s="1"/>
  <c r="Q466" i="5" a="1"/>
  <c r="Q466" i="5" s="1"/>
  <c r="Q467" i="5" a="1"/>
  <c r="Q467" i="5" s="1"/>
  <c r="Q468" i="5" a="1"/>
  <c r="Q468" i="5" s="1"/>
  <c r="Q469" i="5" a="1"/>
  <c r="Q469" i="5" s="1"/>
  <c r="Q470" i="5" a="1"/>
  <c r="Q470" i="5" s="1"/>
  <c r="Q471" i="5" a="1"/>
  <c r="Q471" i="5" s="1"/>
  <c r="Q472" i="5" a="1"/>
  <c r="Q472" i="5" s="1"/>
  <c r="Q473" i="5" a="1"/>
  <c r="Q473" i="5" s="1"/>
  <c r="Q474" i="5" a="1"/>
  <c r="Q474" i="5" s="1"/>
  <c r="Q475" i="5" a="1"/>
  <c r="Q475" i="5" s="1"/>
  <c r="Q476" i="5" a="1"/>
  <c r="Q476" i="5" s="1"/>
  <c r="Q477" i="5" a="1"/>
  <c r="Q477" i="5" s="1"/>
  <c r="Q478" i="5" a="1"/>
  <c r="Q478" i="5" s="1"/>
  <c r="Q479" i="5" a="1"/>
  <c r="Q479" i="5" s="1"/>
  <c r="Q480" i="5" a="1"/>
  <c r="Q480" i="5" s="1"/>
  <c r="Q481" i="5" a="1"/>
  <c r="Q481" i="5" s="1"/>
  <c r="Q482" i="5" a="1"/>
  <c r="Q482" i="5" s="1"/>
  <c r="Q483" i="5" a="1"/>
  <c r="Q483" i="5" s="1"/>
  <c r="Q484" i="5" a="1"/>
  <c r="Q484" i="5" s="1"/>
  <c r="Q485" i="5" a="1"/>
  <c r="Q485" i="5" s="1"/>
  <c r="Q486" i="5" a="1"/>
  <c r="Q486" i="5" s="1"/>
  <c r="Q487" i="5" a="1"/>
  <c r="Q487" i="5" s="1"/>
  <c r="Q488" i="5" a="1"/>
  <c r="Q488" i="5" s="1"/>
  <c r="Q489" i="5" a="1"/>
  <c r="Q489" i="5" s="1"/>
  <c r="Q490" i="5" a="1"/>
  <c r="Q490" i="5" s="1"/>
  <c r="Q491" i="5" a="1"/>
  <c r="Q491" i="5" s="1"/>
  <c r="Q492" i="5" a="1"/>
  <c r="Q492" i="5" s="1"/>
  <c r="Q493" i="5" a="1"/>
  <c r="Q493" i="5" s="1"/>
  <c r="Q494" i="5" a="1"/>
  <c r="Q494" i="5" s="1"/>
  <c r="Q495" i="5" a="1"/>
  <c r="Q495" i="5" s="1"/>
  <c r="Q496" i="5" a="1"/>
  <c r="Q496" i="5" s="1"/>
  <c r="Q497" i="5" a="1"/>
  <c r="Q497" i="5" s="1"/>
  <c r="Q498" i="5" a="1"/>
  <c r="Q498" i="5" s="1"/>
  <c r="Q499" i="5" a="1"/>
  <c r="Q499" i="5" s="1"/>
  <c r="Q500" i="5" a="1"/>
  <c r="Q500" i="5" s="1"/>
  <c r="Q501" i="5" a="1"/>
  <c r="Q501" i="5" s="1"/>
  <c r="Q502" i="5" a="1"/>
  <c r="Q502" i="5" s="1"/>
  <c r="Q503" i="5" a="1"/>
  <c r="Q503" i="5" s="1"/>
  <c r="Q504" i="5" a="1"/>
  <c r="Q504" i="5" s="1"/>
  <c r="Q505" i="5" a="1"/>
  <c r="Q505" i="5" s="1"/>
  <c r="Q506" i="5" a="1"/>
  <c r="Q506" i="5" s="1"/>
  <c r="Q507" i="5" a="1"/>
  <c r="Q507" i="5" s="1"/>
  <c r="Q508" i="5" a="1"/>
  <c r="Q508" i="5" s="1"/>
  <c r="Q509" i="5" a="1"/>
  <c r="Q509" i="5" s="1"/>
  <c r="Q510" i="5" a="1"/>
  <c r="Q510" i="5" s="1"/>
  <c r="Q511" i="5" a="1"/>
  <c r="Q511" i="5" s="1"/>
  <c r="Q512" i="5" a="1"/>
  <c r="Q512" i="5" s="1"/>
  <c r="Q513" i="5" a="1"/>
  <c r="Q513" i="5" s="1"/>
  <c r="Q514" i="5" a="1"/>
  <c r="Q514" i="5" s="1"/>
  <c r="Q515" i="5" a="1"/>
  <c r="Q515" i="5" s="1"/>
  <c r="Q516" i="5" a="1"/>
  <c r="Q516" i="5" s="1"/>
  <c r="Q517" i="5" a="1"/>
  <c r="Q517" i="5" s="1"/>
  <c r="Q518" i="5" a="1"/>
  <c r="Q518" i="5" s="1"/>
  <c r="Q519" i="5" a="1"/>
  <c r="Q519" i="5" s="1"/>
  <c r="Q520" i="5" a="1"/>
  <c r="Q520" i="5" s="1"/>
  <c r="Q521" i="5" a="1"/>
  <c r="Q521" i="5" s="1"/>
  <c r="Q522" i="5" a="1"/>
  <c r="Q522" i="5" s="1"/>
  <c r="Q523" i="5" a="1"/>
  <c r="Q523" i="5" s="1"/>
  <c r="Q524" i="5" a="1"/>
  <c r="Q524" i="5" s="1"/>
  <c r="Q525" i="5" a="1"/>
  <c r="Q525" i="5" s="1"/>
  <c r="Q526" i="5" a="1"/>
  <c r="Q526" i="5" s="1"/>
  <c r="Q527" i="5" a="1"/>
  <c r="Q527" i="5" s="1"/>
  <c r="Q528" i="5" a="1"/>
  <c r="Q528" i="5" s="1"/>
  <c r="Q529" i="5" a="1"/>
  <c r="Q529" i="5" s="1"/>
  <c r="Q530" i="5" a="1"/>
  <c r="Q530" i="5" s="1"/>
  <c r="Q531" i="5" a="1"/>
  <c r="Q531" i="5" s="1"/>
  <c r="Q532" i="5" a="1"/>
  <c r="Q532" i="5" s="1"/>
  <c r="Q533" i="5" a="1"/>
  <c r="Q533" i="5" s="1"/>
  <c r="Q534" i="5" a="1"/>
  <c r="Q534" i="5" s="1"/>
  <c r="Q535" i="5" a="1"/>
  <c r="Q535" i="5" s="1"/>
  <c r="Q536" i="5" a="1"/>
  <c r="Q536" i="5" s="1"/>
  <c r="Q537" i="5" a="1"/>
  <c r="Q537" i="5" s="1"/>
  <c r="Q538" i="5" a="1"/>
  <c r="Q538" i="5" s="1"/>
  <c r="Q539" i="5" a="1"/>
  <c r="Q539" i="5" s="1"/>
  <c r="Q540" i="5" a="1"/>
  <c r="Q540" i="5" s="1"/>
  <c r="Q541" i="5" a="1"/>
  <c r="Q541" i="5" s="1"/>
  <c r="Q542" i="5" a="1"/>
  <c r="Q542" i="5" s="1"/>
  <c r="Q543" i="5" a="1"/>
  <c r="Q543" i="5" s="1"/>
  <c r="Q544" i="5" a="1"/>
  <c r="Q544" i="5" s="1"/>
  <c r="Q545" i="5" a="1"/>
  <c r="Q545" i="5" s="1"/>
  <c r="Q546" i="5" a="1"/>
  <c r="Q546" i="5" s="1"/>
  <c r="Q547" i="5" a="1"/>
  <c r="Q547" i="5" s="1"/>
  <c r="Q548" i="5" a="1"/>
  <c r="Q548" i="5" s="1"/>
  <c r="Q549" i="5" a="1"/>
  <c r="Q549" i="5" s="1"/>
  <c r="Q550" i="5" a="1"/>
  <c r="Q550" i="5" s="1"/>
  <c r="Q551" i="5" a="1"/>
  <c r="Q551" i="5" s="1"/>
  <c r="Q552" i="5" a="1"/>
  <c r="Q552" i="5" s="1"/>
  <c r="Q553" i="5" a="1"/>
  <c r="Q553" i="5" s="1"/>
  <c r="Q554" i="5" a="1"/>
  <c r="Q554" i="5" s="1"/>
  <c r="Q555" i="5" a="1"/>
  <c r="Q555" i="5" s="1"/>
  <c r="Q556" i="5" a="1"/>
  <c r="Q556" i="5" s="1"/>
  <c r="Q557" i="5" a="1"/>
  <c r="Q557" i="5" s="1"/>
  <c r="Q558" i="5" a="1"/>
  <c r="Q558" i="5" s="1"/>
  <c r="Q559" i="5" a="1"/>
  <c r="Q559" i="5" s="1"/>
  <c r="Q560" i="5" a="1"/>
  <c r="Q560" i="5" s="1"/>
  <c r="Q561" i="5" a="1"/>
  <c r="Q561" i="5" s="1"/>
  <c r="Q562" i="5" a="1"/>
  <c r="Q562" i="5" s="1"/>
  <c r="Q563" i="5" a="1"/>
  <c r="Q563" i="5" s="1"/>
  <c r="Q564" i="5" a="1"/>
  <c r="Q564" i="5" s="1"/>
  <c r="Q565" i="5" a="1"/>
  <c r="Q565" i="5" s="1"/>
  <c r="Q566" i="5" a="1"/>
  <c r="Q566" i="5" s="1"/>
  <c r="Q567" i="5" a="1"/>
  <c r="Q567" i="5" s="1"/>
  <c r="Q568" i="5" a="1"/>
  <c r="Q568" i="5" s="1"/>
  <c r="Q569" i="5" a="1"/>
  <c r="Q569" i="5" s="1"/>
  <c r="Q570" i="5" a="1"/>
  <c r="Q570" i="5" s="1"/>
  <c r="Q571" i="5" a="1"/>
  <c r="Q571" i="5" s="1"/>
  <c r="Q572" i="5" a="1"/>
  <c r="Q572" i="5" s="1"/>
  <c r="Q573" i="5" a="1"/>
  <c r="Q573" i="5" s="1"/>
  <c r="Q574" i="5" a="1"/>
  <c r="Q574" i="5" s="1"/>
  <c r="Q575" i="5" a="1"/>
  <c r="Q575" i="5" s="1"/>
  <c r="Q576" i="5" a="1"/>
  <c r="Q576" i="5" s="1"/>
  <c r="Q577" i="5" a="1"/>
  <c r="Q577" i="5" s="1"/>
  <c r="Q578" i="5" a="1"/>
  <c r="Q578" i="5" s="1"/>
  <c r="Q579" i="5" a="1"/>
  <c r="Q579" i="5" s="1"/>
  <c r="Q580" i="5" a="1"/>
  <c r="Q580" i="5" s="1"/>
  <c r="Q581" i="5" a="1"/>
  <c r="Q581" i="5" s="1"/>
  <c r="Q582" i="5" a="1"/>
  <c r="Q582" i="5" s="1"/>
  <c r="Q583" i="5" a="1"/>
  <c r="Q583" i="5" s="1"/>
  <c r="Q584" i="5" a="1"/>
  <c r="Q584" i="5" s="1"/>
  <c r="Q585" i="5" a="1"/>
  <c r="Q585" i="5" s="1"/>
  <c r="Q586" i="5" a="1"/>
  <c r="Q586" i="5" s="1"/>
  <c r="Q587" i="5" a="1"/>
  <c r="Q587" i="5" s="1"/>
  <c r="Q588" i="5" a="1"/>
  <c r="Q588" i="5" s="1"/>
  <c r="Q589" i="5" a="1"/>
  <c r="Q589" i="5" s="1"/>
  <c r="Q590" i="5" a="1"/>
  <c r="Q590" i="5" s="1"/>
  <c r="Q591" i="5" a="1"/>
  <c r="Q591" i="5" s="1"/>
  <c r="Q592" i="5" a="1"/>
  <c r="Q592" i="5" s="1"/>
  <c r="Q593" i="5" a="1"/>
  <c r="Q593" i="5" s="1"/>
  <c r="Q594" i="5" a="1"/>
  <c r="Q594" i="5" s="1"/>
  <c r="Q595" i="5" a="1"/>
  <c r="Q595" i="5" s="1"/>
  <c r="Q596" i="5" a="1"/>
  <c r="Q596" i="5" s="1"/>
  <c r="Q597" i="5" a="1"/>
  <c r="Q597" i="5" s="1"/>
  <c r="Q598" i="5" a="1"/>
  <c r="Q598" i="5" s="1"/>
  <c r="Q599" i="5" a="1"/>
  <c r="Q599" i="5" s="1"/>
  <c r="Q600" i="5" a="1"/>
  <c r="Q600" i="5" s="1"/>
  <c r="Q601" i="5" a="1"/>
  <c r="Q601" i="5" s="1"/>
  <c r="Q602" i="5" a="1"/>
  <c r="Q602" i="5" s="1"/>
  <c r="Q603" i="5" a="1"/>
  <c r="Q603" i="5" s="1"/>
  <c r="Q604" i="5" a="1"/>
  <c r="Q604" i="5" s="1"/>
  <c r="Q605" i="5" a="1"/>
  <c r="Q605" i="5" s="1"/>
  <c r="Q606" i="5" a="1"/>
  <c r="Q606" i="5" s="1"/>
  <c r="Q607" i="5" a="1"/>
  <c r="Q607" i="5" s="1"/>
  <c r="Q608" i="5" a="1"/>
  <c r="Q608" i="5" s="1"/>
  <c r="Q609" i="5" a="1"/>
  <c r="Q609" i="5" s="1"/>
  <c r="Q610" i="5" a="1"/>
  <c r="Q610" i="5" s="1"/>
  <c r="Q611" i="5" a="1"/>
  <c r="Q611" i="5" s="1"/>
  <c r="Q612" i="5" a="1"/>
  <c r="Q612" i="5" s="1"/>
  <c r="Q613" i="5" a="1"/>
  <c r="Q613" i="5" s="1"/>
  <c r="Q614" i="5" a="1"/>
  <c r="Q614" i="5" s="1"/>
  <c r="Q615" i="5" a="1"/>
  <c r="Q615" i="5" s="1"/>
  <c r="Q616" i="5" a="1"/>
  <c r="Q616" i="5" s="1"/>
  <c r="Q617" i="5" a="1"/>
  <c r="Q617" i="5" s="1"/>
  <c r="Q618" i="5" a="1"/>
  <c r="Q618" i="5" s="1"/>
  <c r="Q619" i="5" a="1"/>
  <c r="Q619" i="5" s="1"/>
  <c r="Q620" i="5" a="1"/>
  <c r="Q620" i="5" s="1"/>
  <c r="Q621" i="5" a="1"/>
  <c r="Q621" i="5" s="1"/>
  <c r="Q622" i="5" a="1"/>
  <c r="Q622" i="5" s="1"/>
  <c r="Q623" i="5" a="1"/>
  <c r="Q623" i="5" s="1"/>
  <c r="Q624" i="5" a="1"/>
  <c r="Q624" i="5" s="1"/>
  <c r="Q625" i="5" a="1"/>
  <c r="Q625" i="5" s="1"/>
  <c r="Q626" i="5" a="1"/>
  <c r="Q626" i="5" s="1"/>
  <c r="Q627" i="5" a="1"/>
  <c r="Q627" i="5" s="1"/>
  <c r="Q628" i="5" a="1"/>
  <c r="Q628" i="5" s="1"/>
  <c r="Q629" i="5" a="1"/>
  <c r="Q629" i="5" s="1"/>
  <c r="Q630" i="5" a="1"/>
  <c r="Q630" i="5" s="1"/>
  <c r="Q631" i="5" a="1"/>
  <c r="Q631" i="5" s="1"/>
  <c r="Q632" i="5" a="1"/>
  <c r="Q632" i="5" s="1"/>
  <c r="Q633" i="5" a="1"/>
  <c r="Q633" i="5" s="1"/>
  <c r="Q634" i="5" a="1"/>
  <c r="Q634" i="5" s="1"/>
  <c r="Q635" i="5" a="1"/>
  <c r="Q635" i="5" s="1"/>
  <c r="Q636" i="5" a="1"/>
  <c r="Q636" i="5" s="1"/>
  <c r="Q637" i="5" a="1"/>
  <c r="Q637" i="5" s="1"/>
  <c r="Q638" i="5" a="1"/>
  <c r="Q638" i="5" s="1"/>
  <c r="Q639" i="5" a="1"/>
  <c r="Q639" i="5" s="1"/>
  <c r="Q640" i="5" a="1"/>
  <c r="Q640" i="5" s="1"/>
  <c r="Q641" i="5" a="1"/>
  <c r="Q641" i="5" s="1"/>
  <c r="Q642" i="5" a="1"/>
  <c r="Q642" i="5" s="1"/>
  <c r="Q643" i="5" a="1"/>
  <c r="Q643" i="5" s="1"/>
  <c r="Q644" i="5" a="1"/>
  <c r="Q644" i="5" s="1"/>
  <c r="Q645" i="5" a="1"/>
  <c r="Q645" i="5" s="1"/>
  <c r="Q646" i="5" a="1"/>
  <c r="Q646" i="5" s="1"/>
  <c r="Q647" i="5" a="1"/>
  <c r="Q647" i="5" s="1"/>
  <c r="Q648" i="5" a="1"/>
  <c r="Q648" i="5" s="1"/>
  <c r="Q649" i="5" a="1"/>
  <c r="Q649" i="5" s="1"/>
  <c r="Q650" i="5" a="1"/>
  <c r="Q650" i="5" s="1"/>
  <c r="Q651" i="5" a="1"/>
  <c r="Q651" i="5" s="1"/>
  <c r="Q652" i="5" a="1"/>
  <c r="Q652" i="5" s="1"/>
  <c r="Q653" i="5" a="1"/>
  <c r="Q653" i="5" s="1"/>
  <c r="Q654" i="5" a="1"/>
  <c r="Q654" i="5" s="1"/>
  <c r="Q655" i="5" a="1"/>
  <c r="Q655" i="5" s="1"/>
  <c r="Q656" i="5" a="1"/>
  <c r="Q656" i="5" s="1"/>
  <c r="Q657" i="5" a="1"/>
  <c r="Q657" i="5" s="1"/>
  <c r="Q658" i="5" a="1"/>
  <c r="Q658" i="5" s="1"/>
  <c r="Q659" i="5" a="1"/>
  <c r="Q659" i="5" s="1"/>
  <c r="Q660" i="5" a="1"/>
  <c r="Q660" i="5" s="1"/>
  <c r="Q661" i="5" a="1"/>
  <c r="Q661" i="5" s="1"/>
  <c r="Q662" i="5" a="1"/>
  <c r="Q662" i="5" s="1"/>
  <c r="Q663" i="5" a="1"/>
  <c r="Q663" i="5" s="1"/>
  <c r="Q664" i="5" a="1"/>
  <c r="Q664" i="5" s="1"/>
  <c r="Q665" i="5" a="1"/>
  <c r="Q665" i="5" s="1"/>
  <c r="Q666" i="5" a="1"/>
  <c r="Q666" i="5" s="1"/>
  <c r="Q667" i="5" a="1"/>
  <c r="Q667" i="5" s="1"/>
  <c r="Q668" i="5" a="1"/>
  <c r="Q668" i="5" s="1"/>
  <c r="Q669" i="5" a="1"/>
  <c r="Q669" i="5" s="1"/>
  <c r="Q670" i="5" a="1"/>
  <c r="Q670" i="5" s="1"/>
  <c r="Q671" i="5" a="1"/>
  <c r="Q671" i="5" s="1"/>
  <c r="Q672" i="5" a="1"/>
  <c r="Q672" i="5" s="1"/>
  <c r="Q673" i="5" a="1"/>
  <c r="Q673" i="5" s="1"/>
  <c r="Q674" i="5" a="1"/>
  <c r="Q674" i="5" s="1"/>
  <c r="Q675" i="5" a="1"/>
  <c r="Q675" i="5" s="1"/>
  <c r="Q676" i="5" a="1"/>
  <c r="Q676" i="5" s="1"/>
  <c r="Q677" i="5" a="1"/>
  <c r="Q677" i="5" s="1"/>
  <c r="Q678" i="5" a="1"/>
  <c r="Q678" i="5" s="1"/>
  <c r="Q679" i="5" a="1"/>
  <c r="Q679" i="5" s="1"/>
  <c r="Q680" i="5" a="1"/>
  <c r="Q680" i="5" s="1"/>
  <c r="Q681" i="5" a="1"/>
  <c r="Q681" i="5" s="1"/>
  <c r="Q682" i="5" a="1"/>
  <c r="Q682" i="5" s="1"/>
  <c r="Q683" i="5" a="1"/>
  <c r="Q683" i="5" s="1"/>
  <c r="Q684" i="5" a="1"/>
  <c r="Q684" i="5" s="1"/>
  <c r="Q685" i="5" a="1"/>
  <c r="Q685" i="5" s="1"/>
  <c r="Q686" i="5" a="1"/>
  <c r="Q686" i="5" s="1"/>
  <c r="Q687" i="5" a="1"/>
  <c r="Q687" i="5" s="1"/>
  <c r="Q688" i="5" a="1"/>
  <c r="Q688" i="5" s="1"/>
  <c r="Q689" i="5" a="1"/>
  <c r="Q689" i="5" s="1"/>
  <c r="Q690" i="5" a="1"/>
  <c r="Q690" i="5" s="1"/>
  <c r="Q691" i="5" a="1"/>
  <c r="Q691" i="5" s="1"/>
  <c r="Q692" i="5" a="1"/>
  <c r="Q692" i="5" s="1"/>
  <c r="Q693" i="5" a="1"/>
  <c r="Q693" i="5" s="1"/>
  <c r="Q694" i="5" a="1"/>
  <c r="Q694" i="5" s="1"/>
  <c r="Q695" i="5" a="1"/>
  <c r="Q695" i="5" s="1"/>
  <c r="Q696" i="5" a="1"/>
  <c r="Q696" i="5" s="1"/>
  <c r="Q697" i="5" a="1"/>
  <c r="Q697" i="5" s="1"/>
  <c r="Q698" i="5" a="1"/>
  <c r="Q698" i="5" s="1"/>
  <c r="Q699" i="5" a="1"/>
  <c r="Q699" i="5" s="1"/>
  <c r="Q700" i="5" a="1"/>
  <c r="Q700" i="5" s="1"/>
  <c r="Q701" i="5" a="1"/>
  <c r="Q701" i="5" s="1"/>
  <c r="Q702" i="5" a="1"/>
  <c r="Q702" i="5" s="1"/>
  <c r="Q703" i="5" a="1"/>
  <c r="Q703" i="5" s="1"/>
  <c r="Q704" i="5" a="1"/>
  <c r="Q704" i="5" s="1"/>
  <c r="Q705" i="5" a="1"/>
  <c r="Q705" i="5" s="1"/>
  <c r="Q706" i="5" a="1"/>
  <c r="Q706" i="5" s="1"/>
  <c r="Q707" i="5" a="1"/>
  <c r="Q707" i="5" s="1"/>
  <c r="Q708" i="5" a="1"/>
  <c r="Q708" i="5" s="1"/>
  <c r="Q709" i="5" a="1"/>
  <c r="Q709" i="5" s="1"/>
  <c r="Q710" i="5" a="1"/>
  <c r="Q710" i="5" s="1"/>
  <c r="Q711" i="5" a="1"/>
  <c r="Q711" i="5" s="1"/>
  <c r="Q712" i="5" a="1"/>
  <c r="Q712" i="5" s="1"/>
  <c r="Q713" i="5" a="1"/>
  <c r="Q713" i="5" s="1"/>
  <c r="Q714" i="5" a="1"/>
  <c r="Q714" i="5" s="1"/>
  <c r="Q715" i="5" a="1"/>
  <c r="Q715" i="5" s="1"/>
  <c r="Q716" i="5" a="1"/>
  <c r="Q716" i="5" s="1"/>
  <c r="Q717" i="5" a="1"/>
  <c r="Q717" i="5" s="1"/>
  <c r="Q718" i="5" a="1"/>
  <c r="Q718" i="5" s="1"/>
  <c r="Q719" i="5" a="1"/>
  <c r="Q719" i="5" s="1"/>
  <c r="Q720" i="5" a="1"/>
  <c r="Q720" i="5" s="1"/>
  <c r="Q721" i="5" a="1"/>
  <c r="Q721" i="5" s="1"/>
  <c r="Q722" i="5" a="1"/>
  <c r="Q722" i="5" s="1"/>
  <c r="Q723" i="5" a="1"/>
  <c r="Q723" i="5" s="1"/>
  <c r="Q724" i="5" a="1"/>
  <c r="Q724" i="5" s="1"/>
  <c r="Q725" i="5" a="1"/>
  <c r="Q725" i="5" s="1"/>
  <c r="Q726" i="5" a="1"/>
  <c r="Q726" i="5" s="1"/>
  <c r="Q727" i="5" a="1"/>
  <c r="Q727" i="5" s="1"/>
  <c r="Q728" i="5" a="1"/>
  <c r="Q728" i="5" s="1"/>
  <c r="Q729" i="5" a="1"/>
  <c r="Q729" i="5" s="1"/>
  <c r="Q730" i="5" a="1"/>
  <c r="Q730" i="5" s="1"/>
  <c r="Q731" i="5" a="1"/>
  <c r="Q731" i="5" s="1"/>
  <c r="Q732" i="5" a="1"/>
  <c r="Q732" i="5" s="1"/>
  <c r="Q733" i="5" a="1"/>
  <c r="Q733" i="5" s="1"/>
  <c r="Q734" i="5" a="1"/>
  <c r="Q734" i="5" s="1"/>
  <c r="Q735" i="5" a="1"/>
  <c r="Q735" i="5" s="1"/>
  <c r="Q736" i="5" a="1"/>
  <c r="Q736" i="5" s="1"/>
  <c r="Q737" i="5" a="1"/>
  <c r="Q737" i="5" s="1"/>
  <c r="Q738" i="5" a="1"/>
  <c r="Q738" i="5" s="1"/>
  <c r="Q739" i="5" a="1"/>
  <c r="Q739" i="5" s="1"/>
  <c r="Q740" i="5" a="1"/>
  <c r="Q740" i="5" s="1"/>
  <c r="Q741" i="5" a="1"/>
  <c r="Q741" i="5" s="1"/>
  <c r="Q742" i="5" a="1"/>
  <c r="Q742" i="5" s="1"/>
  <c r="Q743" i="5" a="1"/>
  <c r="Q743" i="5" s="1"/>
  <c r="Q744" i="5" a="1"/>
  <c r="Q744" i="5" s="1"/>
  <c r="Q745" i="5" a="1"/>
  <c r="Q745" i="5" s="1"/>
  <c r="Q746" i="5" a="1"/>
  <c r="Q746" i="5" s="1"/>
  <c r="Q747" i="5" a="1"/>
  <c r="Q747" i="5" s="1"/>
  <c r="Q748" i="5" a="1"/>
  <c r="Q748" i="5" s="1"/>
  <c r="Q749" i="5" a="1"/>
  <c r="Q749" i="5" s="1"/>
  <c r="Q750" i="5" a="1"/>
  <c r="Q750" i="5" s="1"/>
  <c r="Q751" i="5" a="1"/>
  <c r="Q751" i="5" s="1"/>
  <c r="Q752" i="5" a="1"/>
  <c r="Q752" i="5" s="1"/>
  <c r="Q753" i="5" a="1"/>
  <c r="Q753" i="5" s="1"/>
  <c r="Q754" i="5" a="1"/>
  <c r="Q754" i="5" s="1"/>
  <c r="Q755" i="5" a="1"/>
  <c r="Q755" i="5" s="1"/>
  <c r="Q756" i="5" a="1"/>
  <c r="Q756" i="5" s="1"/>
  <c r="Q757" i="5" a="1"/>
  <c r="Q757" i="5" s="1"/>
  <c r="Q758" i="5" a="1"/>
  <c r="Q758" i="5" s="1"/>
  <c r="Q759" i="5" a="1"/>
  <c r="Q759" i="5" s="1"/>
  <c r="Q760" i="5" a="1"/>
  <c r="Q760" i="5" s="1"/>
  <c r="Q761" i="5" a="1"/>
  <c r="Q761" i="5" s="1"/>
  <c r="Q762" i="5" a="1"/>
  <c r="Q762" i="5" s="1"/>
  <c r="Q763" i="5" a="1"/>
  <c r="Q763" i="5" s="1"/>
  <c r="Q764" i="5" a="1"/>
  <c r="Q764" i="5" s="1"/>
  <c r="Q765" i="5" a="1"/>
  <c r="Q765" i="5" s="1"/>
  <c r="Q766" i="5" a="1"/>
  <c r="Q766" i="5" s="1"/>
  <c r="Q767" i="5" a="1"/>
  <c r="Q767" i="5" s="1"/>
  <c r="Q768" i="5" a="1"/>
  <c r="Q768" i="5" s="1"/>
  <c r="Q769" i="5" a="1"/>
  <c r="Q769" i="5" s="1"/>
  <c r="Q770" i="5" a="1"/>
  <c r="Q770" i="5" s="1"/>
  <c r="Q771" i="5" a="1"/>
  <c r="Q771" i="5" s="1"/>
  <c r="Q772" i="5" a="1"/>
  <c r="Q772" i="5" s="1"/>
  <c r="Q773" i="5" a="1"/>
  <c r="Q773" i="5" s="1"/>
  <c r="Q774" i="5" a="1"/>
  <c r="Q774" i="5" s="1"/>
  <c r="Q775" i="5" a="1"/>
  <c r="Q775" i="5" s="1"/>
  <c r="Q776" i="5" a="1"/>
  <c r="Q776" i="5" s="1"/>
  <c r="Q777" i="5" a="1"/>
  <c r="Q777" i="5" s="1"/>
  <c r="Q778" i="5" a="1"/>
  <c r="Q778" i="5" s="1"/>
  <c r="Q779" i="5" a="1"/>
  <c r="Q779" i="5" s="1"/>
  <c r="Q780" i="5" a="1"/>
  <c r="Q780" i="5" s="1"/>
  <c r="Q781" i="5" a="1"/>
  <c r="Q781" i="5" s="1"/>
  <c r="Q782" i="5" a="1"/>
  <c r="Q782" i="5" s="1"/>
  <c r="Q783" i="5" a="1"/>
  <c r="Q783" i="5" s="1"/>
  <c r="Q784" i="5" a="1"/>
  <c r="Q784" i="5" s="1"/>
  <c r="Q785" i="5" a="1"/>
  <c r="Q785" i="5" s="1"/>
  <c r="Q786" i="5" a="1"/>
  <c r="Q786" i="5" s="1"/>
  <c r="Q787" i="5" a="1"/>
  <c r="Q787" i="5" s="1"/>
  <c r="Q788" i="5" a="1"/>
  <c r="Q788" i="5" s="1"/>
  <c r="Q789" i="5" a="1"/>
  <c r="Q789" i="5" s="1"/>
  <c r="Q790" i="5" a="1"/>
  <c r="Q790" i="5" s="1"/>
  <c r="Q791" i="5" a="1"/>
  <c r="Q791" i="5" s="1"/>
  <c r="Q792" i="5" a="1"/>
  <c r="Q792" i="5" s="1"/>
  <c r="Q793" i="5" a="1"/>
  <c r="Q793" i="5" s="1"/>
  <c r="Q794" i="5" a="1"/>
  <c r="Q794" i="5" s="1"/>
  <c r="Q795" i="5" a="1"/>
  <c r="Q795" i="5" s="1"/>
  <c r="Q796" i="5" a="1"/>
  <c r="Q796" i="5" s="1"/>
  <c r="Q797" i="5" a="1"/>
  <c r="Q797" i="5" s="1"/>
  <c r="Q798" i="5" a="1"/>
  <c r="Q798" i="5" s="1"/>
  <c r="Q799" i="5" a="1"/>
  <c r="Q799" i="5" s="1"/>
  <c r="Q800" i="5" a="1"/>
  <c r="Q800" i="5" s="1"/>
  <c r="Q801" i="5" a="1"/>
  <c r="Q801" i="5" s="1"/>
  <c r="Q802" i="5" a="1"/>
  <c r="Q802" i="5" s="1"/>
  <c r="Q803" i="5" a="1"/>
  <c r="Q803" i="5" s="1"/>
  <c r="Q804" i="5" a="1"/>
  <c r="Q804" i="5" s="1"/>
  <c r="Q805" i="5" a="1"/>
  <c r="Q805" i="5" s="1"/>
  <c r="Q806" i="5" a="1"/>
  <c r="Q806" i="5" s="1"/>
  <c r="Q807" i="5" a="1"/>
  <c r="Q807" i="5" s="1"/>
  <c r="Q808" i="5" a="1"/>
  <c r="Q808" i="5" s="1"/>
  <c r="Q809" i="5" a="1"/>
  <c r="Q809" i="5" s="1"/>
  <c r="Q810" i="5" a="1"/>
  <c r="Q810" i="5" s="1"/>
  <c r="Q811" i="5" a="1"/>
  <c r="Q811" i="5" s="1"/>
  <c r="Q812" i="5" a="1"/>
  <c r="Q812" i="5" s="1"/>
  <c r="Q813" i="5" a="1"/>
  <c r="Q813" i="5" s="1"/>
  <c r="Q814" i="5" a="1"/>
  <c r="Q814" i="5" s="1"/>
  <c r="Q815" i="5" a="1"/>
  <c r="Q815" i="5" s="1"/>
  <c r="Q816" i="5" a="1"/>
  <c r="Q816" i="5" s="1"/>
  <c r="Q817" i="5" a="1"/>
  <c r="Q817" i="5" s="1"/>
  <c r="Q818" i="5" a="1"/>
  <c r="Q818" i="5" s="1"/>
  <c r="Q819" i="5" a="1"/>
  <c r="Q819" i="5" s="1"/>
  <c r="Q820" i="5" a="1"/>
  <c r="Q820" i="5" s="1"/>
  <c r="Q821" i="5" a="1"/>
  <c r="Q821" i="5" s="1"/>
  <c r="Q822" i="5" a="1"/>
  <c r="Q822" i="5" s="1"/>
  <c r="Q823" i="5" a="1"/>
  <c r="Q823" i="5" s="1"/>
  <c r="Q824" i="5" a="1"/>
  <c r="Q824" i="5" s="1"/>
  <c r="Q825" i="5" a="1"/>
  <c r="Q825" i="5" s="1"/>
  <c r="Q826" i="5" a="1"/>
  <c r="Q826" i="5" s="1"/>
  <c r="Q827" i="5" a="1"/>
  <c r="Q827" i="5" s="1"/>
  <c r="Q828" i="5" a="1"/>
  <c r="Q828" i="5" s="1"/>
  <c r="Q829" i="5" a="1"/>
  <c r="Q829" i="5" s="1"/>
  <c r="Q830" i="5" a="1"/>
  <c r="Q830" i="5" s="1"/>
  <c r="Q831" i="5" a="1"/>
  <c r="Q831" i="5" s="1"/>
  <c r="Q832" i="5" a="1"/>
  <c r="Q832" i="5" s="1"/>
  <c r="Q833" i="5" a="1"/>
  <c r="Q833" i="5" s="1"/>
  <c r="Q834" i="5" a="1"/>
  <c r="Q834" i="5" s="1"/>
  <c r="Q835" i="5" a="1"/>
  <c r="Q835" i="5" s="1"/>
  <c r="Q836" i="5" a="1"/>
  <c r="Q836" i="5" s="1"/>
  <c r="Q837" i="5" a="1"/>
  <c r="Q837" i="5" s="1"/>
  <c r="Q838" i="5" a="1"/>
  <c r="Q838" i="5" s="1"/>
  <c r="Q839" i="5" a="1"/>
  <c r="Q839" i="5" s="1"/>
  <c r="Q840" i="5" a="1"/>
  <c r="Q840" i="5" s="1"/>
  <c r="Q841" i="5" a="1"/>
  <c r="Q841" i="5" s="1"/>
  <c r="Q842" i="5" a="1"/>
  <c r="Q842" i="5" s="1"/>
  <c r="Q843" i="5" a="1"/>
  <c r="Q843" i="5" s="1"/>
  <c r="Q844" i="5" a="1"/>
  <c r="Q844" i="5" s="1"/>
  <c r="Q845" i="5" a="1"/>
  <c r="Q845" i="5" s="1"/>
  <c r="Q846" i="5" a="1"/>
  <c r="Q846" i="5" s="1"/>
  <c r="Q847" i="5" a="1"/>
  <c r="Q847" i="5" s="1"/>
  <c r="Q848" i="5" a="1"/>
  <c r="Q848" i="5" s="1"/>
  <c r="Q849" i="5" a="1"/>
  <c r="Q849" i="5" s="1"/>
  <c r="Q850" i="5" a="1"/>
  <c r="Q850" i="5" s="1"/>
  <c r="Q851" i="5" a="1"/>
  <c r="Q851" i="5" s="1"/>
  <c r="Q852" i="5" a="1"/>
  <c r="Q852" i="5" s="1"/>
  <c r="Q853" i="5" a="1"/>
  <c r="Q853" i="5" s="1"/>
  <c r="Q854" i="5" a="1"/>
  <c r="Q854" i="5" s="1"/>
  <c r="Q855" i="5" a="1"/>
  <c r="Q855" i="5" s="1"/>
  <c r="Q856" i="5" a="1"/>
  <c r="Q856" i="5" s="1"/>
  <c r="Q857" i="5" a="1"/>
  <c r="Q857" i="5" s="1"/>
  <c r="Q858" i="5" a="1"/>
  <c r="Q858" i="5" s="1"/>
  <c r="Q859" i="5" a="1"/>
  <c r="Q859" i="5" s="1"/>
  <c r="Q860" i="5" a="1"/>
  <c r="Q860" i="5" s="1"/>
  <c r="Q861" i="5" a="1"/>
  <c r="Q861" i="5" s="1"/>
  <c r="Q862" i="5" a="1"/>
  <c r="Q862" i="5" s="1"/>
  <c r="Q863" i="5" a="1"/>
  <c r="Q863" i="5" s="1"/>
  <c r="Q864" i="5" a="1"/>
  <c r="Q864" i="5" s="1"/>
  <c r="Q865" i="5" a="1"/>
  <c r="Q865" i="5" s="1"/>
  <c r="Q866" i="5" a="1"/>
  <c r="Q866" i="5" s="1"/>
  <c r="Q867" i="5" a="1"/>
  <c r="Q867" i="5" s="1"/>
  <c r="Q868" i="5" a="1"/>
  <c r="Q868" i="5" s="1"/>
  <c r="Q869" i="5" a="1"/>
  <c r="Q869" i="5" s="1"/>
  <c r="Q870" i="5" a="1"/>
  <c r="Q870" i="5" s="1"/>
  <c r="Q871" i="5" a="1"/>
  <c r="Q871" i="5" s="1"/>
  <c r="Q872" i="5" a="1"/>
  <c r="Q872" i="5" s="1"/>
  <c r="Q873" i="5" a="1"/>
  <c r="Q873" i="5" s="1"/>
  <c r="Q874" i="5" a="1"/>
  <c r="Q874" i="5" s="1"/>
  <c r="Q875" i="5" a="1"/>
  <c r="Q875" i="5" s="1"/>
  <c r="Q876" i="5" a="1"/>
  <c r="Q876" i="5" s="1"/>
  <c r="Q877" i="5" a="1"/>
  <c r="Q877" i="5" s="1"/>
  <c r="Q878" i="5" a="1"/>
  <c r="Q878" i="5" s="1"/>
  <c r="Q879" i="5" a="1"/>
  <c r="Q879" i="5" s="1"/>
  <c r="Q880" i="5" a="1"/>
  <c r="Q880" i="5" s="1"/>
  <c r="Q881" i="5" a="1"/>
  <c r="Q881" i="5" s="1"/>
  <c r="Q882" i="5" a="1"/>
  <c r="Q882" i="5" s="1"/>
  <c r="Q883" i="5" a="1"/>
  <c r="Q883" i="5" s="1"/>
  <c r="Q884" i="5" a="1"/>
  <c r="Q884" i="5" s="1"/>
  <c r="Q885" i="5" a="1"/>
  <c r="Q885" i="5" s="1"/>
  <c r="Q886" i="5" a="1"/>
  <c r="Q886" i="5" s="1"/>
  <c r="Q887" i="5" a="1"/>
  <c r="Q887" i="5" s="1"/>
  <c r="Q888" i="5" a="1"/>
  <c r="Q888" i="5" s="1"/>
  <c r="Q889" i="5" a="1"/>
  <c r="Q889" i="5" s="1"/>
  <c r="Q890" i="5" a="1"/>
  <c r="Q890" i="5" s="1"/>
  <c r="Q891" i="5" a="1"/>
  <c r="Q891" i="5" s="1"/>
  <c r="Q892" i="5" a="1"/>
  <c r="Q892" i="5" s="1"/>
  <c r="Q893" i="5" a="1"/>
  <c r="Q893" i="5" s="1"/>
  <c r="Q894" i="5" a="1"/>
  <c r="Q894" i="5" s="1"/>
  <c r="Q895" i="5" a="1"/>
  <c r="Q895" i="5" s="1"/>
  <c r="Q896" i="5" a="1"/>
  <c r="Q896" i="5" s="1"/>
  <c r="Q897" i="5" a="1"/>
  <c r="Q897" i="5" s="1"/>
  <c r="Q898" i="5" a="1"/>
  <c r="Q898" i="5" s="1"/>
  <c r="Q899" i="5" a="1"/>
  <c r="Q899" i="5" s="1"/>
  <c r="Q900" i="5" a="1"/>
  <c r="Q900" i="5" s="1"/>
  <c r="Q901" i="5" a="1"/>
  <c r="Q901" i="5" s="1"/>
  <c r="Q902" i="5" a="1"/>
  <c r="Q902" i="5" s="1"/>
  <c r="Q903" i="5" a="1"/>
  <c r="Q903" i="5" s="1"/>
  <c r="Q904" i="5" a="1"/>
  <c r="Q904" i="5" s="1"/>
  <c r="Q905" i="5" a="1"/>
  <c r="Q905" i="5" s="1"/>
  <c r="Q906" i="5" a="1"/>
  <c r="Q906" i="5" s="1"/>
  <c r="Q907" i="5" a="1"/>
  <c r="Q907" i="5" s="1"/>
  <c r="Q908" i="5" a="1"/>
  <c r="Q908" i="5" s="1"/>
  <c r="Q909" i="5" a="1"/>
  <c r="Q909" i="5" s="1"/>
  <c r="Q910" i="5" a="1"/>
  <c r="Q910" i="5" s="1"/>
  <c r="Q911" i="5" a="1"/>
  <c r="Q911" i="5" s="1"/>
  <c r="Q912" i="5" a="1"/>
  <c r="Q912" i="5" s="1"/>
  <c r="Q913" i="5" a="1"/>
  <c r="Q913" i="5" s="1"/>
  <c r="Q914" i="5" a="1"/>
  <c r="Q914" i="5" s="1"/>
  <c r="Q915" i="5" a="1"/>
  <c r="Q915" i="5" s="1"/>
  <c r="Q916" i="5" a="1"/>
  <c r="Q916" i="5" s="1"/>
  <c r="Q917" i="5" a="1"/>
  <c r="Q917" i="5" s="1"/>
  <c r="Q918" i="5" a="1"/>
  <c r="Q918" i="5" s="1"/>
  <c r="Q919" i="5" a="1"/>
  <c r="Q919" i="5" s="1"/>
  <c r="Q920" i="5" a="1"/>
  <c r="Q920" i="5" s="1"/>
  <c r="Q921" i="5" a="1"/>
  <c r="Q921" i="5" s="1"/>
  <c r="Q922" i="5" a="1"/>
  <c r="Q922" i="5" s="1"/>
  <c r="Q923" i="5" a="1"/>
  <c r="Q923" i="5" s="1"/>
  <c r="Q924" i="5" a="1"/>
  <c r="Q924" i="5" s="1"/>
  <c r="Q925" i="5" a="1"/>
  <c r="Q925" i="5" s="1"/>
  <c r="Q926" i="5" a="1"/>
  <c r="Q926" i="5" s="1"/>
  <c r="Q927" i="5" a="1"/>
  <c r="Q927" i="5" s="1"/>
  <c r="Q928" i="5" a="1"/>
  <c r="Q928" i="5" s="1"/>
  <c r="Q929" i="5" a="1"/>
  <c r="Q929" i="5" s="1"/>
  <c r="Q930" i="5" a="1"/>
  <c r="Q930" i="5" s="1"/>
  <c r="Q931" i="5" a="1"/>
  <c r="Q931" i="5" s="1"/>
  <c r="Q932" i="5" a="1"/>
  <c r="Q932" i="5" s="1"/>
  <c r="Q933" i="5" a="1"/>
  <c r="Q933" i="5" s="1"/>
  <c r="Q934" i="5" a="1"/>
  <c r="Q934" i="5" s="1"/>
  <c r="Q935" i="5" a="1"/>
  <c r="Q935" i="5" s="1"/>
  <c r="Q936" i="5" a="1"/>
  <c r="Q936" i="5" s="1"/>
  <c r="Q937" i="5" a="1"/>
  <c r="Q937" i="5" s="1"/>
  <c r="Q938" i="5" a="1"/>
  <c r="Q938" i="5" s="1"/>
  <c r="Q939" i="5" a="1"/>
  <c r="Q939" i="5" s="1"/>
  <c r="Q940" i="5" a="1"/>
  <c r="Q940" i="5" s="1"/>
  <c r="Q941" i="5" a="1"/>
  <c r="Q941" i="5" s="1"/>
  <c r="Q942" i="5" a="1"/>
  <c r="Q942" i="5" s="1"/>
  <c r="Q943" i="5" a="1"/>
  <c r="Q943" i="5" s="1"/>
  <c r="Q944" i="5" a="1"/>
  <c r="Q944" i="5" s="1"/>
  <c r="Q945" i="5" a="1"/>
  <c r="Q945" i="5" s="1"/>
  <c r="Q946" i="5" a="1"/>
  <c r="Q946" i="5" s="1"/>
  <c r="Q947" i="5" a="1"/>
  <c r="Q947" i="5" s="1"/>
  <c r="Q948" i="5" a="1"/>
  <c r="Q948" i="5" s="1"/>
  <c r="Q949" i="5" a="1"/>
  <c r="Q949" i="5" s="1"/>
  <c r="Q950" i="5" a="1"/>
  <c r="Q950" i="5" s="1"/>
  <c r="Q951" i="5" a="1"/>
  <c r="Q951" i="5" s="1"/>
  <c r="Q952" i="5" a="1"/>
  <c r="Q952" i="5" s="1"/>
  <c r="Q953" i="5" a="1"/>
  <c r="Q953" i="5" s="1"/>
  <c r="Q954" i="5" a="1"/>
  <c r="Q954" i="5" s="1"/>
  <c r="Q955" i="5" a="1"/>
  <c r="Q955" i="5" s="1"/>
  <c r="Q956" i="5" a="1"/>
  <c r="Q956" i="5" s="1"/>
  <c r="Q957" i="5" a="1"/>
  <c r="Q957" i="5" s="1"/>
  <c r="Q958" i="5" a="1"/>
  <c r="Q958" i="5" s="1"/>
  <c r="Q959" i="5" a="1"/>
  <c r="Q959" i="5" s="1"/>
  <c r="Q960" i="5" a="1"/>
  <c r="Q960" i="5" s="1"/>
  <c r="Q961" i="5" a="1"/>
  <c r="Q961" i="5" s="1"/>
  <c r="Q962" i="5" a="1"/>
  <c r="Q962" i="5" s="1"/>
  <c r="Q963" i="5" a="1"/>
  <c r="Q963" i="5" s="1"/>
  <c r="Q964" i="5" a="1"/>
  <c r="Q964" i="5" s="1"/>
  <c r="Q965" i="5" a="1"/>
  <c r="Q965" i="5" s="1"/>
  <c r="Q966" i="5" a="1"/>
  <c r="Q966" i="5" s="1"/>
  <c r="Q967" i="5" a="1"/>
  <c r="Q967" i="5" s="1"/>
  <c r="Q968" i="5" a="1"/>
  <c r="Q968" i="5" s="1"/>
  <c r="Q969" i="5" a="1"/>
  <c r="Q969" i="5" s="1"/>
  <c r="Q970" i="5" a="1"/>
  <c r="Q970" i="5" s="1"/>
  <c r="Q971" i="5" a="1"/>
  <c r="Q971" i="5" s="1"/>
  <c r="Q972" i="5" a="1"/>
  <c r="Q972" i="5" s="1"/>
  <c r="Q973" i="5" a="1"/>
  <c r="Q973" i="5" s="1"/>
  <c r="Q974" i="5" a="1"/>
  <c r="Q974" i="5" s="1"/>
  <c r="Q975" i="5" a="1"/>
  <c r="Q975" i="5" s="1"/>
  <c r="Q976" i="5" a="1"/>
  <c r="Q976" i="5" s="1"/>
  <c r="Q977" i="5" a="1"/>
  <c r="Q977" i="5" s="1"/>
  <c r="Q978" i="5" a="1"/>
  <c r="Q978" i="5" s="1"/>
  <c r="Q979" i="5" a="1"/>
  <c r="Q979" i="5" s="1"/>
  <c r="Q980" i="5" a="1"/>
  <c r="Q980" i="5" s="1"/>
  <c r="Q981" i="5" a="1"/>
  <c r="Q981" i="5" s="1"/>
  <c r="Q982" i="5" a="1"/>
  <c r="Q982" i="5" s="1"/>
  <c r="Q983" i="5" a="1"/>
  <c r="Q983" i="5" s="1"/>
  <c r="Q984" i="5" a="1"/>
  <c r="Q984" i="5" s="1"/>
  <c r="Q985" i="5" a="1"/>
  <c r="Q985" i="5" s="1"/>
  <c r="Q986" i="5" a="1"/>
  <c r="Q986" i="5" s="1"/>
  <c r="Q987" i="5" a="1"/>
  <c r="Q987" i="5" s="1"/>
  <c r="Q988" i="5" a="1"/>
  <c r="Q988" i="5" s="1"/>
  <c r="Q989" i="5" a="1"/>
  <c r="Q989" i="5" s="1"/>
  <c r="Q990" i="5" a="1"/>
  <c r="Q990" i="5" s="1"/>
  <c r="Q991" i="5" a="1"/>
  <c r="Q991" i="5" s="1"/>
  <c r="Q992" i="5" a="1"/>
  <c r="Q992" i="5" s="1"/>
  <c r="Q993" i="5" a="1"/>
  <c r="Q993" i="5" s="1"/>
  <c r="Q994" i="5" a="1"/>
  <c r="Q994" i="5" s="1"/>
  <c r="Q995" i="5" a="1"/>
  <c r="Q995" i="5" s="1"/>
  <c r="Q996" i="5" a="1"/>
  <c r="Q996" i="5" s="1"/>
  <c r="Q997" i="5" a="1"/>
  <c r="Q997" i="5" s="1"/>
  <c r="Q998" i="5" a="1"/>
  <c r="Q998" i="5" s="1"/>
  <c r="Q999" i="5" a="1"/>
  <c r="Q999" i="5" s="1"/>
  <c r="Q1000" i="5" a="1"/>
  <c r="Q1000" i="5" s="1"/>
  <c r="Q1001" i="5" a="1"/>
  <c r="Q1001" i="5" s="1"/>
  <c r="Q1002" i="5" a="1"/>
  <c r="Q1002" i="5" s="1"/>
  <c r="P5" i="5" a="1"/>
  <c r="P5" i="5" s="1"/>
  <c r="P6" i="5" a="1"/>
  <c r="P6" i="5" s="1"/>
  <c r="P7" i="5" a="1"/>
  <c r="P7" i="5" s="1"/>
  <c r="P8" i="5" a="1"/>
  <c r="P8" i="5" s="1"/>
  <c r="P9" i="5" a="1"/>
  <c r="P9" i="5" s="1"/>
  <c r="P10" i="5" a="1"/>
  <c r="P10" i="5" s="1"/>
  <c r="P11" i="5" a="1"/>
  <c r="P11" i="5" s="1"/>
  <c r="P12" i="5" a="1"/>
  <c r="P12" i="5" s="1"/>
  <c r="P13" i="5" a="1"/>
  <c r="P13" i="5" s="1"/>
  <c r="P14" i="5" a="1"/>
  <c r="P14" i="5" s="1"/>
  <c r="P15" i="5" a="1"/>
  <c r="P15" i="5" s="1"/>
  <c r="P16" i="5" a="1"/>
  <c r="P16" i="5" s="1"/>
  <c r="P17" i="5" a="1"/>
  <c r="P17" i="5" s="1"/>
  <c r="P18" i="5" a="1"/>
  <c r="P18" i="5" s="1"/>
  <c r="P19" i="5" a="1"/>
  <c r="P19" i="5" s="1"/>
  <c r="P20" i="5" a="1"/>
  <c r="P20" i="5" s="1"/>
  <c r="P21" i="5" a="1"/>
  <c r="P21" i="5" s="1"/>
  <c r="P22" i="5" a="1"/>
  <c r="P22" i="5" s="1"/>
  <c r="P23" i="5" a="1"/>
  <c r="P23" i="5" s="1"/>
  <c r="P24" i="5" a="1"/>
  <c r="P24" i="5" s="1"/>
  <c r="P25" i="5" a="1"/>
  <c r="P25" i="5" s="1"/>
  <c r="P26" i="5" a="1"/>
  <c r="P26" i="5" s="1"/>
  <c r="P27" i="5" a="1"/>
  <c r="P27" i="5" s="1"/>
  <c r="P28" i="5" a="1"/>
  <c r="P28" i="5" s="1"/>
  <c r="P29" i="5" a="1"/>
  <c r="P29" i="5" s="1"/>
  <c r="P30" i="5" a="1"/>
  <c r="P30" i="5" s="1"/>
  <c r="P31" i="5" a="1"/>
  <c r="P31" i="5" s="1"/>
  <c r="P32" i="5" a="1"/>
  <c r="P32" i="5" s="1"/>
  <c r="P33" i="5" a="1"/>
  <c r="P33" i="5" s="1"/>
  <c r="P34" i="5" a="1"/>
  <c r="P34" i="5" s="1"/>
  <c r="P35" i="5" a="1"/>
  <c r="P35" i="5" s="1"/>
  <c r="P36" i="5" a="1"/>
  <c r="P36" i="5" s="1"/>
  <c r="P37" i="5" a="1"/>
  <c r="P37" i="5" s="1"/>
  <c r="P38" i="5" a="1"/>
  <c r="P38" i="5" s="1"/>
  <c r="P39" i="5" a="1"/>
  <c r="P39" i="5" s="1"/>
  <c r="P40" i="5" a="1"/>
  <c r="P40" i="5" s="1"/>
  <c r="P41" i="5" a="1"/>
  <c r="P41" i="5" s="1"/>
  <c r="P42" i="5" a="1"/>
  <c r="P42" i="5" s="1"/>
  <c r="P43" i="5" a="1"/>
  <c r="P43" i="5" s="1"/>
  <c r="P44" i="5" a="1"/>
  <c r="P44" i="5" s="1"/>
  <c r="P45" i="5" a="1"/>
  <c r="P45" i="5" s="1"/>
  <c r="P46" i="5" a="1"/>
  <c r="P46" i="5" s="1"/>
  <c r="P47" i="5" a="1"/>
  <c r="P47" i="5" s="1"/>
  <c r="P48" i="5" a="1"/>
  <c r="P48" i="5" s="1"/>
  <c r="P49" i="5" a="1"/>
  <c r="P49" i="5" s="1"/>
  <c r="P50" i="5" a="1"/>
  <c r="P50" i="5" s="1"/>
  <c r="P51" i="5" a="1"/>
  <c r="P51" i="5" s="1"/>
  <c r="P52" i="5" a="1"/>
  <c r="P52" i="5" s="1"/>
  <c r="P53" i="5" a="1"/>
  <c r="P53" i="5" s="1"/>
  <c r="P54" i="5" a="1"/>
  <c r="P54" i="5" s="1"/>
  <c r="P55" i="5" a="1"/>
  <c r="P55" i="5" s="1"/>
  <c r="P56" i="5" a="1"/>
  <c r="P56" i="5" s="1"/>
  <c r="P57" i="5" a="1"/>
  <c r="P57" i="5" s="1"/>
  <c r="P58" i="5" a="1"/>
  <c r="P58" i="5" s="1"/>
  <c r="P59" i="5" a="1"/>
  <c r="P59" i="5" s="1"/>
  <c r="P60" i="5" a="1"/>
  <c r="P60" i="5" s="1"/>
  <c r="P61" i="5" a="1"/>
  <c r="P61" i="5" s="1"/>
  <c r="P62" i="5" a="1"/>
  <c r="P62" i="5" s="1"/>
  <c r="P63" i="5" a="1"/>
  <c r="P63" i="5" s="1"/>
  <c r="P64" i="5" a="1"/>
  <c r="P64" i="5" s="1"/>
  <c r="P65" i="5" a="1"/>
  <c r="P65" i="5" s="1"/>
  <c r="P66" i="5" a="1"/>
  <c r="P66" i="5" s="1"/>
  <c r="P67" i="5" a="1"/>
  <c r="P67" i="5" s="1"/>
  <c r="P68" i="5" a="1"/>
  <c r="P68" i="5" s="1"/>
  <c r="P69" i="5" a="1"/>
  <c r="P69" i="5" s="1"/>
  <c r="P70" i="5" a="1"/>
  <c r="P70" i="5" s="1"/>
  <c r="P71" i="5" a="1"/>
  <c r="P71" i="5" s="1"/>
  <c r="P72" i="5" a="1"/>
  <c r="P72" i="5" s="1"/>
  <c r="P73" i="5" a="1"/>
  <c r="P73" i="5" s="1"/>
  <c r="P74" i="5" a="1"/>
  <c r="P74" i="5" s="1"/>
  <c r="P75" i="5" a="1"/>
  <c r="P75" i="5" s="1"/>
  <c r="P76" i="5" a="1"/>
  <c r="P76" i="5" s="1"/>
  <c r="P77" i="5" a="1"/>
  <c r="P77" i="5" s="1"/>
  <c r="P78" i="5" a="1"/>
  <c r="P78" i="5" s="1"/>
  <c r="P79" i="5" a="1"/>
  <c r="P79" i="5" s="1"/>
  <c r="P80" i="5" a="1"/>
  <c r="P80" i="5" s="1"/>
  <c r="P81" i="5" a="1"/>
  <c r="P81" i="5" s="1"/>
  <c r="P82" i="5" a="1"/>
  <c r="P82" i="5" s="1"/>
  <c r="P83" i="5" a="1"/>
  <c r="P83" i="5" s="1"/>
  <c r="P84" i="5" a="1"/>
  <c r="P84" i="5" s="1"/>
  <c r="P85" i="5" a="1"/>
  <c r="P85" i="5" s="1"/>
  <c r="P86" i="5" a="1"/>
  <c r="P86" i="5" s="1"/>
  <c r="P87" i="5" a="1"/>
  <c r="P87" i="5" s="1"/>
  <c r="P88" i="5" a="1"/>
  <c r="P88" i="5" s="1"/>
  <c r="P89" i="5" a="1"/>
  <c r="P89" i="5" s="1"/>
  <c r="P90" i="5" a="1"/>
  <c r="P90" i="5" s="1"/>
  <c r="P91" i="5" a="1"/>
  <c r="P91" i="5" s="1"/>
  <c r="P92" i="5" a="1"/>
  <c r="P92" i="5" s="1"/>
  <c r="P93" i="5" a="1"/>
  <c r="P93" i="5" s="1"/>
  <c r="P94" i="5" a="1"/>
  <c r="P94" i="5" s="1"/>
  <c r="P95" i="5" a="1"/>
  <c r="P95" i="5" s="1"/>
  <c r="P96" i="5" a="1"/>
  <c r="P96" i="5" s="1"/>
  <c r="P97" i="5" a="1"/>
  <c r="P97" i="5" s="1"/>
  <c r="P98" i="5" a="1"/>
  <c r="P98" i="5" s="1"/>
  <c r="P99" i="5" a="1"/>
  <c r="P99" i="5" s="1"/>
  <c r="P100" i="5" a="1"/>
  <c r="P100" i="5" s="1"/>
  <c r="P101" i="5" a="1"/>
  <c r="P101" i="5" s="1"/>
  <c r="P102" i="5" a="1"/>
  <c r="P102" i="5" s="1"/>
  <c r="P103" i="5" a="1"/>
  <c r="P103" i="5" s="1"/>
  <c r="P104" i="5" a="1"/>
  <c r="P104" i="5" s="1"/>
  <c r="P105" i="5" a="1"/>
  <c r="P105" i="5" s="1"/>
  <c r="P106" i="5" a="1"/>
  <c r="P106" i="5" s="1"/>
  <c r="P107" i="5" a="1"/>
  <c r="P107" i="5" s="1"/>
  <c r="P108" i="5" a="1"/>
  <c r="P108" i="5" s="1"/>
  <c r="P109" i="5" a="1"/>
  <c r="P109" i="5" s="1"/>
  <c r="P110" i="5" a="1"/>
  <c r="P110" i="5" s="1"/>
  <c r="P111" i="5" a="1"/>
  <c r="P111" i="5" s="1"/>
  <c r="P112" i="5" a="1"/>
  <c r="P112" i="5" s="1"/>
  <c r="P113" i="5" a="1"/>
  <c r="P113" i="5" s="1"/>
  <c r="P114" i="5" a="1"/>
  <c r="P114" i="5" s="1"/>
  <c r="P115" i="5" a="1"/>
  <c r="P115" i="5" s="1"/>
  <c r="P116" i="5" a="1"/>
  <c r="P116" i="5" s="1"/>
  <c r="P117" i="5" a="1"/>
  <c r="P117" i="5" s="1"/>
  <c r="P118" i="5" a="1"/>
  <c r="P118" i="5" s="1"/>
  <c r="P119" i="5" a="1"/>
  <c r="P119" i="5" s="1"/>
  <c r="P120" i="5" a="1"/>
  <c r="P120" i="5" s="1"/>
  <c r="P121" i="5" a="1"/>
  <c r="P121" i="5" s="1"/>
  <c r="P122" i="5" a="1"/>
  <c r="P122" i="5" s="1"/>
  <c r="P123" i="5" a="1"/>
  <c r="P123" i="5" s="1"/>
  <c r="P124" i="5" a="1"/>
  <c r="P124" i="5" s="1"/>
  <c r="P125" i="5" a="1"/>
  <c r="P125" i="5" s="1"/>
  <c r="P126" i="5" a="1"/>
  <c r="P126" i="5" s="1"/>
  <c r="P127" i="5" a="1"/>
  <c r="P127" i="5" s="1"/>
  <c r="P128" i="5" a="1"/>
  <c r="P128" i="5" s="1"/>
  <c r="P129" i="5" a="1"/>
  <c r="P129" i="5" s="1"/>
  <c r="P130" i="5" a="1"/>
  <c r="P130" i="5" s="1"/>
  <c r="P131" i="5" a="1"/>
  <c r="P131" i="5" s="1"/>
  <c r="P132" i="5" a="1"/>
  <c r="P132" i="5" s="1"/>
  <c r="P133" i="5" a="1"/>
  <c r="P133" i="5" s="1"/>
  <c r="P134" i="5" a="1"/>
  <c r="P134" i="5" s="1"/>
  <c r="P135" i="5" a="1"/>
  <c r="P135" i="5" s="1"/>
  <c r="P136" i="5" a="1"/>
  <c r="P136" i="5" s="1"/>
  <c r="P137" i="5" a="1"/>
  <c r="P137" i="5" s="1"/>
  <c r="P138" i="5" a="1"/>
  <c r="P138" i="5" s="1"/>
  <c r="P139" i="5" a="1"/>
  <c r="P139" i="5" s="1"/>
  <c r="P140" i="5" a="1"/>
  <c r="P140" i="5" s="1"/>
  <c r="P141" i="5" a="1"/>
  <c r="P141" i="5" s="1"/>
  <c r="P142" i="5" a="1"/>
  <c r="P142" i="5" s="1"/>
  <c r="P143" i="5" a="1"/>
  <c r="P143" i="5" s="1"/>
  <c r="P144" i="5" a="1"/>
  <c r="P144" i="5" s="1"/>
  <c r="P145" i="5" a="1"/>
  <c r="P145" i="5" s="1"/>
  <c r="P146" i="5" a="1"/>
  <c r="P146" i="5" s="1"/>
  <c r="P147" i="5" a="1"/>
  <c r="P147" i="5" s="1"/>
  <c r="P148" i="5" a="1"/>
  <c r="P148" i="5" s="1"/>
  <c r="P149" i="5" a="1"/>
  <c r="P149" i="5" s="1"/>
  <c r="P150" i="5" a="1"/>
  <c r="P150" i="5" s="1"/>
  <c r="P151" i="5" a="1"/>
  <c r="P151" i="5" s="1"/>
  <c r="P152" i="5" a="1"/>
  <c r="P152" i="5" s="1"/>
  <c r="P153" i="5" a="1"/>
  <c r="P153" i="5" s="1"/>
  <c r="P154" i="5" a="1"/>
  <c r="P154" i="5" s="1"/>
  <c r="P155" i="5" a="1"/>
  <c r="P155" i="5" s="1"/>
  <c r="P156" i="5" a="1"/>
  <c r="P156" i="5" s="1"/>
  <c r="P157" i="5" a="1"/>
  <c r="P157" i="5" s="1"/>
  <c r="P158" i="5" a="1"/>
  <c r="P158" i="5" s="1"/>
  <c r="P159" i="5" a="1"/>
  <c r="P159" i="5" s="1"/>
  <c r="P160" i="5" a="1"/>
  <c r="P160" i="5" s="1"/>
  <c r="P161" i="5" a="1"/>
  <c r="P161" i="5" s="1"/>
  <c r="P162" i="5" a="1"/>
  <c r="P162" i="5" s="1"/>
  <c r="P163" i="5" a="1"/>
  <c r="P163" i="5" s="1"/>
  <c r="P164" i="5" a="1"/>
  <c r="P164" i="5" s="1"/>
  <c r="P165" i="5" a="1"/>
  <c r="P165" i="5" s="1"/>
  <c r="P166" i="5" a="1"/>
  <c r="P166" i="5" s="1"/>
  <c r="P167" i="5" a="1"/>
  <c r="P167" i="5" s="1"/>
  <c r="P168" i="5" a="1"/>
  <c r="P168" i="5" s="1"/>
  <c r="P169" i="5" a="1"/>
  <c r="P169" i="5" s="1"/>
  <c r="P170" i="5" a="1"/>
  <c r="P170" i="5" s="1"/>
  <c r="P171" i="5" a="1"/>
  <c r="P171" i="5" s="1"/>
  <c r="P172" i="5" a="1"/>
  <c r="P172" i="5" s="1"/>
  <c r="P173" i="5" a="1"/>
  <c r="P173" i="5" s="1"/>
  <c r="P174" i="5" a="1"/>
  <c r="P174" i="5" s="1"/>
  <c r="P175" i="5" a="1"/>
  <c r="P175" i="5" s="1"/>
  <c r="P176" i="5" a="1"/>
  <c r="P176" i="5" s="1"/>
  <c r="P177" i="5" a="1"/>
  <c r="P177" i="5" s="1"/>
  <c r="P178" i="5" a="1"/>
  <c r="P178" i="5" s="1"/>
  <c r="P179" i="5" a="1"/>
  <c r="P179" i="5" s="1"/>
  <c r="P180" i="5" a="1"/>
  <c r="P180" i="5" s="1"/>
  <c r="P181" i="5" a="1"/>
  <c r="P181" i="5" s="1"/>
  <c r="P182" i="5" a="1"/>
  <c r="P182" i="5" s="1"/>
  <c r="P183" i="5" a="1"/>
  <c r="P183" i="5" s="1"/>
  <c r="P184" i="5" a="1"/>
  <c r="P184" i="5" s="1"/>
  <c r="P185" i="5" a="1"/>
  <c r="P185" i="5" s="1"/>
  <c r="P186" i="5" a="1"/>
  <c r="P186" i="5" s="1"/>
  <c r="P187" i="5" a="1"/>
  <c r="P187" i="5" s="1"/>
  <c r="P188" i="5" a="1"/>
  <c r="P188" i="5" s="1"/>
  <c r="P189" i="5" a="1"/>
  <c r="P189" i="5" s="1"/>
  <c r="P190" i="5" a="1"/>
  <c r="P190" i="5" s="1"/>
  <c r="P191" i="5" a="1"/>
  <c r="P191" i="5" s="1"/>
  <c r="P192" i="5" a="1"/>
  <c r="P192" i="5" s="1"/>
  <c r="P193" i="5" a="1"/>
  <c r="P193" i="5" s="1"/>
  <c r="P194" i="5" a="1"/>
  <c r="P194" i="5" s="1"/>
  <c r="P195" i="5" a="1"/>
  <c r="P195" i="5" s="1"/>
  <c r="P196" i="5" a="1"/>
  <c r="P196" i="5" s="1"/>
  <c r="P197" i="5" a="1"/>
  <c r="P197" i="5" s="1"/>
  <c r="P198" i="5" a="1"/>
  <c r="P198" i="5" s="1"/>
  <c r="P199" i="5" a="1"/>
  <c r="P199" i="5" s="1"/>
  <c r="P200" i="5" a="1"/>
  <c r="P200" i="5" s="1"/>
  <c r="P201" i="5" a="1"/>
  <c r="P201" i="5" s="1"/>
  <c r="P202" i="5" a="1"/>
  <c r="P202" i="5" s="1"/>
  <c r="P203" i="5" a="1"/>
  <c r="P203" i="5" s="1"/>
  <c r="P204" i="5" a="1"/>
  <c r="P204" i="5" s="1"/>
  <c r="P205" i="5" a="1"/>
  <c r="P205" i="5" s="1"/>
  <c r="P206" i="5" a="1"/>
  <c r="P206" i="5" s="1"/>
  <c r="P207" i="5" a="1"/>
  <c r="P207" i="5" s="1"/>
  <c r="P208" i="5" a="1"/>
  <c r="P208" i="5" s="1"/>
  <c r="P209" i="5" a="1"/>
  <c r="P209" i="5" s="1"/>
  <c r="P210" i="5" a="1"/>
  <c r="P210" i="5" s="1"/>
  <c r="P211" i="5" a="1"/>
  <c r="P211" i="5" s="1"/>
  <c r="P212" i="5" a="1"/>
  <c r="P212" i="5" s="1"/>
  <c r="P213" i="5" a="1"/>
  <c r="P213" i="5" s="1"/>
  <c r="P214" i="5" a="1"/>
  <c r="P214" i="5" s="1"/>
  <c r="P215" i="5" a="1"/>
  <c r="P215" i="5" s="1"/>
  <c r="P216" i="5" a="1"/>
  <c r="P216" i="5" s="1"/>
  <c r="P217" i="5" a="1"/>
  <c r="P217" i="5" s="1"/>
  <c r="P218" i="5" a="1"/>
  <c r="P218" i="5" s="1"/>
  <c r="P219" i="5" a="1"/>
  <c r="P219" i="5" s="1"/>
  <c r="P220" i="5" a="1"/>
  <c r="P220" i="5" s="1"/>
  <c r="P221" i="5" a="1"/>
  <c r="P221" i="5" s="1"/>
  <c r="P222" i="5" a="1"/>
  <c r="P222" i="5" s="1"/>
  <c r="P223" i="5" a="1"/>
  <c r="P223" i="5" s="1"/>
  <c r="P224" i="5" a="1"/>
  <c r="P224" i="5" s="1"/>
  <c r="P225" i="5" a="1"/>
  <c r="P225" i="5" s="1"/>
  <c r="P226" i="5" a="1"/>
  <c r="P226" i="5" s="1"/>
  <c r="P227" i="5" a="1"/>
  <c r="P227" i="5" s="1"/>
  <c r="P228" i="5" a="1"/>
  <c r="P228" i="5" s="1"/>
  <c r="P229" i="5" a="1"/>
  <c r="P229" i="5" s="1"/>
  <c r="P230" i="5" a="1"/>
  <c r="P230" i="5" s="1"/>
  <c r="P231" i="5" a="1"/>
  <c r="P231" i="5" s="1"/>
  <c r="P232" i="5" a="1"/>
  <c r="P232" i="5" s="1"/>
  <c r="P233" i="5" a="1"/>
  <c r="P233" i="5" s="1"/>
  <c r="P234" i="5" a="1"/>
  <c r="P234" i="5" s="1"/>
  <c r="P235" i="5" a="1"/>
  <c r="P235" i="5" s="1"/>
  <c r="P236" i="5" a="1"/>
  <c r="P236" i="5" s="1"/>
  <c r="P237" i="5" a="1"/>
  <c r="P237" i="5" s="1"/>
  <c r="P238" i="5" a="1"/>
  <c r="P238" i="5" s="1"/>
  <c r="P239" i="5" a="1"/>
  <c r="P239" i="5" s="1"/>
  <c r="P240" i="5" a="1"/>
  <c r="P240" i="5" s="1"/>
  <c r="P241" i="5" a="1"/>
  <c r="P241" i="5" s="1"/>
  <c r="P242" i="5" a="1"/>
  <c r="P242" i="5" s="1"/>
  <c r="P243" i="5" a="1"/>
  <c r="P243" i="5" s="1"/>
  <c r="P244" i="5" a="1"/>
  <c r="P244" i="5" s="1"/>
  <c r="P245" i="5" a="1"/>
  <c r="P245" i="5" s="1"/>
  <c r="P246" i="5" a="1"/>
  <c r="P246" i="5" s="1"/>
  <c r="P247" i="5" a="1"/>
  <c r="P247" i="5" s="1"/>
  <c r="P248" i="5" a="1"/>
  <c r="P248" i="5" s="1"/>
  <c r="P249" i="5" a="1"/>
  <c r="P249" i="5" s="1"/>
  <c r="P250" i="5" a="1"/>
  <c r="P250" i="5" s="1"/>
  <c r="P251" i="5" a="1"/>
  <c r="P251" i="5" s="1"/>
  <c r="P252" i="5" a="1"/>
  <c r="P252" i="5" s="1"/>
  <c r="P253" i="5" a="1"/>
  <c r="P253" i="5" s="1"/>
  <c r="P254" i="5" a="1"/>
  <c r="P254" i="5" s="1"/>
  <c r="P255" i="5" a="1"/>
  <c r="P255" i="5" s="1"/>
  <c r="P256" i="5" a="1"/>
  <c r="P256" i="5" s="1"/>
  <c r="P257" i="5" a="1"/>
  <c r="P257" i="5" s="1"/>
  <c r="P258" i="5" a="1"/>
  <c r="P258" i="5" s="1"/>
  <c r="P259" i="5" a="1"/>
  <c r="P259" i="5" s="1"/>
  <c r="P260" i="5" a="1"/>
  <c r="P260" i="5" s="1"/>
  <c r="P261" i="5" a="1"/>
  <c r="P261" i="5" s="1"/>
  <c r="P262" i="5" a="1"/>
  <c r="P262" i="5" s="1"/>
  <c r="P263" i="5" a="1"/>
  <c r="P263" i="5" s="1"/>
  <c r="P264" i="5" a="1"/>
  <c r="P264" i="5" s="1"/>
  <c r="P265" i="5" a="1"/>
  <c r="P265" i="5" s="1"/>
  <c r="P266" i="5" a="1"/>
  <c r="P266" i="5" s="1"/>
  <c r="P267" i="5" a="1"/>
  <c r="P267" i="5" s="1"/>
  <c r="P268" i="5" a="1"/>
  <c r="P268" i="5" s="1"/>
  <c r="P269" i="5" a="1"/>
  <c r="P269" i="5" s="1"/>
  <c r="P270" i="5" a="1"/>
  <c r="P270" i="5" s="1"/>
  <c r="P271" i="5" a="1"/>
  <c r="P271" i="5" s="1"/>
  <c r="P272" i="5" a="1"/>
  <c r="P272" i="5" s="1"/>
  <c r="P273" i="5" a="1"/>
  <c r="P273" i="5" s="1"/>
  <c r="P274" i="5" a="1"/>
  <c r="P274" i="5" s="1"/>
  <c r="P275" i="5" a="1"/>
  <c r="P275" i="5" s="1"/>
  <c r="P276" i="5" a="1"/>
  <c r="P276" i="5" s="1"/>
  <c r="P277" i="5" a="1"/>
  <c r="P277" i="5" s="1"/>
  <c r="P278" i="5" a="1"/>
  <c r="P278" i="5" s="1"/>
  <c r="P279" i="5" a="1"/>
  <c r="P279" i="5" s="1"/>
  <c r="P280" i="5" a="1"/>
  <c r="P280" i="5" s="1"/>
  <c r="P281" i="5" a="1"/>
  <c r="P281" i="5" s="1"/>
  <c r="P282" i="5" a="1"/>
  <c r="P282" i="5" s="1"/>
  <c r="P283" i="5" a="1"/>
  <c r="P283" i="5" s="1"/>
  <c r="P284" i="5" a="1"/>
  <c r="P284" i="5" s="1"/>
  <c r="P285" i="5" a="1"/>
  <c r="P285" i="5" s="1"/>
  <c r="P286" i="5" a="1"/>
  <c r="P286" i="5" s="1"/>
  <c r="P287" i="5" a="1"/>
  <c r="P287" i="5" s="1"/>
  <c r="P288" i="5" a="1"/>
  <c r="P288" i="5" s="1"/>
  <c r="P289" i="5" a="1"/>
  <c r="P289" i="5" s="1"/>
  <c r="P290" i="5" a="1"/>
  <c r="P290" i="5" s="1"/>
  <c r="P291" i="5" a="1"/>
  <c r="P291" i="5" s="1"/>
  <c r="P292" i="5" a="1"/>
  <c r="P292" i="5" s="1"/>
  <c r="P293" i="5" a="1"/>
  <c r="P293" i="5" s="1"/>
  <c r="P294" i="5" a="1"/>
  <c r="P294" i="5" s="1"/>
  <c r="P295" i="5" a="1"/>
  <c r="P295" i="5" s="1"/>
  <c r="P296" i="5" a="1"/>
  <c r="P296" i="5" s="1"/>
  <c r="P297" i="5" a="1"/>
  <c r="P297" i="5" s="1"/>
  <c r="P298" i="5" a="1"/>
  <c r="P298" i="5" s="1"/>
  <c r="P299" i="5" a="1"/>
  <c r="P299" i="5" s="1"/>
  <c r="P300" i="5" a="1"/>
  <c r="P300" i="5" s="1"/>
  <c r="P301" i="5" a="1"/>
  <c r="P301" i="5" s="1"/>
  <c r="P302" i="5" a="1"/>
  <c r="P302" i="5" s="1"/>
  <c r="P303" i="5" a="1"/>
  <c r="P303" i="5" s="1"/>
  <c r="P304" i="5" a="1"/>
  <c r="P304" i="5" s="1"/>
  <c r="P305" i="5" a="1"/>
  <c r="P305" i="5" s="1"/>
  <c r="P306" i="5" a="1"/>
  <c r="P306" i="5" s="1"/>
  <c r="P307" i="5" a="1"/>
  <c r="P307" i="5" s="1"/>
  <c r="P308" i="5" a="1"/>
  <c r="P308" i="5" s="1"/>
  <c r="P309" i="5" a="1"/>
  <c r="P309" i="5" s="1"/>
  <c r="P310" i="5" a="1"/>
  <c r="P310" i="5" s="1"/>
  <c r="P311" i="5" a="1"/>
  <c r="P311" i="5" s="1"/>
  <c r="P312" i="5" a="1"/>
  <c r="P312" i="5" s="1"/>
  <c r="P313" i="5" a="1"/>
  <c r="P313" i="5" s="1"/>
  <c r="P314" i="5" a="1"/>
  <c r="P314" i="5" s="1"/>
  <c r="P315" i="5" a="1"/>
  <c r="P315" i="5" s="1"/>
  <c r="P316" i="5" a="1"/>
  <c r="P316" i="5" s="1"/>
  <c r="P317" i="5" a="1"/>
  <c r="P317" i="5" s="1"/>
  <c r="P318" i="5" a="1"/>
  <c r="P318" i="5" s="1"/>
  <c r="P319" i="5" a="1"/>
  <c r="P319" i="5" s="1"/>
  <c r="P320" i="5" a="1"/>
  <c r="P320" i="5" s="1"/>
  <c r="P321" i="5" a="1"/>
  <c r="P321" i="5" s="1"/>
  <c r="P322" i="5" a="1"/>
  <c r="P322" i="5" s="1"/>
  <c r="P323" i="5" a="1"/>
  <c r="P323" i="5" s="1"/>
  <c r="P324" i="5" a="1"/>
  <c r="P324" i="5" s="1"/>
  <c r="P325" i="5" a="1"/>
  <c r="P325" i="5" s="1"/>
  <c r="P326" i="5" a="1"/>
  <c r="P326" i="5" s="1"/>
  <c r="P327" i="5" a="1"/>
  <c r="P327" i="5" s="1"/>
  <c r="P328" i="5" a="1"/>
  <c r="P328" i="5" s="1"/>
  <c r="P329" i="5" a="1"/>
  <c r="P329" i="5" s="1"/>
  <c r="P330" i="5" a="1"/>
  <c r="P330" i="5" s="1"/>
  <c r="P331" i="5" a="1"/>
  <c r="P331" i="5" s="1"/>
  <c r="P332" i="5" a="1"/>
  <c r="P332" i="5" s="1"/>
  <c r="P333" i="5" a="1"/>
  <c r="P333" i="5" s="1"/>
  <c r="P334" i="5" a="1"/>
  <c r="P334" i="5" s="1"/>
  <c r="P335" i="5" a="1"/>
  <c r="P335" i="5" s="1"/>
  <c r="P336" i="5" a="1"/>
  <c r="P336" i="5" s="1"/>
  <c r="P337" i="5" a="1"/>
  <c r="P337" i="5" s="1"/>
  <c r="P338" i="5" a="1"/>
  <c r="P338" i="5" s="1"/>
  <c r="P339" i="5" a="1"/>
  <c r="P339" i="5" s="1"/>
  <c r="P340" i="5" a="1"/>
  <c r="P340" i="5" s="1"/>
  <c r="P341" i="5" a="1"/>
  <c r="P341" i="5" s="1"/>
  <c r="P342" i="5" a="1"/>
  <c r="P342" i="5" s="1"/>
  <c r="P343" i="5" a="1"/>
  <c r="P343" i="5" s="1"/>
  <c r="P344" i="5" a="1"/>
  <c r="P344" i="5" s="1"/>
  <c r="P345" i="5" a="1"/>
  <c r="P345" i="5" s="1"/>
  <c r="P346" i="5" a="1"/>
  <c r="P346" i="5" s="1"/>
  <c r="P347" i="5" a="1"/>
  <c r="P347" i="5" s="1"/>
  <c r="P348" i="5" a="1"/>
  <c r="P348" i="5" s="1"/>
  <c r="P349" i="5" a="1"/>
  <c r="P349" i="5" s="1"/>
  <c r="P350" i="5" a="1"/>
  <c r="P350" i="5" s="1"/>
  <c r="P351" i="5" a="1"/>
  <c r="P351" i="5" s="1"/>
  <c r="P352" i="5" a="1"/>
  <c r="P352" i="5" s="1"/>
  <c r="P353" i="5" a="1"/>
  <c r="P353" i="5" s="1"/>
  <c r="P354" i="5" a="1"/>
  <c r="P354" i="5" s="1"/>
  <c r="P355" i="5" a="1"/>
  <c r="P355" i="5" s="1"/>
  <c r="P356" i="5" a="1"/>
  <c r="P356" i="5" s="1"/>
  <c r="P357" i="5" a="1"/>
  <c r="P357" i="5" s="1"/>
  <c r="P358" i="5" a="1"/>
  <c r="P358" i="5" s="1"/>
  <c r="P359" i="5" a="1"/>
  <c r="P359" i="5" s="1"/>
  <c r="P360" i="5" a="1"/>
  <c r="P360" i="5" s="1"/>
  <c r="P361" i="5" a="1"/>
  <c r="P361" i="5" s="1"/>
  <c r="P362" i="5" a="1"/>
  <c r="P362" i="5" s="1"/>
  <c r="P363" i="5" a="1"/>
  <c r="P363" i="5" s="1"/>
  <c r="P364" i="5" a="1"/>
  <c r="P364" i="5" s="1"/>
  <c r="P365" i="5" a="1"/>
  <c r="P365" i="5" s="1"/>
  <c r="P366" i="5" a="1"/>
  <c r="P366" i="5" s="1"/>
  <c r="P367" i="5" a="1"/>
  <c r="P367" i="5" s="1"/>
  <c r="P368" i="5" a="1"/>
  <c r="P368" i="5" s="1"/>
  <c r="P369" i="5" a="1"/>
  <c r="P369" i="5" s="1"/>
  <c r="P370" i="5" a="1"/>
  <c r="P370" i="5" s="1"/>
  <c r="P371" i="5" a="1"/>
  <c r="P371" i="5" s="1"/>
  <c r="P372" i="5" a="1"/>
  <c r="P372" i="5" s="1"/>
  <c r="P373" i="5" a="1"/>
  <c r="P373" i="5" s="1"/>
  <c r="P374" i="5" a="1"/>
  <c r="P374" i="5" s="1"/>
  <c r="P375" i="5" a="1"/>
  <c r="P375" i="5" s="1"/>
  <c r="P376" i="5" a="1"/>
  <c r="P376" i="5" s="1"/>
  <c r="P377" i="5" a="1"/>
  <c r="P377" i="5" s="1"/>
  <c r="P378" i="5" a="1"/>
  <c r="P378" i="5" s="1"/>
  <c r="P379" i="5" a="1"/>
  <c r="P379" i="5" s="1"/>
  <c r="P380" i="5" a="1"/>
  <c r="P380" i="5" s="1"/>
  <c r="P381" i="5" a="1"/>
  <c r="P381" i="5" s="1"/>
  <c r="P382" i="5" a="1"/>
  <c r="P382" i="5" s="1"/>
  <c r="P383" i="5" a="1"/>
  <c r="P383" i="5" s="1"/>
  <c r="P384" i="5" a="1"/>
  <c r="P384" i="5" s="1"/>
  <c r="P385" i="5" a="1"/>
  <c r="P385" i="5" s="1"/>
  <c r="P386" i="5" a="1"/>
  <c r="P386" i="5" s="1"/>
  <c r="P387" i="5" a="1"/>
  <c r="P387" i="5" s="1"/>
  <c r="P388" i="5" a="1"/>
  <c r="P388" i="5" s="1"/>
  <c r="P389" i="5" a="1"/>
  <c r="P389" i="5" s="1"/>
  <c r="P390" i="5" a="1"/>
  <c r="P390" i="5" s="1"/>
  <c r="P391" i="5" a="1"/>
  <c r="P391" i="5" s="1"/>
  <c r="P392" i="5" a="1"/>
  <c r="P392" i="5" s="1"/>
  <c r="P393" i="5" a="1"/>
  <c r="P393" i="5" s="1"/>
  <c r="P394" i="5" a="1"/>
  <c r="P394" i="5" s="1"/>
  <c r="P395" i="5" a="1"/>
  <c r="P395" i="5" s="1"/>
  <c r="P396" i="5" a="1"/>
  <c r="P396" i="5" s="1"/>
  <c r="P397" i="5" a="1"/>
  <c r="P397" i="5" s="1"/>
  <c r="P398" i="5" a="1"/>
  <c r="P398" i="5" s="1"/>
  <c r="P399" i="5" a="1"/>
  <c r="P399" i="5" s="1"/>
  <c r="P400" i="5" a="1"/>
  <c r="P400" i="5" s="1"/>
  <c r="P401" i="5" a="1"/>
  <c r="P401" i="5" s="1"/>
  <c r="P402" i="5" a="1"/>
  <c r="P402" i="5" s="1"/>
  <c r="P403" i="5" a="1"/>
  <c r="P403" i="5" s="1"/>
  <c r="P404" i="5" a="1"/>
  <c r="P404" i="5" s="1"/>
  <c r="P405" i="5" a="1"/>
  <c r="P405" i="5" s="1"/>
  <c r="P406" i="5" a="1"/>
  <c r="P406" i="5" s="1"/>
  <c r="P407" i="5" a="1"/>
  <c r="P407" i="5" s="1"/>
  <c r="P408" i="5" a="1"/>
  <c r="P408" i="5" s="1"/>
  <c r="P409" i="5" a="1"/>
  <c r="P409" i="5" s="1"/>
  <c r="P410" i="5" a="1"/>
  <c r="P410" i="5" s="1"/>
  <c r="P411" i="5" a="1"/>
  <c r="P411" i="5" s="1"/>
  <c r="P412" i="5" a="1"/>
  <c r="P412" i="5" s="1"/>
  <c r="P413" i="5" a="1"/>
  <c r="P413" i="5" s="1"/>
  <c r="P414" i="5" a="1"/>
  <c r="P414" i="5" s="1"/>
  <c r="P415" i="5" a="1"/>
  <c r="P415" i="5" s="1"/>
  <c r="P416" i="5" a="1"/>
  <c r="P416" i="5" s="1"/>
  <c r="P417" i="5" a="1"/>
  <c r="P417" i="5" s="1"/>
  <c r="P418" i="5" a="1"/>
  <c r="P418" i="5" s="1"/>
  <c r="P419" i="5" a="1"/>
  <c r="P419" i="5" s="1"/>
  <c r="P420" i="5" a="1"/>
  <c r="P420" i="5" s="1"/>
  <c r="P421" i="5" a="1"/>
  <c r="P421" i="5" s="1"/>
  <c r="P422" i="5" a="1"/>
  <c r="P422" i="5" s="1"/>
  <c r="P423" i="5" a="1"/>
  <c r="P423" i="5" s="1"/>
  <c r="P424" i="5" a="1"/>
  <c r="P424" i="5" s="1"/>
  <c r="P425" i="5" a="1"/>
  <c r="P425" i="5" s="1"/>
  <c r="P426" i="5" a="1"/>
  <c r="P426" i="5" s="1"/>
  <c r="P427" i="5" a="1"/>
  <c r="P427" i="5" s="1"/>
  <c r="P428" i="5" a="1"/>
  <c r="P428" i="5" s="1"/>
  <c r="P429" i="5" a="1"/>
  <c r="P429" i="5" s="1"/>
  <c r="P430" i="5" a="1"/>
  <c r="P430" i="5" s="1"/>
  <c r="P431" i="5" a="1"/>
  <c r="P431" i="5" s="1"/>
  <c r="P432" i="5" a="1"/>
  <c r="P432" i="5" s="1"/>
  <c r="P433" i="5" a="1"/>
  <c r="P433" i="5" s="1"/>
  <c r="P434" i="5" a="1"/>
  <c r="P434" i="5" s="1"/>
  <c r="P435" i="5" a="1"/>
  <c r="P435" i="5" s="1"/>
  <c r="P436" i="5" a="1"/>
  <c r="P436" i="5" s="1"/>
  <c r="P437" i="5" a="1"/>
  <c r="P437" i="5" s="1"/>
  <c r="P438" i="5" a="1"/>
  <c r="P438" i="5" s="1"/>
  <c r="P439" i="5" a="1"/>
  <c r="P439" i="5" s="1"/>
  <c r="P440" i="5" a="1"/>
  <c r="P440" i="5" s="1"/>
  <c r="P441" i="5" a="1"/>
  <c r="P441" i="5" s="1"/>
  <c r="P442" i="5" a="1"/>
  <c r="P442" i="5" s="1"/>
  <c r="P443" i="5" a="1"/>
  <c r="P443" i="5" s="1"/>
  <c r="P444" i="5" a="1"/>
  <c r="P444" i="5" s="1"/>
  <c r="P445" i="5" a="1"/>
  <c r="P445" i="5" s="1"/>
  <c r="P446" i="5" a="1"/>
  <c r="P446" i="5" s="1"/>
  <c r="P447" i="5" a="1"/>
  <c r="P447" i="5" s="1"/>
  <c r="P448" i="5" a="1"/>
  <c r="P448" i="5" s="1"/>
  <c r="P449" i="5" a="1"/>
  <c r="P449" i="5" s="1"/>
  <c r="P450" i="5" a="1"/>
  <c r="P450" i="5" s="1"/>
  <c r="P451" i="5" a="1"/>
  <c r="P451" i="5" s="1"/>
  <c r="P452" i="5" a="1"/>
  <c r="P452" i="5" s="1"/>
  <c r="P453" i="5" a="1"/>
  <c r="P453" i="5" s="1"/>
  <c r="P454" i="5" a="1"/>
  <c r="P454" i="5" s="1"/>
  <c r="P455" i="5" a="1"/>
  <c r="P455" i="5" s="1"/>
  <c r="P456" i="5" a="1"/>
  <c r="P456" i="5" s="1"/>
  <c r="P457" i="5" a="1"/>
  <c r="P457" i="5" s="1"/>
  <c r="P458" i="5" a="1"/>
  <c r="P458" i="5" s="1"/>
  <c r="P459" i="5" a="1"/>
  <c r="P459" i="5" s="1"/>
  <c r="P460" i="5" a="1"/>
  <c r="P460" i="5" s="1"/>
  <c r="P461" i="5" a="1"/>
  <c r="P461" i="5" s="1"/>
  <c r="P462" i="5" a="1"/>
  <c r="P462" i="5" s="1"/>
  <c r="P463" i="5" a="1"/>
  <c r="P463" i="5" s="1"/>
  <c r="P464" i="5" a="1"/>
  <c r="P464" i="5" s="1"/>
  <c r="P465" i="5" a="1"/>
  <c r="P465" i="5" s="1"/>
  <c r="P466" i="5" a="1"/>
  <c r="P466" i="5" s="1"/>
  <c r="P467" i="5" a="1"/>
  <c r="P467" i="5" s="1"/>
  <c r="P468" i="5" a="1"/>
  <c r="P468" i="5" s="1"/>
  <c r="P469" i="5" a="1"/>
  <c r="P469" i="5" s="1"/>
  <c r="P470" i="5" a="1"/>
  <c r="P470" i="5" s="1"/>
  <c r="P471" i="5" a="1"/>
  <c r="P471" i="5" s="1"/>
  <c r="P472" i="5" a="1"/>
  <c r="P472" i="5" s="1"/>
  <c r="P473" i="5" a="1"/>
  <c r="P473" i="5" s="1"/>
  <c r="P474" i="5" a="1"/>
  <c r="P474" i="5" s="1"/>
  <c r="P475" i="5" a="1"/>
  <c r="P475" i="5" s="1"/>
  <c r="P476" i="5" a="1"/>
  <c r="P476" i="5" s="1"/>
  <c r="P477" i="5" a="1"/>
  <c r="P477" i="5" s="1"/>
  <c r="P478" i="5" a="1"/>
  <c r="P478" i="5" s="1"/>
  <c r="P479" i="5" a="1"/>
  <c r="P479" i="5" s="1"/>
  <c r="P480" i="5" a="1"/>
  <c r="P480" i="5" s="1"/>
  <c r="P481" i="5" a="1"/>
  <c r="P481" i="5" s="1"/>
  <c r="P482" i="5" a="1"/>
  <c r="P482" i="5" s="1"/>
  <c r="P483" i="5" a="1"/>
  <c r="P483" i="5" s="1"/>
  <c r="P484" i="5" a="1"/>
  <c r="P484" i="5" s="1"/>
  <c r="P485" i="5" a="1"/>
  <c r="P485" i="5" s="1"/>
  <c r="P486" i="5" a="1"/>
  <c r="P486" i="5" s="1"/>
  <c r="P487" i="5" a="1"/>
  <c r="P487" i="5" s="1"/>
  <c r="P488" i="5" a="1"/>
  <c r="P488" i="5" s="1"/>
  <c r="P489" i="5" a="1"/>
  <c r="P489" i="5" s="1"/>
  <c r="P490" i="5" a="1"/>
  <c r="P490" i="5" s="1"/>
  <c r="P491" i="5" a="1"/>
  <c r="P491" i="5" s="1"/>
  <c r="P492" i="5" a="1"/>
  <c r="P492" i="5" s="1"/>
  <c r="P493" i="5" a="1"/>
  <c r="P493" i="5" s="1"/>
  <c r="P494" i="5" a="1"/>
  <c r="P494" i="5" s="1"/>
  <c r="P495" i="5" a="1"/>
  <c r="P495" i="5" s="1"/>
  <c r="P496" i="5" a="1"/>
  <c r="P496" i="5" s="1"/>
  <c r="P497" i="5" a="1"/>
  <c r="P497" i="5" s="1"/>
  <c r="P498" i="5" a="1"/>
  <c r="P498" i="5" s="1"/>
  <c r="P499" i="5" a="1"/>
  <c r="P499" i="5" s="1"/>
  <c r="P500" i="5" a="1"/>
  <c r="P500" i="5" s="1"/>
  <c r="P501" i="5" a="1"/>
  <c r="P501" i="5" s="1"/>
  <c r="P502" i="5" a="1"/>
  <c r="P502" i="5" s="1"/>
  <c r="P503" i="5" a="1"/>
  <c r="P503" i="5" s="1"/>
  <c r="P504" i="5" a="1"/>
  <c r="P504" i="5" s="1"/>
  <c r="P505" i="5" a="1"/>
  <c r="P505" i="5" s="1"/>
  <c r="P506" i="5" a="1"/>
  <c r="P506" i="5" s="1"/>
  <c r="P507" i="5" a="1"/>
  <c r="P507" i="5" s="1"/>
  <c r="P508" i="5" a="1"/>
  <c r="P508" i="5" s="1"/>
  <c r="P509" i="5" a="1"/>
  <c r="P509" i="5" s="1"/>
  <c r="P510" i="5" a="1"/>
  <c r="P510" i="5" s="1"/>
  <c r="P511" i="5" a="1"/>
  <c r="P511" i="5" s="1"/>
  <c r="P512" i="5" a="1"/>
  <c r="P512" i="5" s="1"/>
  <c r="P513" i="5" a="1"/>
  <c r="P513" i="5" s="1"/>
  <c r="P514" i="5" a="1"/>
  <c r="P514" i="5" s="1"/>
  <c r="P515" i="5" a="1"/>
  <c r="P515" i="5" s="1"/>
  <c r="P516" i="5" a="1"/>
  <c r="P516" i="5" s="1"/>
  <c r="P517" i="5" a="1"/>
  <c r="P517" i="5" s="1"/>
  <c r="P518" i="5" a="1"/>
  <c r="P518" i="5" s="1"/>
  <c r="P519" i="5" a="1"/>
  <c r="P519" i="5" s="1"/>
  <c r="P520" i="5" a="1"/>
  <c r="P520" i="5" s="1"/>
  <c r="P521" i="5" a="1"/>
  <c r="P521" i="5" s="1"/>
  <c r="P522" i="5" a="1"/>
  <c r="P522" i="5" s="1"/>
  <c r="P523" i="5" a="1"/>
  <c r="P523" i="5" s="1"/>
  <c r="P524" i="5" a="1"/>
  <c r="P524" i="5" s="1"/>
  <c r="P525" i="5" a="1"/>
  <c r="P525" i="5" s="1"/>
  <c r="P526" i="5" a="1"/>
  <c r="P526" i="5" s="1"/>
  <c r="P527" i="5" a="1"/>
  <c r="P527" i="5" s="1"/>
  <c r="P528" i="5" a="1"/>
  <c r="P528" i="5" s="1"/>
  <c r="P529" i="5" a="1"/>
  <c r="P529" i="5" s="1"/>
  <c r="P530" i="5" a="1"/>
  <c r="P530" i="5" s="1"/>
  <c r="P531" i="5" a="1"/>
  <c r="P531" i="5" s="1"/>
  <c r="P532" i="5" a="1"/>
  <c r="P532" i="5" s="1"/>
  <c r="P533" i="5" a="1"/>
  <c r="P533" i="5" s="1"/>
  <c r="P534" i="5" a="1"/>
  <c r="P534" i="5" s="1"/>
  <c r="P535" i="5" a="1"/>
  <c r="P535" i="5" s="1"/>
  <c r="P536" i="5" a="1"/>
  <c r="P536" i="5" s="1"/>
  <c r="P537" i="5" a="1"/>
  <c r="P537" i="5" s="1"/>
  <c r="P538" i="5" a="1"/>
  <c r="P538" i="5" s="1"/>
  <c r="P539" i="5" a="1"/>
  <c r="P539" i="5" s="1"/>
  <c r="P540" i="5" a="1"/>
  <c r="P540" i="5" s="1"/>
  <c r="P541" i="5" a="1"/>
  <c r="P541" i="5" s="1"/>
  <c r="P542" i="5" a="1"/>
  <c r="P542" i="5" s="1"/>
  <c r="P543" i="5" a="1"/>
  <c r="P543" i="5" s="1"/>
  <c r="P544" i="5" a="1"/>
  <c r="P544" i="5" s="1"/>
  <c r="P545" i="5" a="1"/>
  <c r="P545" i="5" s="1"/>
  <c r="P546" i="5" a="1"/>
  <c r="P546" i="5" s="1"/>
  <c r="P547" i="5" a="1"/>
  <c r="P547" i="5" s="1"/>
  <c r="P548" i="5" a="1"/>
  <c r="P548" i="5" s="1"/>
  <c r="P549" i="5" a="1"/>
  <c r="P549" i="5" s="1"/>
  <c r="P550" i="5" a="1"/>
  <c r="P550" i="5" s="1"/>
  <c r="P551" i="5" a="1"/>
  <c r="P551" i="5" s="1"/>
  <c r="P552" i="5" a="1"/>
  <c r="P552" i="5" s="1"/>
  <c r="P553" i="5" a="1"/>
  <c r="P553" i="5" s="1"/>
  <c r="P554" i="5" a="1"/>
  <c r="P554" i="5" s="1"/>
  <c r="P555" i="5" a="1"/>
  <c r="P555" i="5" s="1"/>
  <c r="P556" i="5" a="1"/>
  <c r="P556" i="5" s="1"/>
  <c r="P557" i="5" a="1"/>
  <c r="P557" i="5" s="1"/>
  <c r="P558" i="5" a="1"/>
  <c r="P558" i="5" s="1"/>
  <c r="P559" i="5" a="1"/>
  <c r="P559" i="5" s="1"/>
  <c r="P560" i="5" a="1"/>
  <c r="P560" i="5" s="1"/>
  <c r="P561" i="5" a="1"/>
  <c r="P561" i="5" s="1"/>
  <c r="P562" i="5" a="1"/>
  <c r="P562" i="5" s="1"/>
  <c r="P563" i="5" a="1"/>
  <c r="P563" i="5" s="1"/>
  <c r="P564" i="5" a="1"/>
  <c r="P564" i="5" s="1"/>
  <c r="P565" i="5" a="1"/>
  <c r="P565" i="5" s="1"/>
  <c r="P566" i="5" a="1"/>
  <c r="P566" i="5" s="1"/>
  <c r="P567" i="5" a="1"/>
  <c r="P567" i="5" s="1"/>
  <c r="P568" i="5" a="1"/>
  <c r="P568" i="5" s="1"/>
  <c r="P569" i="5" a="1"/>
  <c r="P569" i="5" s="1"/>
  <c r="P570" i="5" a="1"/>
  <c r="P570" i="5" s="1"/>
  <c r="P571" i="5" a="1"/>
  <c r="P571" i="5" s="1"/>
  <c r="P572" i="5" a="1"/>
  <c r="P572" i="5" s="1"/>
  <c r="P573" i="5" a="1"/>
  <c r="P573" i="5" s="1"/>
  <c r="P574" i="5" a="1"/>
  <c r="P574" i="5" s="1"/>
  <c r="P575" i="5" a="1"/>
  <c r="P575" i="5" s="1"/>
  <c r="P576" i="5" a="1"/>
  <c r="P576" i="5" s="1"/>
  <c r="P577" i="5" a="1"/>
  <c r="P577" i="5" s="1"/>
  <c r="P578" i="5" a="1"/>
  <c r="P578" i="5" s="1"/>
  <c r="P579" i="5" a="1"/>
  <c r="P579" i="5" s="1"/>
  <c r="P580" i="5" a="1"/>
  <c r="P580" i="5" s="1"/>
  <c r="P581" i="5" a="1"/>
  <c r="P581" i="5" s="1"/>
  <c r="P582" i="5" a="1"/>
  <c r="P582" i="5" s="1"/>
  <c r="P583" i="5" a="1"/>
  <c r="P583" i="5" s="1"/>
  <c r="P584" i="5" a="1"/>
  <c r="P584" i="5" s="1"/>
  <c r="P585" i="5" a="1"/>
  <c r="P585" i="5" s="1"/>
  <c r="P586" i="5" a="1"/>
  <c r="P586" i="5" s="1"/>
  <c r="P587" i="5" a="1"/>
  <c r="P587" i="5" s="1"/>
  <c r="P588" i="5" a="1"/>
  <c r="P588" i="5" s="1"/>
  <c r="P589" i="5" a="1"/>
  <c r="P589" i="5" s="1"/>
  <c r="P590" i="5" a="1"/>
  <c r="P590" i="5" s="1"/>
  <c r="P591" i="5" a="1"/>
  <c r="P591" i="5" s="1"/>
  <c r="P592" i="5" a="1"/>
  <c r="P592" i="5" s="1"/>
  <c r="P593" i="5" a="1"/>
  <c r="P593" i="5" s="1"/>
  <c r="P594" i="5" a="1"/>
  <c r="P594" i="5" s="1"/>
  <c r="P595" i="5" a="1"/>
  <c r="P595" i="5" s="1"/>
  <c r="P596" i="5" a="1"/>
  <c r="P596" i="5" s="1"/>
  <c r="P597" i="5" a="1"/>
  <c r="P597" i="5" s="1"/>
  <c r="P598" i="5" a="1"/>
  <c r="P598" i="5" s="1"/>
  <c r="P599" i="5" a="1"/>
  <c r="P599" i="5" s="1"/>
  <c r="P600" i="5" a="1"/>
  <c r="P600" i="5" s="1"/>
  <c r="P601" i="5" a="1"/>
  <c r="P601" i="5" s="1"/>
  <c r="P602" i="5" a="1"/>
  <c r="P602" i="5" s="1"/>
  <c r="P603" i="5" a="1"/>
  <c r="P603" i="5" s="1"/>
  <c r="P604" i="5" a="1"/>
  <c r="P604" i="5" s="1"/>
  <c r="P605" i="5" a="1"/>
  <c r="P605" i="5" s="1"/>
  <c r="P606" i="5" a="1"/>
  <c r="P606" i="5" s="1"/>
  <c r="P607" i="5" a="1"/>
  <c r="P607" i="5" s="1"/>
  <c r="P608" i="5" a="1"/>
  <c r="P608" i="5" s="1"/>
  <c r="P609" i="5" a="1"/>
  <c r="P609" i="5" s="1"/>
  <c r="P610" i="5" a="1"/>
  <c r="P610" i="5" s="1"/>
  <c r="P611" i="5" a="1"/>
  <c r="P611" i="5" s="1"/>
  <c r="P612" i="5" a="1"/>
  <c r="P612" i="5" s="1"/>
  <c r="P613" i="5" a="1"/>
  <c r="P613" i="5" s="1"/>
  <c r="P614" i="5" a="1"/>
  <c r="P614" i="5" s="1"/>
  <c r="P615" i="5" a="1"/>
  <c r="P615" i="5" s="1"/>
  <c r="P616" i="5" a="1"/>
  <c r="P616" i="5" s="1"/>
  <c r="P617" i="5" a="1"/>
  <c r="P617" i="5" s="1"/>
  <c r="P618" i="5" a="1"/>
  <c r="P618" i="5" s="1"/>
  <c r="P619" i="5" a="1"/>
  <c r="P619" i="5" s="1"/>
  <c r="P620" i="5" a="1"/>
  <c r="P620" i="5" s="1"/>
  <c r="P621" i="5" a="1"/>
  <c r="P621" i="5" s="1"/>
  <c r="P622" i="5" a="1"/>
  <c r="P622" i="5" s="1"/>
  <c r="P623" i="5" a="1"/>
  <c r="P623" i="5" s="1"/>
  <c r="P624" i="5" a="1"/>
  <c r="P624" i="5" s="1"/>
  <c r="P625" i="5" a="1"/>
  <c r="P625" i="5" s="1"/>
  <c r="P626" i="5" a="1"/>
  <c r="P626" i="5" s="1"/>
  <c r="P627" i="5" a="1"/>
  <c r="P627" i="5" s="1"/>
  <c r="P628" i="5" a="1"/>
  <c r="P628" i="5" s="1"/>
  <c r="P629" i="5" a="1"/>
  <c r="P629" i="5" s="1"/>
  <c r="P630" i="5" a="1"/>
  <c r="P630" i="5" s="1"/>
  <c r="P631" i="5" a="1"/>
  <c r="P631" i="5" s="1"/>
  <c r="P632" i="5" a="1"/>
  <c r="P632" i="5" s="1"/>
  <c r="P633" i="5" a="1"/>
  <c r="P633" i="5" s="1"/>
  <c r="P634" i="5" a="1"/>
  <c r="P634" i="5" s="1"/>
  <c r="P635" i="5" a="1"/>
  <c r="P635" i="5" s="1"/>
  <c r="P636" i="5" a="1"/>
  <c r="P636" i="5" s="1"/>
  <c r="P637" i="5" a="1"/>
  <c r="P637" i="5" s="1"/>
  <c r="P638" i="5" a="1"/>
  <c r="P638" i="5" s="1"/>
  <c r="P639" i="5" a="1"/>
  <c r="P639" i="5" s="1"/>
  <c r="P640" i="5" a="1"/>
  <c r="P640" i="5" s="1"/>
  <c r="P641" i="5" a="1"/>
  <c r="P641" i="5" s="1"/>
  <c r="P642" i="5" a="1"/>
  <c r="P642" i="5" s="1"/>
  <c r="P643" i="5" a="1"/>
  <c r="P643" i="5" s="1"/>
  <c r="P644" i="5" a="1"/>
  <c r="P644" i="5" s="1"/>
  <c r="P645" i="5" a="1"/>
  <c r="P645" i="5" s="1"/>
  <c r="P646" i="5" a="1"/>
  <c r="P646" i="5" s="1"/>
  <c r="P647" i="5" a="1"/>
  <c r="P647" i="5" s="1"/>
  <c r="P648" i="5" a="1"/>
  <c r="P648" i="5" s="1"/>
  <c r="P649" i="5" a="1"/>
  <c r="P649" i="5" s="1"/>
  <c r="P650" i="5" a="1"/>
  <c r="P650" i="5" s="1"/>
  <c r="P651" i="5" a="1"/>
  <c r="P651" i="5" s="1"/>
  <c r="P652" i="5" a="1"/>
  <c r="P652" i="5" s="1"/>
  <c r="P653" i="5" a="1"/>
  <c r="P653" i="5" s="1"/>
  <c r="P654" i="5" a="1"/>
  <c r="P654" i="5" s="1"/>
  <c r="P655" i="5" a="1"/>
  <c r="P655" i="5" s="1"/>
  <c r="P656" i="5" a="1"/>
  <c r="P656" i="5" s="1"/>
  <c r="P657" i="5" a="1"/>
  <c r="P657" i="5" s="1"/>
  <c r="P658" i="5" a="1"/>
  <c r="P658" i="5" s="1"/>
  <c r="P659" i="5" a="1"/>
  <c r="P659" i="5" s="1"/>
  <c r="P660" i="5" a="1"/>
  <c r="P660" i="5" s="1"/>
  <c r="P661" i="5" a="1"/>
  <c r="P661" i="5" s="1"/>
  <c r="P662" i="5" a="1"/>
  <c r="P662" i="5" s="1"/>
  <c r="P663" i="5" a="1"/>
  <c r="P663" i="5" s="1"/>
  <c r="P664" i="5" a="1"/>
  <c r="P664" i="5" s="1"/>
  <c r="P665" i="5" a="1"/>
  <c r="P665" i="5" s="1"/>
  <c r="P666" i="5" a="1"/>
  <c r="P666" i="5" s="1"/>
  <c r="P667" i="5" a="1"/>
  <c r="P667" i="5" s="1"/>
  <c r="P668" i="5" a="1"/>
  <c r="P668" i="5" s="1"/>
  <c r="P669" i="5" a="1"/>
  <c r="P669" i="5" s="1"/>
  <c r="P670" i="5" a="1"/>
  <c r="P670" i="5" s="1"/>
  <c r="P671" i="5" a="1"/>
  <c r="P671" i="5" s="1"/>
  <c r="P672" i="5" a="1"/>
  <c r="P672" i="5" s="1"/>
  <c r="P673" i="5" a="1"/>
  <c r="P673" i="5" s="1"/>
  <c r="P674" i="5" a="1"/>
  <c r="P674" i="5" s="1"/>
  <c r="P675" i="5" a="1"/>
  <c r="P675" i="5" s="1"/>
  <c r="P676" i="5" a="1"/>
  <c r="P676" i="5" s="1"/>
  <c r="P677" i="5" a="1"/>
  <c r="P677" i="5" s="1"/>
  <c r="P678" i="5" a="1"/>
  <c r="P678" i="5" s="1"/>
  <c r="P679" i="5" a="1"/>
  <c r="P679" i="5" s="1"/>
  <c r="P680" i="5" a="1"/>
  <c r="P680" i="5" s="1"/>
  <c r="P681" i="5" a="1"/>
  <c r="P681" i="5" s="1"/>
  <c r="P682" i="5" a="1"/>
  <c r="P682" i="5" s="1"/>
  <c r="P683" i="5" a="1"/>
  <c r="P683" i="5" s="1"/>
  <c r="P684" i="5" a="1"/>
  <c r="P684" i="5" s="1"/>
  <c r="P685" i="5" a="1"/>
  <c r="P685" i="5" s="1"/>
  <c r="P686" i="5" a="1"/>
  <c r="P686" i="5" s="1"/>
  <c r="P687" i="5" a="1"/>
  <c r="P687" i="5" s="1"/>
  <c r="P688" i="5" a="1"/>
  <c r="P688" i="5" s="1"/>
  <c r="P689" i="5" a="1"/>
  <c r="P689" i="5" s="1"/>
  <c r="P690" i="5" a="1"/>
  <c r="P690" i="5" s="1"/>
  <c r="P691" i="5" a="1"/>
  <c r="P691" i="5" s="1"/>
  <c r="P692" i="5" a="1"/>
  <c r="P692" i="5" s="1"/>
  <c r="P693" i="5" a="1"/>
  <c r="P693" i="5" s="1"/>
  <c r="P694" i="5" a="1"/>
  <c r="P694" i="5" s="1"/>
  <c r="P695" i="5" a="1"/>
  <c r="P695" i="5" s="1"/>
  <c r="P696" i="5" a="1"/>
  <c r="P696" i="5" s="1"/>
  <c r="P697" i="5" a="1"/>
  <c r="P697" i="5" s="1"/>
  <c r="P698" i="5" a="1"/>
  <c r="P698" i="5" s="1"/>
  <c r="P699" i="5" a="1"/>
  <c r="P699" i="5" s="1"/>
  <c r="P700" i="5" a="1"/>
  <c r="P700" i="5" s="1"/>
  <c r="P701" i="5" a="1"/>
  <c r="P701" i="5" s="1"/>
  <c r="P702" i="5" a="1"/>
  <c r="P702" i="5" s="1"/>
  <c r="P703" i="5" a="1"/>
  <c r="P703" i="5" s="1"/>
  <c r="P704" i="5" a="1"/>
  <c r="P704" i="5" s="1"/>
  <c r="P705" i="5" a="1"/>
  <c r="P705" i="5" s="1"/>
  <c r="P706" i="5" a="1"/>
  <c r="P706" i="5" s="1"/>
  <c r="P707" i="5" a="1"/>
  <c r="P707" i="5" s="1"/>
  <c r="P708" i="5" a="1"/>
  <c r="P708" i="5" s="1"/>
  <c r="P709" i="5" a="1"/>
  <c r="P709" i="5" s="1"/>
  <c r="P710" i="5" a="1"/>
  <c r="P710" i="5" s="1"/>
  <c r="P711" i="5" a="1"/>
  <c r="P711" i="5" s="1"/>
  <c r="P712" i="5" a="1"/>
  <c r="P712" i="5" s="1"/>
  <c r="P713" i="5" a="1"/>
  <c r="P713" i="5" s="1"/>
  <c r="P714" i="5" a="1"/>
  <c r="P714" i="5" s="1"/>
  <c r="P715" i="5" a="1"/>
  <c r="P715" i="5" s="1"/>
  <c r="P716" i="5" a="1"/>
  <c r="P716" i="5" s="1"/>
  <c r="P717" i="5" a="1"/>
  <c r="P717" i="5" s="1"/>
  <c r="P718" i="5" a="1"/>
  <c r="P718" i="5" s="1"/>
  <c r="P719" i="5" a="1"/>
  <c r="P719" i="5" s="1"/>
  <c r="P720" i="5" a="1"/>
  <c r="P720" i="5" s="1"/>
  <c r="P721" i="5" a="1"/>
  <c r="P721" i="5" s="1"/>
  <c r="P722" i="5" a="1"/>
  <c r="P722" i="5" s="1"/>
  <c r="P723" i="5" a="1"/>
  <c r="P723" i="5" s="1"/>
  <c r="P724" i="5" a="1"/>
  <c r="P724" i="5" s="1"/>
  <c r="P725" i="5" a="1"/>
  <c r="P725" i="5" s="1"/>
  <c r="P726" i="5" a="1"/>
  <c r="P726" i="5" s="1"/>
  <c r="P727" i="5" a="1"/>
  <c r="P727" i="5" s="1"/>
  <c r="P728" i="5" a="1"/>
  <c r="P728" i="5" s="1"/>
  <c r="P729" i="5" a="1"/>
  <c r="P729" i="5" s="1"/>
  <c r="P730" i="5" a="1"/>
  <c r="P730" i="5" s="1"/>
  <c r="P731" i="5" a="1"/>
  <c r="P731" i="5" s="1"/>
  <c r="P732" i="5" a="1"/>
  <c r="P732" i="5" s="1"/>
  <c r="P733" i="5" a="1"/>
  <c r="P733" i="5" s="1"/>
  <c r="P734" i="5" a="1"/>
  <c r="P734" i="5" s="1"/>
  <c r="P735" i="5" a="1"/>
  <c r="P735" i="5" s="1"/>
  <c r="P736" i="5" a="1"/>
  <c r="P736" i="5" s="1"/>
  <c r="P737" i="5" a="1"/>
  <c r="P737" i="5" s="1"/>
  <c r="P738" i="5" a="1"/>
  <c r="P738" i="5" s="1"/>
  <c r="P739" i="5" a="1"/>
  <c r="P739" i="5" s="1"/>
  <c r="P740" i="5" a="1"/>
  <c r="P740" i="5" s="1"/>
  <c r="P741" i="5" a="1"/>
  <c r="P741" i="5" s="1"/>
  <c r="P742" i="5" a="1"/>
  <c r="P742" i="5" s="1"/>
  <c r="P743" i="5" a="1"/>
  <c r="P743" i="5" s="1"/>
  <c r="P744" i="5" a="1"/>
  <c r="P744" i="5" s="1"/>
  <c r="P745" i="5" a="1"/>
  <c r="P745" i="5" s="1"/>
  <c r="P746" i="5" a="1"/>
  <c r="P746" i="5" s="1"/>
  <c r="P747" i="5" a="1"/>
  <c r="P747" i="5" s="1"/>
  <c r="P748" i="5" a="1"/>
  <c r="P748" i="5" s="1"/>
  <c r="P749" i="5" a="1"/>
  <c r="P749" i="5" s="1"/>
  <c r="P750" i="5" a="1"/>
  <c r="P750" i="5" s="1"/>
  <c r="P751" i="5" a="1"/>
  <c r="P751" i="5" s="1"/>
  <c r="P752" i="5" a="1"/>
  <c r="P752" i="5" s="1"/>
  <c r="P753" i="5" a="1"/>
  <c r="P753" i="5" s="1"/>
  <c r="P754" i="5" a="1"/>
  <c r="P754" i="5" s="1"/>
  <c r="P755" i="5" a="1"/>
  <c r="P755" i="5" s="1"/>
  <c r="P756" i="5" a="1"/>
  <c r="P756" i="5" s="1"/>
  <c r="P757" i="5" a="1"/>
  <c r="P757" i="5" s="1"/>
  <c r="P758" i="5" a="1"/>
  <c r="P758" i="5" s="1"/>
  <c r="P759" i="5" a="1"/>
  <c r="P759" i="5" s="1"/>
  <c r="P760" i="5" a="1"/>
  <c r="P760" i="5" s="1"/>
  <c r="P761" i="5" a="1"/>
  <c r="P761" i="5" s="1"/>
  <c r="P762" i="5" a="1"/>
  <c r="P762" i="5" s="1"/>
  <c r="P763" i="5" a="1"/>
  <c r="P763" i="5" s="1"/>
  <c r="P764" i="5" a="1"/>
  <c r="P764" i="5" s="1"/>
  <c r="P765" i="5" a="1"/>
  <c r="P765" i="5" s="1"/>
  <c r="P766" i="5" a="1"/>
  <c r="P766" i="5" s="1"/>
  <c r="P767" i="5" a="1"/>
  <c r="P767" i="5" s="1"/>
  <c r="P768" i="5" a="1"/>
  <c r="P768" i="5" s="1"/>
  <c r="P769" i="5" a="1"/>
  <c r="P769" i="5" s="1"/>
  <c r="P770" i="5" a="1"/>
  <c r="P770" i="5" s="1"/>
  <c r="P771" i="5" a="1"/>
  <c r="P771" i="5" s="1"/>
  <c r="P772" i="5" a="1"/>
  <c r="P772" i="5" s="1"/>
  <c r="P773" i="5" a="1"/>
  <c r="P773" i="5" s="1"/>
  <c r="P774" i="5" a="1"/>
  <c r="P774" i="5" s="1"/>
  <c r="P775" i="5" a="1"/>
  <c r="P775" i="5" s="1"/>
  <c r="P776" i="5" a="1"/>
  <c r="P776" i="5" s="1"/>
  <c r="P777" i="5" a="1"/>
  <c r="P777" i="5" s="1"/>
  <c r="P778" i="5" a="1"/>
  <c r="P778" i="5" s="1"/>
  <c r="P779" i="5" a="1"/>
  <c r="P779" i="5" s="1"/>
  <c r="P780" i="5" a="1"/>
  <c r="P780" i="5" s="1"/>
  <c r="P781" i="5" a="1"/>
  <c r="P781" i="5" s="1"/>
  <c r="P782" i="5" a="1"/>
  <c r="P782" i="5" s="1"/>
  <c r="P783" i="5" a="1"/>
  <c r="P783" i="5" s="1"/>
  <c r="P784" i="5" a="1"/>
  <c r="P784" i="5" s="1"/>
  <c r="P785" i="5" a="1"/>
  <c r="P785" i="5" s="1"/>
  <c r="P786" i="5" a="1"/>
  <c r="P786" i="5" s="1"/>
  <c r="P787" i="5" a="1"/>
  <c r="P787" i="5" s="1"/>
  <c r="P788" i="5" a="1"/>
  <c r="P788" i="5" s="1"/>
  <c r="P789" i="5" a="1"/>
  <c r="P789" i="5" s="1"/>
  <c r="P790" i="5" a="1"/>
  <c r="P790" i="5" s="1"/>
  <c r="P791" i="5" a="1"/>
  <c r="P791" i="5" s="1"/>
  <c r="P792" i="5" a="1"/>
  <c r="P792" i="5" s="1"/>
  <c r="P793" i="5" a="1"/>
  <c r="P793" i="5" s="1"/>
  <c r="P794" i="5" a="1"/>
  <c r="P794" i="5" s="1"/>
  <c r="P795" i="5" a="1"/>
  <c r="P795" i="5" s="1"/>
  <c r="P796" i="5" a="1"/>
  <c r="P796" i="5" s="1"/>
  <c r="P797" i="5" a="1"/>
  <c r="P797" i="5" s="1"/>
  <c r="P798" i="5" a="1"/>
  <c r="P798" i="5" s="1"/>
  <c r="P799" i="5" a="1"/>
  <c r="P799" i="5" s="1"/>
  <c r="P800" i="5" a="1"/>
  <c r="P800" i="5" s="1"/>
  <c r="P801" i="5" a="1"/>
  <c r="P801" i="5" s="1"/>
  <c r="P802" i="5" a="1"/>
  <c r="P802" i="5" s="1"/>
  <c r="P803" i="5" a="1"/>
  <c r="P803" i="5" s="1"/>
  <c r="P804" i="5" a="1"/>
  <c r="P804" i="5" s="1"/>
  <c r="P805" i="5" a="1"/>
  <c r="P805" i="5" s="1"/>
  <c r="P806" i="5" a="1"/>
  <c r="P806" i="5" s="1"/>
  <c r="P807" i="5" a="1"/>
  <c r="P807" i="5" s="1"/>
  <c r="P808" i="5" a="1"/>
  <c r="P808" i="5" s="1"/>
  <c r="P809" i="5" a="1"/>
  <c r="P809" i="5" s="1"/>
  <c r="P810" i="5" a="1"/>
  <c r="P810" i="5" s="1"/>
  <c r="P811" i="5" a="1"/>
  <c r="P811" i="5" s="1"/>
  <c r="P812" i="5" a="1"/>
  <c r="P812" i="5" s="1"/>
  <c r="P813" i="5" a="1"/>
  <c r="P813" i="5" s="1"/>
  <c r="P814" i="5" a="1"/>
  <c r="P814" i="5" s="1"/>
  <c r="P815" i="5" a="1"/>
  <c r="P815" i="5" s="1"/>
  <c r="P816" i="5" a="1"/>
  <c r="P816" i="5" s="1"/>
  <c r="P817" i="5" a="1"/>
  <c r="P817" i="5" s="1"/>
  <c r="P818" i="5" a="1"/>
  <c r="P818" i="5" s="1"/>
  <c r="P819" i="5" a="1"/>
  <c r="P819" i="5" s="1"/>
  <c r="P820" i="5" a="1"/>
  <c r="P820" i="5" s="1"/>
  <c r="P821" i="5" a="1"/>
  <c r="P821" i="5" s="1"/>
  <c r="P822" i="5" a="1"/>
  <c r="P822" i="5" s="1"/>
  <c r="P823" i="5" a="1"/>
  <c r="P823" i="5" s="1"/>
  <c r="P824" i="5" a="1"/>
  <c r="P824" i="5" s="1"/>
  <c r="P825" i="5" a="1"/>
  <c r="P825" i="5" s="1"/>
  <c r="P826" i="5" a="1"/>
  <c r="P826" i="5" s="1"/>
  <c r="P827" i="5" a="1"/>
  <c r="P827" i="5" s="1"/>
  <c r="P828" i="5" a="1"/>
  <c r="P828" i="5" s="1"/>
  <c r="P829" i="5" a="1"/>
  <c r="P829" i="5" s="1"/>
  <c r="P830" i="5" a="1"/>
  <c r="P830" i="5" s="1"/>
  <c r="P831" i="5" a="1"/>
  <c r="P831" i="5" s="1"/>
  <c r="P832" i="5" a="1"/>
  <c r="P832" i="5" s="1"/>
  <c r="P833" i="5" a="1"/>
  <c r="P833" i="5" s="1"/>
  <c r="P834" i="5" a="1"/>
  <c r="P834" i="5" s="1"/>
  <c r="P835" i="5" a="1"/>
  <c r="P835" i="5" s="1"/>
  <c r="P836" i="5" a="1"/>
  <c r="P836" i="5" s="1"/>
  <c r="P837" i="5" a="1"/>
  <c r="P837" i="5" s="1"/>
  <c r="P838" i="5" a="1"/>
  <c r="P838" i="5" s="1"/>
  <c r="P839" i="5" a="1"/>
  <c r="P839" i="5" s="1"/>
  <c r="P840" i="5" a="1"/>
  <c r="P840" i="5" s="1"/>
  <c r="P841" i="5" a="1"/>
  <c r="P841" i="5" s="1"/>
  <c r="P842" i="5" a="1"/>
  <c r="P842" i="5" s="1"/>
  <c r="P843" i="5" a="1"/>
  <c r="P843" i="5" s="1"/>
  <c r="P844" i="5" a="1"/>
  <c r="P844" i="5" s="1"/>
  <c r="P845" i="5" a="1"/>
  <c r="P845" i="5" s="1"/>
  <c r="P846" i="5" a="1"/>
  <c r="P846" i="5" s="1"/>
  <c r="P847" i="5" a="1"/>
  <c r="P847" i="5" s="1"/>
  <c r="P848" i="5" a="1"/>
  <c r="P848" i="5" s="1"/>
  <c r="P849" i="5" a="1"/>
  <c r="P849" i="5" s="1"/>
  <c r="P850" i="5" a="1"/>
  <c r="P850" i="5" s="1"/>
  <c r="P851" i="5" a="1"/>
  <c r="P851" i="5" s="1"/>
  <c r="P852" i="5" a="1"/>
  <c r="P852" i="5" s="1"/>
  <c r="P853" i="5" a="1"/>
  <c r="P853" i="5" s="1"/>
  <c r="P854" i="5" a="1"/>
  <c r="P854" i="5" s="1"/>
  <c r="P855" i="5" a="1"/>
  <c r="P855" i="5" s="1"/>
  <c r="P856" i="5" a="1"/>
  <c r="P856" i="5" s="1"/>
  <c r="P857" i="5" a="1"/>
  <c r="P857" i="5" s="1"/>
  <c r="P858" i="5" a="1"/>
  <c r="P858" i="5" s="1"/>
  <c r="P859" i="5" a="1"/>
  <c r="P859" i="5" s="1"/>
  <c r="P860" i="5" a="1"/>
  <c r="P860" i="5" s="1"/>
  <c r="P861" i="5" a="1"/>
  <c r="P861" i="5" s="1"/>
  <c r="P862" i="5" a="1"/>
  <c r="P862" i="5" s="1"/>
  <c r="P863" i="5" a="1"/>
  <c r="P863" i="5" s="1"/>
  <c r="P864" i="5" a="1"/>
  <c r="P864" i="5" s="1"/>
  <c r="P865" i="5" a="1"/>
  <c r="P865" i="5" s="1"/>
  <c r="P866" i="5" a="1"/>
  <c r="P866" i="5" s="1"/>
  <c r="P867" i="5" a="1"/>
  <c r="P867" i="5" s="1"/>
  <c r="P868" i="5" a="1"/>
  <c r="P868" i="5" s="1"/>
  <c r="P869" i="5" a="1"/>
  <c r="P869" i="5" s="1"/>
  <c r="P870" i="5" a="1"/>
  <c r="P870" i="5" s="1"/>
  <c r="P871" i="5" a="1"/>
  <c r="P871" i="5" s="1"/>
  <c r="P872" i="5" a="1"/>
  <c r="P872" i="5" s="1"/>
  <c r="P873" i="5" a="1"/>
  <c r="P873" i="5" s="1"/>
  <c r="P874" i="5" a="1"/>
  <c r="P874" i="5" s="1"/>
  <c r="P875" i="5" a="1"/>
  <c r="P875" i="5" s="1"/>
  <c r="P876" i="5" a="1"/>
  <c r="P876" i="5" s="1"/>
  <c r="P877" i="5" a="1"/>
  <c r="P877" i="5" s="1"/>
  <c r="P878" i="5" a="1"/>
  <c r="P878" i="5" s="1"/>
  <c r="P879" i="5" a="1"/>
  <c r="P879" i="5" s="1"/>
  <c r="P880" i="5" a="1"/>
  <c r="P880" i="5" s="1"/>
  <c r="P881" i="5" a="1"/>
  <c r="P881" i="5" s="1"/>
  <c r="P882" i="5" a="1"/>
  <c r="P882" i="5" s="1"/>
  <c r="P883" i="5" a="1"/>
  <c r="P883" i="5" s="1"/>
  <c r="P884" i="5" a="1"/>
  <c r="P884" i="5" s="1"/>
  <c r="P885" i="5" a="1"/>
  <c r="P885" i="5" s="1"/>
  <c r="P886" i="5" a="1"/>
  <c r="P886" i="5" s="1"/>
  <c r="P887" i="5" a="1"/>
  <c r="P887" i="5" s="1"/>
  <c r="P888" i="5" a="1"/>
  <c r="P888" i="5" s="1"/>
  <c r="P889" i="5" a="1"/>
  <c r="P889" i="5" s="1"/>
  <c r="P890" i="5" a="1"/>
  <c r="P890" i="5" s="1"/>
  <c r="P891" i="5" a="1"/>
  <c r="P891" i="5" s="1"/>
  <c r="P892" i="5" a="1"/>
  <c r="P892" i="5" s="1"/>
  <c r="P893" i="5" a="1"/>
  <c r="P893" i="5" s="1"/>
  <c r="P894" i="5" a="1"/>
  <c r="P894" i="5" s="1"/>
  <c r="P895" i="5" a="1"/>
  <c r="P895" i="5" s="1"/>
  <c r="P896" i="5" a="1"/>
  <c r="P896" i="5" s="1"/>
  <c r="P897" i="5" a="1"/>
  <c r="P897" i="5" s="1"/>
  <c r="P898" i="5" a="1"/>
  <c r="P898" i="5" s="1"/>
  <c r="P899" i="5" a="1"/>
  <c r="P899" i="5" s="1"/>
  <c r="P900" i="5" a="1"/>
  <c r="P900" i="5" s="1"/>
  <c r="P901" i="5" a="1"/>
  <c r="P901" i="5" s="1"/>
  <c r="P902" i="5" a="1"/>
  <c r="P902" i="5" s="1"/>
  <c r="P903" i="5" a="1"/>
  <c r="P903" i="5" s="1"/>
  <c r="P904" i="5" a="1"/>
  <c r="P904" i="5" s="1"/>
  <c r="P905" i="5" a="1"/>
  <c r="P905" i="5" s="1"/>
  <c r="P906" i="5" a="1"/>
  <c r="P906" i="5" s="1"/>
  <c r="P907" i="5" a="1"/>
  <c r="P907" i="5" s="1"/>
  <c r="P908" i="5" a="1"/>
  <c r="P908" i="5" s="1"/>
  <c r="P909" i="5" a="1"/>
  <c r="P909" i="5" s="1"/>
  <c r="P910" i="5" a="1"/>
  <c r="P910" i="5" s="1"/>
  <c r="P911" i="5" a="1"/>
  <c r="P911" i="5" s="1"/>
  <c r="P912" i="5" a="1"/>
  <c r="P912" i="5" s="1"/>
  <c r="P913" i="5" a="1"/>
  <c r="P913" i="5" s="1"/>
  <c r="P914" i="5" a="1"/>
  <c r="P914" i="5" s="1"/>
  <c r="P915" i="5" a="1"/>
  <c r="P915" i="5" s="1"/>
  <c r="P916" i="5" a="1"/>
  <c r="P916" i="5" s="1"/>
  <c r="P917" i="5" a="1"/>
  <c r="P917" i="5" s="1"/>
  <c r="P918" i="5" a="1"/>
  <c r="P918" i="5" s="1"/>
  <c r="P919" i="5" a="1"/>
  <c r="P919" i="5" s="1"/>
  <c r="P920" i="5" a="1"/>
  <c r="P920" i="5" s="1"/>
  <c r="P921" i="5" a="1"/>
  <c r="P921" i="5" s="1"/>
  <c r="P922" i="5" a="1"/>
  <c r="P922" i="5" s="1"/>
  <c r="P923" i="5" a="1"/>
  <c r="P923" i="5" s="1"/>
  <c r="P924" i="5" a="1"/>
  <c r="P924" i="5" s="1"/>
  <c r="P925" i="5" a="1"/>
  <c r="P925" i="5" s="1"/>
  <c r="P926" i="5" a="1"/>
  <c r="P926" i="5" s="1"/>
  <c r="P927" i="5" a="1"/>
  <c r="P927" i="5" s="1"/>
  <c r="P928" i="5" a="1"/>
  <c r="P928" i="5" s="1"/>
  <c r="P929" i="5" a="1"/>
  <c r="P929" i="5" s="1"/>
  <c r="P930" i="5" a="1"/>
  <c r="P930" i="5" s="1"/>
  <c r="P931" i="5" a="1"/>
  <c r="P931" i="5" s="1"/>
  <c r="P932" i="5" a="1"/>
  <c r="P932" i="5" s="1"/>
  <c r="P933" i="5" a="1"/>
  <c r="P933" i="5" s="1"/>
  <c r="P934" i="5" a="1"/>
  <c r="P934" i="5" s="1"/>
  <c r="P935" i="5" a="1"/>
  <c r="P935" i="5" s="1"/>
  <c r="P936" i="5" a="1"/>
  <c r="P936" i="5" s="1"/>
  <c r="P937" i="5" a="1"/>
  <c r="P937" i="5" s="1"/>
  <c r="P938" i="5" a="1"/>
  <c r="P938" i="5" s="1"/>
  <c r="P939" i="5" a="1"/>
  <c r="P939" i="5" s="1"/>
  <c r="P940" i="5" a="1"/>
  <c r="P940" i="5" s="1"/>
  <c r="P941" i="5" a="1"/>
  <c r="P941" i="5" s="1"/>
  <c r="P942" i="5" a="1"/>
  <c r="P942" i="5" s="1"/>
  <c r="P943" i="5" a="1"/>
  <c r="P943" i="5" s="1"/>
  <c r="P944" i="5" a="1"/>
  <c r="P944" i="5" s="1"/>
  <c r="P945" i="5" a="1"/>
  <c r="P945" i="5" s="1"/>
  <c r="P946" i="5" a="1"/>
  <c r="P946" i="5" s="1"/>
  <c r="P947" i="5" a="1"/>
  <c r="P947" i="5" s="1"/>
  <c r="P948" i="5" a="1"/>
  <c r="P948" i="5" s="1"/>
  <c r="P949" i="5" a="1"/>
  <c r="P949" i="5" s="1"/>
  <c r="P950" i="5" a="1"/>
  <c r="P950" i="5" s="1"/>
  <c r="P951" i="5" a="1"/>
  <c r="P951" i="5" s="1"/>
  <c r="P952" i="5" a="1"/>
  <c r="P952" i="5" s="1"/>
  <c r="P953" i="5" a="1"/>
  <c r="P953" i="5" s="1"/>
  <c r="P954" i="5" a="1"/>
  <c r="P954" i="5" s="1"/>
  <c r="P955" i="5" a="1"/>
  <c r="P955" i="5" s="1"/>
  <c r="P956" i="5" a="1"/>
  <c r="P956" i="5" s="1"/>
  <c r="P957" i="5" a="1"/>
  <c r="P957" i="5" s="1"/>
  <c r="P958" i="5" a="1"/>
  <c r="P958" i="5" s="1"/>
  <c r="P959" i="5" a="1"/>
  <c r="P959" i="5" s="1"/>
  <c r="P960" i="5" a="1"/>
  <c r="P960" i="5" s="1"/>
  <c r="P961" i="5" a="1"/>
  <c r="P961" i="5" s="1"/>
  <c r="P962" i="5" a="1"/>
  <c r="P962" i="5" s="1"/>
  <c r="P963" i="5" a="1"/>
  <c r="P963" i="5" s="1"/>
  <c r="P964" i="5" a="1"/>
  <c r="P964" i="5" s="1"/>
  <c r="P965" i="5" a="1"/>
  <c r="P965" i="5" s="1"/>
  <c r="P966" i="5" a="1"/>
  <c r="P966" i="5" s="1"/>
  <c r="P967" i="5" a="1"/>
  <c r="P967" i="5" s="1"/>
  <c r="P968" i="5" a="1"/>
  <c r="P968" i="5" s="1"/>
  <c r="P969" i="5" a="1"/>
  <c r="P969" i="5" s="1"/>
  <c r="P970" i="5" a="1"/>
  <c r="P970" i="5" s="1"/>
  <c r="P971" i="5" a="1"/>
  <c r="P971" i="5" s="1"/>
  <c r="P972" i="5" a="1"/>
  <c r="P972" i="5" s="1"/>
  <c r="P973" i="5" a="1"/>
  <c r="P973" i="5" s="1"/>
  <c r="P974" i="5" a="1"/>
  <c r="P974" i="5" s="1"/>
  <c r="P975" i="5" a="1"/>
  <c r="P975" i="5" s="1"/>
  <c r="P976" i="5" a="1"/>
  <c r="P976" i="5" s="1"/>
  <c r="P977" i="5" a="1"/>
  <c r="P977" i="5" s="1"/>
  <c r="P978" i="5" a="1"/>
  <c r="P978" i="5" s="1"/>
  <c r="P979" i="5" a="1"/>
  <c r="P979" i="5" s="1"/>
  <c r="P980" i="5" a="1"/>
  <c r="P980" i="5" s="1"/>
  <c r="P981" i="5" a="1"/>
  <c r="P981" i="5" s="1"/>
  <c r="P982" i="5" a="1"/>
  <c r="P982" i="5" s="1"/>
  <c r="P983" i="5" a="1"/>
  <c r="P983" i="5" s="1"/>
  <c r="P984" i="5" a="1"/>
  <c r="P984" i="5" s="1"/>
  <c r="P985" i="5" a="1"/>
  <c r="P985" i="5" s="1"/>
  <c r="P986" i="5" a="1"/>
  <c r="P986" i="5" s="1"/>
  <c r="P987" i="5" a="1"/>
  <c r="P987" i="5" s="1"/>
  <c r="P988" i="5" a="1"/>
  <c r="P988" i="5" s="1"/>
  <c r="P989" i="5" a="1"/>
  <c r="P989" i="5" s="1"/>
  <c r="P990" i="5" a="1"/>
  <c r="P990" i="5" s="1"/>
  <c r="P991" i="5" a="1"/>
  <c r="P991" i="5" s="1"/>
  <c r="P992" i="5" a="1"/>
  <c r="P992" i="5" s="1"/>
  <c r="P993" i="5" a="1"/>
  <c r="P993" i="5" s="1"/>
  <c r="P994" i="5" a="1"/>
  <c r="P994" i="5" s="1"/>
  <c r="P995" i="5" a="1"/>
  <c r="P995" i="5" s="1"/>
  <c r="P996" i="5" a="1"/>
  <c r="P996" i="5" s="1"/>
  <c r="P997" i="5" a="1"/>
  <c r="P997" i="5" s="1"/>
  <c r="P998" i="5" a="1"/>
  <c r="P998" i="5" s="1"/>
  <c r="P999" i="5" a="1"/>
  <c r="P999" i="5" s="1"/>
  <c r="P1000" i="5" a="1"/>
  <c r="P1000" i="5" s="1"/>
  <c r="P1001" i="5" a="1"/>
  <c r="P1001" i="5" s="1"/>
  <c r="P1002" i="5" a="1"/>
  <c r="P1002" i="5" s="1"/>
  <c r="O5" i="5" a="1"/>
  <c r="O5" i="5" s="1"/>
  <c r="O6" i="5" a="1"/>
  <c r="O6" i="5" s="1"/>
  <c r="O7" i="5" a="1"/>
  <c r="O7" i="5" s="1"/>
  <c r="O8" i="5" a="1"/>
  <c r="O8" i="5" s="1"/>
  <c r="O9" i="5" a="1"/>
  <c r="O9" i="5" s="1"/>
  <c r="O10" i="5" a="1"/>
  <c r="O10" i="5" s="1"/>
  <c r="O11" i="5" a="1"/>
  <c r="O11" i="5" s="1"/>
  <c r="O12" i="5" a="1"/>
  <c r="O12" i="5" s="1"/>
  <c r="O13" i="5" a="1"/>
  <c r="O13" i="5" s="1"/>
  <c r="O14" i="5" a="1"/>
  <c r="O14" i="5" s="1"/>
  <c r="O15" i="5" a="1"/>
  <c r="O15" i="5" s="1"/>
  <c r="O16" i="5" a="1"/>
  <c r="O16" i="5" s="1"/>
  <c r="O17" i="5" a="1"/>
  <c r="O17" i="5" s="1"/>
  <c r="O18" i="5" a="1"/>
  <c r="O18" i="5" s="1"/>
  <c r="O19" i="5" a="1"/>
  <c r="O19" i="5" s="1"/>
  <c r="O20" i="5" a="1"/>
  <c r="O20" i="5" s="1"/>
  <c r="O21" i="5" a="1"/>
  <c r="O21" i="5" s="1"/>
  <c r="O22" i="5" a="1"/>
  <c r="O22" i="5" s="1"/>
  <c r="O23" i="5" a="1"/>
  <c r="O23" i="5" s="1"/>
  <c r="O24" i="5" a="1"/>
  <c r="O24" i="5" s="1"/>
  <c r="O25" i="5" a="1"/>
  <c r="O25" i="5" s="1"/>
  <c r="O26" i="5" a="1"/>
  <c r="O26" i="5" s="1"/>
  <c r="O27" i="5" a="1"/>
  <c r="O27" i="5" s="1"/>
  <c r="O28" i="5" a="1"/>
  <c r="O28" i="5" s="1"/>
  <c r="O29" i="5" a="1"/>
  <c r="O29" i="5" s="1"/>
  <c r="O30" i="5" a="1"/>
  <c r="O30" i="5" s="1"/>
  <c r="O31" i="5" a="1"/>
  <c r="O31" i="5" s="1"/>
  <c r="O32" i="5" a="1"/>
  <c r="O32" i="5" s="1"/>
  <c r="O33" i="5" a="1"/>
  <c r="O33" i="5" s="1"/>
  <c r="O34" i="5" a="1"/>
  <c r="O34" i="5" s="1"/>
  <c r="O35" i="5" a="1"/>
  <c r="O35" i="5" s="1"/>
  <c r="O36" i="5" a="1"/>
  <c r="O36" i="5" s="1"/>
  <c r="O37" i="5" a="1"/>
  <c r="O37" i="5" s="1"/>
  <c r="O38" i="5" a="1"/>
  <c r="O38" i="5" s="1"/>
  <c r="O39" i="5" a="1"/>
  <c r="O39" i="5" s="1"/>
  <c r="O40" i="5" a="1"/>
  <c r="O40" i="5" s="1"/>
  <c r="O41" i="5" a="1"/>
  <c r="O41" i="5" s="1"/>
  <c r="O42" i="5" a="1"/>
  <c r="O42" i="5" s="1"/>
  <c r="O43" i="5" a="1"/>
  <c r="O43" i="5" s="1"/>
  <c r="O44" i="5" a="1"/>
  <c r="O44" i="5" s="1"/>
  <c r="O45" i="5" a="1"/>
  <c r="O45" i="5" s="1"/>
  <c r="O46" i="5" a="1"/>
  <c r="O46" i="5" s="1"/>
  <c r="O47" i="5" a="1"/>
  <c r="O47" i="5" s="1"/>
  <c r="O48" i="5" a="1"/>
  <c r="O48" i="5" s="1"/>
  <c r="O49" i="5" a="1"/>
  <c r="O49" i="5" s="1"/>
  <c r="O50" i="5" a="1"/>
  <c r="O50" i="5" s="1"/>
  <c r="O51" i="5" a="1"/>
  <c r="O51" i="5" s="1"/>
  <c r="O52" i="5" a="1"/>
  <c r="O52" i="5" s="1"/>
  <c r="O53" i="5" a="1"/>
  <c r="O53" i="5" s="1"/>
  <c r="O54" i="5" a="1"/>
  <c r="O54" i="5" s="1"/>
  <c r="O55" i="5" a="1"/>
  <c r="O55" i="5" s="1"/>
  <c r="O56" i="5" a="1"/>
  <c r="O56" i="5" s="1"/>
  <c r="O57" i="5" a="1"/>
  <c r="O57" i="5" s="1"/>
  <c r="O58" i="5" a="1"/>
  <c r="O58" i="5" s="1"/>
  <c r="O59" i="5" a="1"/>
  <c r="O59" i="5" s="1"/>
  <c r="O60" i="5" a="1"/>
  <c r="O60" i="5" s="1"/>
  <c r="O61" i="5" a="1"/>
  <c r="O61" i="5" s="1"/>
  <c r="O62" i="5" a="1"/>
  <c r="O62" i="5" s="1"/>
  <c r="O63" i="5" a="1"/>
  <c r="O63" i="5" s="1"/>
  <c r="O64" i="5" a="1"/>
  <c r="O64" i="5" s="1"/>
  <c r="O65" i="5" a="1"/>
  <c r="O65" i="5" s="1"/>
  <c r="O66" i="5" a="1"/>
  <c r="O66" i="5" s="1"/>
  <c r="O67" i="5" a="1"/>
  <c r="O67" i="5" s="1"/>
  <c r="O68" i="5" a="1"/>
  <c r="O68" i="5" s="1"/>
  <c r="O69" i="5" a="1"/>
  <c r="O69" i="5" s="1"/>
  <c r="O70" i="5" a="1"/>
  <c r="O70" i="5" s="1"/>
  <c r="O71" i="5" a="1"/>
  <c r="O71" i="5" s="1"/>
  <c r="O72" i="5" a="1"/>
  <c r="O72" i="5" s="1"/>
  <c r="O73" i="5" a="1"/>
  <c r="O73" i="5" s="1"/>
  <c r="O74" i="5" a="1"/>
  <c r="O74" i="5" s="1"/>
  <c r="O75" i="5" a="1"/>
  <c r="O75" i="5" s="1"/>
  <c r="O76" i="5" a="1"/>
  <c r="O76" i="5" s="1"/>
  <c r="O77" i="5" a="1"/>
  <c r="O77" i="5" s="1"/>
  <c r="O78" i="5" a="1"/>
  <c r="O78" i="5" s="1"/>
  <c r="O79" i="5" a="1"/>
  <c r="O79" i="5" s="1"/>
  <c r="O80" i="5" a="1"/>
  <c r="O80" i="5" s="1"/>
  <c r="O81" i="5" a="1"/>
  <c r="O81" i="5" s="1"/>
  <c r="O82" i="5" a="1"/>
  <c r="O82" i="5" s="1"/>
  <c r="O83" i="5" a="1"/>
  <c r="O83" i="5" s="1"/>
  <c r="O84" i="5" a="1"/>
  <c r="O84" i="5" s="1"/>
  <c r="O85" i="5" a="1"/>
  <c r="O85" i="5" s="1"/>
  <c r="O86" i="5" a="1"/>
  <c r="O86" i="5" s="1"/>
  <c r="O87" i="5" a="1"/>
  <c r="O87" i="5" s="1"/>
  <c r="O88" i="5" a="1"/>
  <c r="O88" i="5" s="1"/>
  <c r="O89" i="5" a="1"/>
  <c r="O89" i="5" s="1"/>
  <c r="O90" i="5" a="1"/>
  <c r="O90" i="5" s="1"/>
  <c r="O91" i="5" a="1"/>
  <c r="O91" i="5" s="1"/>
  <c r="O92" i="5" a="1"/>
  <c r="O92" i="5" s="1"/>
  <c r="O93" i="5" a="1"/>
  <c r="O93" i="5" s="1"/>
  <c r="O94" i="5" a="1"/>
  <c r="O94" i="5" s="1"/>
  <c r="O95" i="5" a="1"/>
  <c r="O95" i="5" s="1"/>
  <c r="O96" i="5" a="1"/>
  <c r="O96" i="5" s="1"/>
  <c r="O97" i="5" a="1"/>
  <c r="O97" i="5" s="1"/>
  <c r="O98" i="5" a="1"/>
  <c r="O98" i="5" s="1"/>
  <c r="O99" i="5" a="1"/>
  <c r="O99" i="5" s="1"/>
  <c r="O100" i="5" a="1"/>
  <c r="O100" i="5" s="1"/>
  <c r="O101" i="5" a="1"/>
  <c r="O101" i="5" s="1"/>
  <c r="O102" i="5" a="1"/>
  <c r="O102" i="5" s="1"/>
  <c r="O103" i="5" a="1"/>
  <c r="O103" i="5" s="1"/>
  <c r="O104" i="5" a="1"/>
  <c r="O104" i="5" s="1"/>
  <c r="O105" i="5" a="1"/>
  <c r="O105" i="5" s="1"/>
  <c r="O106" i="5" a="1"/>
  <c r="O106" i="5" s="1"/>
  <c r="O107" i="5" a="1"/>
  <c r="O107" i="5" s="1"/>
  <c r="O108" i="5" a="1"/>
  <c r="O108" i="5" s="1"/>
  <c r="O109" i="5" a="1"/>
  <c r="O109" i="5" s="1"/>
  <c r="O110" i="5" a="1"/>
  <c r="O110" i="5" s="1"/>
  <c r="O111" i="5" a="1"/>
  <c r="O111" i="5" s="1"/>
  <c r="O112" i="5" a="1"/>
  <c r="O112" i="5" s="1"/>
  <c r="O113" i="5" a="1"/>
  <c r="O113" i="5" s="1"/>
  <c r="O114" i="5" a="1"/>
  <c r="O114" i="5" s="1"/>
  <c r="O115" i="5" a="1"/>
  <c r="O115" i="5" s="1"/>
  <c r="O116" i="5" a="1"/>
  <c r="O116" i="5" s="1"/>
  <c r="O117" i="5" a="1"/>
  <c r="O117" i="5" s="1"/>
  <c r="O118" i="5" a="1"/>
  <c r="O118" i="5" s="1"/>
  <c r="O119" i="5" a="1"/>
  <c r="O119" i="5" s="1"/>
  <c r="O120" i="5" a="1"/>
  <c r="O120" i="5" s="1"/>
  <c r="O121" i="5" a="1"/>
  <c r="O121" i="5" s="1"/>
  <c r="O122" i="5" a="1"/>
  <c r="O122" i="5" s="1"/>
  <c r="O123" i="5" a="1"/>
  <c r="O123" i="5" s="1"/>
  <c r="O124" i="5" a="1"/>
  <c r="O124" i="5" s="1"/>
  <c r="O125" i="5" a="1"/>
  <c r="O125" i="5" s="1"/>
  <c r="O126" i="5" a="1"/>
  <c r="O126" i="5" s="1"/>
  <c r="O127" i="5" a="1"/>
  <c r="O127" i="5" s="1"/>
  <c r="O128" i="5" a="1"/>
  <c r="O128" i="5" s="1"/>
  <c r="O129" i="5" a="1"/>
  <c r="O129" i="5" s="1"/>
  <c r="O130" i="5" a="1"/>
  <c r="O130" i="5" s="1"/>
  <c r="O131" i="5" a="1"/>
  <c r="O131" i="5" s="1"/>
  <c r="O132" i="5" a="1"/>
  <c r="O132" i="5" s="1"/>
  <c r="O133" i="5" a="1"/>
  <c r="O133" i="5" s="1"/>
  <c r="O134" i="5" a="1"/>
  <c r="O134" i="5" s="1"/>
  <c r="O135" i="5" a="1"/>
  <c r="O135" i="5" s="1"/>
  <c r="O136" i="5" a="1"/>
  <c r="O136" i="5" s="1"/>
  <c r="O137" i="5" a="1"/>
  <c r="O137" i="5" s="1"/>
  <c r="O138" i="5" a="1"/>
  <c r="O138" i="5" s="1"/>
  <c r="O139" i="5" a="1"/>
  <c r="O139" i="5" s="1"/>
  <c r="O140" i="5" a="1"/>
  <c r="O140" i="5" s="1"/>
  <c r="O141" i="5" a="1"/>
  <c r="O141" i="5" s="1"/>
  <c r="O142" i="5" a="1"/>
  <c r="O142" i="5" s="1"/>
  <c r="O143" i="5" a="1"/>
  <c r="O143" i="5" s="1"/>
  <c r="O144" i="5" a="1"/>
  <c r="O144" i="5" s="1"/>
  <c r="O145" i="5" a="1"/>
  <c r="O145" i="5" s="1"/>
  <c r="O146" i="5" a="1"/>
  <c r="O146" i="5" s="1"/>
  <c r="O147" i="5" a="1"/>
  <c r="O147" i="5" s="1"/>
  <c r="O148" i="5" a="1"/>
  <c r="O148" i="5" s="1"/>
  <c r="O149" i="5" a="1"/>
  <c r="O149" i="5" s="1"/>
  <c r="O150" i="5" a="1"/>
  <c r="O150" i="5" s="1"/>
  <c r="O151" i="5" a="1"/>
  <c r="O151" i="5" s="1"/>
  <c r="O152" i="5" a="1"/>
  <c r="O152" i="5" s="1"/>
  <c r="O153" i="5" a="1"/>
  <c r="O153" i="5" s="1"/>
  <c r="O154" i="5" a="1"/>
  <c r="O154" i="5" s="1"/>
  <c r="O155" i="5" a="1"/>
  <c r="O155" i="5" s="1"/>
  <c r="O156" i="5" a="1"/>
  <c r="O156" i="5" s="1"/>
  <c r="O157" i="5" a="1"/>
  <c r="O157" i="5" s="1"/>
  <c r="O158" i="5" a="1"/>
  <c r="O158" i="5" s="1"/>
  <c r="O159" i="5" a="1"/>
  <c r="O159" i="5" s="1"/>
  <c r="O160" i="5" a="1"/>
  <c r="O160" i="5" s="1"/>
  <c r="O161" i="5" a="1"/>
  <c r="O161" i="5" s="1"/>
  <c r="O162" i="5" a="1"/>
  <c r="O162" i="5" s="1"/>
  <c r="O163" i="5" a="1"/>
  <c r="O163" i="5" s="1"/>
  <c r="O164" i="5" a="1"/>
  <c r="O164" i="5" s="1"/>
  <c r="O165" i="5" a="1"/>
  <c r="O165" i="5" s="1"/>
  <c r="O166" i="5" a="1"/>
  <c r="O166" i="5" s="1"/>
  <c r="O167" i="5" a="1"/>
  <c r="O167" i="5" s="1"/>
  <c r="O168" i="5" a="1"/>
  <c r="O168" i="5" s="1"/>
  <c r="O169" i="5" a="1"/>
  <c r="O169" i="5" s="1"/>
  <c r="O170" i="5" a="1"/>
  <c r="O170" i="5" s="1"/>
  <c r="O171" i="5" a="1"/>
  <c r="O171" i="5" s="1"/>
  <c r="O172" i="5" a="1"/>
  <c r="O172" i="5" s="1"/>
  <c r="O173" i="5" a="1"/>
  <c r="O173" i="5" s="1"/>
  <c r="O174" i="5" a="1"/>
  <c r="O174" i="5" s="1"/>
  <c r="O175" i="5" a="1"/>
  <c r="O175" i="5" s="1"/>
  <c r="O176" i="5" a="1"/>
  <c r="O176" i="5" s="1"/>
  <c r="O177" i="5" a="1"/>
  <c r="O177" i="5" s="1"/>
  <c r="O178" i="5" a="1"/>
  <c r="O178" i="5" s="1"/>
  <c r="O179" i="5" a="1"/>
  <c r="O179" i="5" s="1"/>
  <c r="O180" i="5" a="1"/>
  <c r="O180" i="5" s="1"/>
  <c r="O181" i="5" a="1"/>
  <c r="O181" i="5" s="1"/>
  <c r="O182" i="5" a="1"/>
  <c r="O182" i="5" s="1"/>
  <c r="O183" i="5" a="1"/>
  <c r="O183" i="5" s="1"/>
  <c r="O184" i="5" a="1"/>
  <c r="O184" i="5" s="1"/>
  <c r="O185" i="5" a="1"/>
  <c r="O185" i="5" s="1"/>
  <c r="O186" i="5" a="1"/>
  <c r="O186" i="5" s="1"/>
  <c r="O187" i="5" a="1"/>
  <c r="O187" i="5" s="1"/>
  <c r="O188" i="5" a="1"/>
  <c r="O188" i="5" s="1"/>
  <c r="O189" i="5" a="1"/>
  <c r="O189" i="5" s="1"/>
  <c r="O190" i="5" a="1"/>
  <c r="O190" i="5" s="1"/>
  <c r="O191" i="5" a="1"/>
  <c r="O191" i="5" s="1"/>
  <c r="O192" i="5" a="1"/>
  <c r="O192" i="5" s="1"/>
  <c r="O193" i="5" a="1"/>
  <c r="O193" i="5" s="1"/>
  <c r="O194" i="5" a="1"/>
  <c r="O194" i="5" s="1"/>
  <c r="O195" i="5" a="1"/>
  <c r="O195" i="5" s="1"/>
  <c r="O196" i="5" a="1"/>
  <c r="O196" i="5" s="1"/>
  <c r="O197" i="5" a="1"/>
  <c r="O197" i="5" s="1"/>
  <c r="O198" i="5" a="1"/>
  <c r="O198" i="5" s="1"/>
  <c r="O199" i="5" a="1"/>
  <c r="O199" i="5" s="1"/>
  <c r="O200" i="5" a="1"/>
  <c r="O200" i="5" s="1"/>
  <c r="O201" i="5" a="1"/>
  <c r="O201" i="5" s="1"/>
  <c r="O202" i="5" a="1"/>
  <c r="O202" i="5" s="1"/>
  <c r="O203" i="5" a="1"/>
  <c r="O203" i="5" s="1"/>
  <c r="O204" i="5" a="1"/>
  <c r="O204" i="5" s="1"/>
  <c r="O205" i="5" a="1"/>
  <c r="O205" i="5" s="1"/>
  <c r="O206" i="5" a="1"/>
  <c r="O206" i="5" s="1"/>
  <c r="O207" i="5" a="1"/>
  <c r="O207" i="5" s="1"/>
  <c r="O208" i="5" a="1"/>
  <c r="O208" i="5" s="1"/>
  <c r="O209" i="5" a="1"/>
  <c r="O209" i="5" s="1"/>
  <c r="O210" i="5" a="1"/>
  <c r="O210" i="5" s="1"/>
  <c r="O211" i="5" a="1"/>
  <c r="O211" i="5" s="1"/>
  <c r="O212" i="5" a="1"/>
  <c r="O212" i="5" s="1"/>
  <c r="O213" i="5" a="1"/>
  <c r="O213" i="5" s="1"/>
  <c r="O214" i="5" a="1"/>
  <c r="O214" i="5" s="1"/>
  <c r="O215" i="5" a="1"/>
  <c r="O215" i="5" s="1"/>
  <c r="O216" i="5" a="1"/>
  <c r="O216" i="5" s="1"/>
  <c r="O217" i="5" a="1"/>
  <c r="O217" i="5" s="1"/>
  <c r="O218" i="5" a="1"/>
  <c r="O218" i="5" s="1"/>
  <c r="O219" i="5" a="1"/>
  <c r="O219" i="5" s="1"/>
  <c r="O220" i="5" a="1"/>
  <c r="O220" i="5" s="1"/>
  <c r="O221" i="5" a="1"/>
  <c r="O221" i="5" s="1"/>
  <c r="O222" i="5" a="1"/>
  <c r="O222" i="5" s="1"/>
  <c r="O223" i="5" a="1"/>
  <c r="O223" i="5" s="1"/>
  <c r="O224" i="5" a="1"/>
  <c r="O224" i="5" s="1"/>
  <c r="O225" i="5" a="1"/>
  <c r="O225" i="5" s="1"/>
  <c r="O226" i="5" a="1"/>
  <c r="O226" i="5" s="1"/>
  <c r="O227" i="5" a="1"/>
  <c r="O227" i="5" s="1"/>
  <c r="O228" i="5" a="1"/>
  <c r="O228" i="5" s="1"/>
  <c r="O229" i="5" a="1"/>
  <c r="O229" i="5" s="1"/>
  <c r="O230" i="5" a="1"/>
  <c r="O230" i="5" s="1"/>
  <c r="O231" i="5" a="1"/>
  <c r="O231" i="5" s="1"/>
  <c r="O232" i="5" a="1"/>
  <c r="O232" i="5" s="1"/>
  <c r="O233" i="5" a="1"/>
  <c r="O233" i="5" s="1"/>
  <c r="O234" i="5" a="1"/>
  <c r="O234" i="5" s="1"/>
  <c r="O235" i="5" a="1"/>
  <c r="O235" i="5" s="1"/>
  <c r="O236" i="5" a="1"/>
  <c r="O236" i="5" s="1"/>
  <c r="O237" i="5" a="1"/>
  <c r="O237" i="5" s="1"/>
  <c r="O238" i="5" a="1"/>
  <c r="O238" i="5" s="1"/>
  <c r="O239" i="5" a="1"/>
  <c r="O239" i="5" s="1"/>
  <c r="O240" i="5" a="1"/>
  <c r="O240" i="5" s="1"/>
  <c r="O241" i="5" a="1"/>
  <c r="O241" i="5" s="1"/>
  <c r="O242" i="5" a="1"/>
  <c r="O242" i="5" s="1"/>
  <c r="O243" i="5" a="1"/>
  <c r="O243" i="5" s="1"/>
  <c r="O244" i="5" a="1"/>
  <c r="O244" i="5" s="1"/>
  <c r="O245" i="5" a="1"/>
  <c r="O245" i="5" s="1"/>
  <c r="O246" i="5" a="1"/>
  <c r="O246" i="5" s="1"/>
  <c r="O247" i="5" a="1"/>
  <c r="O247" i="5" s="1"/>
  <c r="O248" i="5" a="1"/>
  <c r="O248" i="5" s="1"/>
  <c r="O249" i="5" a="1"/>
  <c r="O249" i="5" s="1"/>
  <c r="O250" i="5" a="1"/>
  <c r="O250" i="5" s="1"/>
  <c r="O251" i="5" a="1"/>
  <c r="O251" i="5" s="1"/>
  <c r="O252" i="5" a="1"/>
  <c r="O252" i="5" s="1"/>
  <c r="O253" i="5" a="1"/>
  <c r="O253" i="5" s="1"/>
  <c r="O254" i="5" a="1"/>
  <c r="O254" i="5" s="1"/>
  <c r="O255" i="5" a="1"/>
  <c r="O255" i="5" s="1"/>
  <c r="O256" i="5" a="1"/>
  <c r="O256" i="5" s="1"/>
  <c r="O257" i="5" a="1"/>
  <c r="O257" i="5" s="1"/>
  <c r="O258" i="5" a="1"/>
  <c r="O258" i="5" s="1"/>
  <c r="O259" i="5" a="1"/>
  <c r="O259" i="5" s="1"/>
  <c r="O260" i="5" a="1"/>
  <c r="O260" i="5" s="1"/>
  <c r="O261" i="5" a="1"/>
  <c r="O261" i="5" s="1"/>
  <c r="O262" i="5" a="1"/>
  <c r="O262" i="5" s="1"/>
  <c r="O263" i="5" a="1"/>
  <c r="O263" i="5" s="1"/>
  <c r="O264" i="5" a="1"/>
  <c r="O264" i="5" s="1"/>
  <c r="O265" i="5" a="1"/>
  <c r="O265" i="5" s="1"/>
  <c r="O266" i="5" a="1"/>
  <c r="O266" i="5" s="1"/>
  <c r="O267" i="5" a="1"/>
  <c r="O267" i="5" s="1"/>
  <c r="O268" i="5" a="1"/>
  <c r="O268" i="5" s="1"/>
  <c r="O269" i="5" a="1"/>
  <c r="O269" i="5" s="1"/>
  <c r="O270" i="5" a="1"/>
  <c r="O270" i="5" s="1"/>
  <c r="O271" i="5" a="1"/>
  <c r="O271" i="5" s="1"/>
  <c r="O272" i="5" a="1"/>
  <c r="O272" i="5" s="1"/>
  <c r="O273" i="5" a="1"/>
  <c r="O273" i="5" s="1"/>
  <c r="O274" i="5" a="1"/>
  <c r="O274" i="5" s="1"/>
  <c r="O275" i="5" a="1"/>
  <c r="O275" i="5" s="1"/>
  <c r="O276" i="5" a="1"/>
  <c r="O276" i="5" s="1"/>
  <c r="O277" i="5" a="1"/>
  <c r="O277" i="5" s="1"/>
  <c r="O278" i="5" a="1"/>
  <c r="O278" i="5" s="1"/>
  <c r="O279" i="5" a="1"/>
  <c r="O279" i="5" s="1"/>
  <c r="O280" i="5" a="1"/>
  <c r="O280" i="5" s="1"/>
  <c r="O281" i="5" a="1"/>
  <c r="O281" i="5" s="1"/>
  <c r="O282" i="5" a="1"/>
  <c r="O282" i="5" s="1"/>
  <c r="O283" i="5" a="1"/>
  <c r="O283" i="5" s="1"/>
  <c r="O284" i="5" a="1"/>
  <c r="O284" i="5" s="1"/>
  <c r="O285" i="5" a="1"/>
  <c r="O285" i="5" s="1"/>
  <c r="O286" i="5" a="1"/>
  <c r="O286" i="5" s="1"/>
  <c r="O287" i="5" a="1"/>
  <c r="O287" i="5" s="1"/>
  <c r="O288" i="5" a="1"/>
  <c r="O288" i="5" s="1"/>
  <c r="O289" i="5" a="1"/>
  <c r="O289" i="5" s="1"/>
  <c r="O290" i="5" a="1"/>
  <c r="O290" i="5" s="1"/>
  <c r="O291" i="5" a="1"/>
  <c r="O291" i="5" s="1"/>
  <c r="O292" i="5" a="1"/>
  <c r="O292" i="5" s="1"/>
  <c r="O293" i="5" a="1"/>
  <c r="O293" i="5" s="1"/>
  <c r="O294" i="5" a="1"/>
  <c r="O294" i="5" s="1"/>
  <c r="O295" i="5" a="1"/>
  <c r="O295" i="5" s="1"/>
  <c r="O296" i="5" a="1"/>
  <c r="O296" i="5" s="1"/>
  <c r="O297" i="5" a="1"/>
  <c r="O297" i="5" s="1"/>
  <c r="O298" i="5" a="1"/>
  <c r="O298" i="5" s="1"/>
  <c r="O299" i="5" a="1"/>
  <c r="O299" i="5" s="1"/>
  <c r="O300" i="5" a="1"/>
  <c r="O300" i="5" s="1"/>
  <c r="O301" i="5" a="1"/>
  <c r="O301" i="5" s="1"/>
  <c r="O302" i="5" a="1"/>
  <c r="O302" i="5" s="1"/>
  <c r="O303" i="5" a="1"/>
  <c r="O303" i="5" s="1"/>
  <c r="O304" i="5" a="1"/>
  <c r="O304" i="5" s="1"/>
  <c r="O305" i="5" a="1"/>
  <c r="O305" i="5" s="1"/>
  <c r="O306" i="5" a="1"/>
  <c r="O306" i="5" s="1"/>
  <c r="O307" i="5" a="1"/>
  <c r="O307" i="5" s="1"/>
  <c r="O308" i="5" a="1"/>
  <c r="O308" i="5" s="1"/>
  <c r="O309" i="5" a="1"/>
  <c r="O309" i="5" s="1"/>
  <c r="O310" i="5" a="1"/>
  <c r="O310" i="5" s="1"/>
  <c r="O311" i="5" a="1"/>
  <c r="O311" i="5" s="1"/>
  <c r="O312" i="5" a="1"/>
  <c r="O312" i="5" s="1"/>
  <c r="O313" i="5" a="1"/>
  <c r="O313" i="5" s="1"/>
  <c r="O314" i="5" a="1"/>
  <c r="O314" i="5" s="1"/>
  <c r="O315" i="5" a="1"/>
  <c r="O315" i="5" s="1"/>
  <c r="O316" i="5" a="1"/>
  <c r="O316" i="5" s="1"/>
  <c r="O317" i="5" a="1"/>
  <c r="O317" i="5" s="1"/>
  <c r="O318" i="5" a="1"/>
  <c r="O318" i="5" s="1"/>
  <c r="O319" i="5" a="1"/>
  <c r="O319" i="5" s="1"/>
  <c r="O320" i="5" a="1"/>
  <c r="O320" i="5" s="1"/>
  <c r="O321" i="5" a="1"/>
  <c r="O321" i="5" s="1"/>
  <c r="O322" i="5" a="1"/>
  <c r="O322" i="5" s="1"/>
  <c r="O323" i="5" a="1"/>
  <c r="O323" i="5" s="1"/>
  <c r="O324" i="5" a="1"/>
  <c r="O324" i="5" s="1"/>
  <c r="O325" i="5" a="1"/>
  <c r="O325" i="5" s="1"/>
  <c r="O326" i="5" a="1"/>
  <c r="O326" i="5" s="1"/>
  <c r="O327" i="5" a="1"/>
  <c r="O327" i="5" s="1"/>
  <c r="O328" i="5" a="1"/>
  <c r="O328" i="5" s="1"/>
  <c r="O329" i="5" a="1"/>
  <c r="O329" i="5" s="1"/>
  <c r="O330" i="5" a="1"/>
  <c r="O330" i="5" s="1"/>
  <c r="O331" i="5" a="1"/>
  <c r="O331" i="5" s="1"/>
  <c r="O332" i="5" a="1"/>
  <c r="O332" i="5" s="1"/>
  <c r="O333" i="5" a="1"/>
  <c r="O333" i="5" s="1"/>
  <c r="O334" i="5" a="1"/>
  <c r="O334" i="5" s="1"/>
  <c r="O335" i="5" a="1"/>
  <c r="O335" i="5" s="1"/>
  <c r="O336" i="5" a="1"/>
  <c r="O336" i="5" s="1"/>
  <c r="O337" i="5" a="1"/>
  <c r="O337" i="5" s="1"/>
  <c r="O338" i="5" a="1"/>
  <c r="O338" i="5" s="1"/>
  <c r="O339" i="5" a="1"/>
  <c r="O339" i="5" s="1"/>
  <c r="O340" i="5" a="1"/>
  <c r="O340" i="5" s="1"/>
  <c r="O341" i="5" a="1"/>
  <c r="O341" i="5" s="1"/>
  <c r="O342" i="5" a="1"/>
  <c r="O342" i="5" s="1"/>
  <c r="O343" i="5" a="1"/>
  <c r="O343" i="5" s="1"/>
  <c r="O344" i="5" a="1"/>
  <c r="O344" i="5" s="1"/>
  <c r="O345" i="5" a="1"/>
  <c r="O345" i="5" s="1"/>
  <c r="O346" i="5" a="1"/>
  <c r="O346" i="5" s="1"/>
  <c r="O347" i="5" a="1"/>
  <c r="O347" i="5" s="1"/>
  <c r="O348" i="5" a="1"/>
  <c r="O348" i="5" s="1"/>
  <c r="O349" i="5" a="1"/>
  <c r="O349" i="5" s="1"/>
  <c r="O350" i="5" a="1"/>
  <c r="O350" i="5" s="1"/>
  <c r="O351" i="5" a="1"/>
  <c r="O351" i="5" s="1"/>
  <c r="O352" i="5" a="1"/>
  <c r="O352" i="5" s="1"/>
  <c r="O353" i="5" a="1"/>
  <c r="O353" i="5" s="1"/>
  <c r="O354" i="5" a="1"/>
  <c r="O354" i="5" s="1"/>
  <c r="O355" i="5" a="1"/>
  <c r="O355" i="5" s="1"/>
  <c r="O356" i="5" a="1"/>
  <c r="O356" i="5" s="1"/>
  <c r="O357" i="5" a="1"/>
  <c r="O357" i="5" s="1"/>
  <c r="O358" i="5" a="1"/>
  <c r="O358" i="5" s="1"/>
  <c r="O359" i="5" a="1"/>
  <c r="O359" i="5" s="1"/>
  <c r="O360" i="5" a="1"/>
  <c r="O360" i="5" s="1"/>
  <c r="O361" i="5" a="1"/>
  <c r="O361" i="5" s="1"/>
  <c r="O362" i="5" a="1"/>
  <c r="O362" i="5" s="1"/>
  <c r="O363" i="5" a="1"/>
  <c r="O363" i="5" s="1"/>
  <c r="O364" i="5" a="1"/>
  <c r="O364" i="5" s="1"/>
  <c r="O365" i="5" a="1"/>
  <c r="O365" i="5" s="1"/>
  <c r="O366" i="5" a="1"/>
  <c r="O366" i="5" s="1"/>
  <c r="O367" i="5" a="1"/>
  <c r="O367" i="5" s="1"/>
  <c r="O368" i="5" a="1"/>
  <c r="O368" i="5" s="1"/>
  <c r="O369" i="5" a="1"/>
  <c r="O369" i="5" s="1"/>
  <c r="O370" i="5" a="1"/>
  <c r="O370" i="5" s="1"/>
  <c r="O371" i="5" a="1"/>
  <c r="O371" i="5" s="1"/>
  <c r="O372" i="5" a="1"/>
  <c r="O372" i="5" s="1"/>
  <c r="O373" i="5" a="1"/>
  <c r="O373" i="5" s="1"/>
  <c r="O374" i="5" a="1"/>
  <c r="O374" i="5" s="1"/>
  <c r="O375" i="5" a="1"/>
  <c r="O375" i="5" s="1"/>
  <c r="O376" i="5" a="1"/>
  <c r="O376" i="5" s="1"/>
  <c r="O377" i="5" a="1"/>
  <c r="O377" i="5" s="1"/>
  <c r="O378" i="5" a="1"/>
  <c r="O378" i="5" s="1"/>
  <c r="O379" i="5" a="1"/>
  <c r="O379" i="5" s="1"/>
  <c r="O380" i="5" a="1"/>
  <c r="O380" i="5" s="1"/>
  <c r="O381" i="5" a="1"/>
  <c r="O381" i="5" s="1"/>
  <c r="O382" i="5" a="1"/>
  <c r="O382" i="5" s="1"/>
  <c r="O383" i="5" a="1"/>
  <c r="O383" i="5" s="1"/>
  <c r="O384" i="5" a="1"/>
  <c r="O384" i="5" s="1"/>
  <c r="O385" i="5" a="1"/>
  <c r="O385" i="5" s="1"/>
  <c r="O386" i="5" a="1"/>
  <c r="O386" i="5" s="1"/>
  <c r="O387" i="5" a="1"/>
  <c r="O387" i="5" s="1"/>
  <c r="O388" i="5" a="1"/>
  <c r="O388" i="5" s="1"/>
  <c r="O389" i="5" a="1"/>
  <c r="O389" i="5" s="1"/>
  <c r="O390" i="5" a="1"/>
  <c r="O390" i="5" s="1"/>
  <c r="O391" i="5" a="1"/>
  <c r="O391" i="5" s="1"/>
  <c r="O392" i="5" a="1"/>
  <c r="O392" i="5" s="1"/>
  <c r="O393" i="5" a="1"/>
  <c r="O393" i="5" s="1"/>
  <c r="O394" i="5" a="1"/>
  <c r="O394" i="5" s="1"/>
  <c r="O395" i="5" a="1"/>
  <c r="O395" i="5" s="1"/>
  <c r="O396" i="5" a="1"/>
  <c r="O396" i="5" s="1"/>
  <c r="O397" i="5" a="1"/>
  <c r="O397" i="5" s="1"/>
  <c r="O398" i="5" a="1"/>
  <c r="O398" i="5" s="1"/>
  <c r="O399" i="5" a="1"/>
  <c r="O399" i="5" s="1"/>
  <c r="O400" i="5" a="1"/>
  <c r="O400" i="5" s="1"/>
  <c r="O401" i="5" a="1"/>
  <c r="O401" i="5" s="1"/>
  <c r="O402" i="5" a="1"/>
  <c r="O402" i="5" s="1"/>
  <c r="O403" i="5" a="1"/>
  <c r="O403" i="5" s="1"/>
  <c r="O404" i="5" a="1"/>
  <c r="O404" i="5" s="1"/>
  <c r="O405" i="5" a="1"/>
  <c r="O405" i="5" s="1"/>
  <c r="O406" i="5" a="1"/>
  <c r="O406" i="5" s="1"/>
  <c r="O407" i="5" a="1"/>
  <c r="O407" i="5" s="1"/>
  <c r="O408" i="5" a="1"/>
  <c r="O408" i="5" s="1"/>
  <c r="O409" i="5" a="1"/>
  <c r="O409" i="5" s="1"/>
  <c r="O410" i="5" a="1"/>
  <c r="O410" i="5" s="1"/>
  <c r="O411" i="5" a="1"/>
  <c r="O411" i="5" s="1"/>
  <c r="O412" i="5" a="1"/>
  <c r="O412" i="5" s="1"/>
  <c r="O413" i="5" a="1"/>
  <c r="O413" i="5" s="1"/>
  <c r="O414" i="5" a="1"/>
  <c r="O414" i="5" s="1"/>
  <c r="O415" i="5" a="1"/>
  <c r="O415" i="5" s="1"/>
  <c r="O416" i="5" a="1"/>
  <c r="O416" i="5" s="1"/>
  <c r="O417" i="5" a="1"/>
  <c r="O417" i="5" s="1"/>
  <c r="O418" i="5" a="1"/>
  <c r="O418" i="5" s="1"/>
  <c r="O419" i="5" a="1"/>
  <c r="O419" i="5" s="1"/>
  <c r="O420" i="5" a="1"/>
  <c r="O420" i="5" s="1"/>
  <c r="O421" i="5" a="1"/>
  <c r="O421" i="5" s="1"/>
  <c r="O422" i="5" a="1"/>
  <c r="O422" i="5" s="1"/>
  <c r="O423" i="5" a="1"/>
  <c r="O423" i="5" s="1"/>
  <c r="O424" i="5" a="1"/>
  <c r="O424" i="5" s="1"/>
  <c r="O425" i="5" a="1"/>
  <c r="O425" i="5" s="1"/>
  <c r="O426" i="5" a="1"/>
  <c r="O426" i="5" s="1"/>
  <c r="O427" i="5" a="1"/>
  <c r="O427" i="5" s="1"/>
  <c r="O428" i="5" a="1"/>
  <c r="O428" i="5" s="1"/>
  <c r="O429" i="5" a="1"/>
  <c r="O429" i="5" s="1"/>
  <c r="O430" i="5" a="1"/>
  <c r="O430" i="5" s="1"/>
  <c r="O431" i="5" a="1"/>
  <c r="O431" i="5" s="1"/>
  <c r="O432" i="5" a="1"/>
  <c r="O432" i="5" s="1"/>
  <c r="O433" i="5" a="1"/>
  <c r="O433" i="5" s="1"/>
  <c r="O434" i="5" a="1"/>
  <c r="O434" i="5" s="1"/>
  <c r="O435" i="5" a="1"/>
  <c r="O435" i="5" s="1"/>
  <c r="O436" i="5" a="1"/>
  <c r="O436" i="5" s="1"/>
  <c r="O437" i="5" a="1"/>
  <c r="O437" i="5" s="1"/>
  <c r="O438" i="5" a="1"/>
  <c r="O438" i="5" s="1"/>
  <c r="O439" i="5" a="1"/>
  <c r="O439" i="5" s="1"/>
  <c r="O440" i="5" a="1"/>
  <c r="O440" i="5" s="1"/>
  <c r="O441" i="5" a="1"/>
  <c r="O441" i="5" s="1"/>
  <c r="O442" i="5" a="1"/>
  <c r="O442" i="5" s="1"/>
  <c r="O443" i="5" a="1"/>
  <c r="O443" i="5" s="1"/>
  <c r="O444" i="5" a="1"/>
  <c r="O444" i="5" s="1"/>
  <c r="O445" i="5" a="1"/>
  <c r="O445" i="5" s="1"/>
  <c r="O446" i="5" a="1"/>
  <c r="O446" i="5" s="1"/>
  <c r="O447" i="5" a="1"/>
  <c r="O447" i="5" s="1"/>
  <c r="O448" i="5" a="1"/>
  <c r="O448" i="5" s="1"/>
  <c r="O449" i="5" a="1"/>
  <c r="O449" i="5" s="1"/>
  <c r="O450" i="5" a="1"/>
  <c r="O450" i="5" s="1"/>
  <c r="O451" i="5" a="1"/>
  <c r="O451" i="5" s="1"/>
  <c r="O452" i="5" a="1"/>
  <c r="O452" i="5" s="1"/>
  <c r="O453" i="5" a="1"/>
  <c r="O453" i="5" s="1"/>
  <c r="O454" i="5" a="1"/>
  <c r="O454" i="5" s="1"/>
  <c r="O455" i="5" a="1"/>
  <c r="O455" i="5" s="1"/>
  <c r="O456" i="5" a="1"/>
  <c r="O456" i="5" s="1"/>
  <c r="O457" i="5" a="1"/>
  <c r="O457" i="5" s="1"/>
  <c r="O458" i="5" a="1"/>
  <c r="O458" i="5" s="1"/>
  <c r="O459" i="5" a="1"/>
  <c r="O459" i="5" s="1"/>
  <c r="O460" i="5" a="1"/>
  <c r="O460" i="5" s="1"/>
  <c r="O461" i="5" a="1"/>
  <c r="O461" i="5" s="1"/>
  <c r="O462" i="5" a="1"/>
  <c r="O462" i="5" s="1"/>
  <c r="O463" i="5" a="1"/>
  <c r="O463" i="5" s="1"/>
  <c r="O464" i="5" a="1"/>
  <c r="O464" i="5" s="1"/>
  <c r="O465" i="5" a="1"/>
  <c r="O465" i="5" s="1"/>
  <c r="O466" i="5" a="1"/>
  <c r="O466" i="5" s="1"/>
  <c r="O467" i="5" a="1"/>
  <c r="O467" i="5" s="1"/>
  <c r="O468" i="5" a="1"/>
  <c r="O468" i="5" s="1"/>
  <c r="O469" i="5" a="1"/>
  <c r="O469" i="5" s="1"/>
  <c r="O470" i="5" a="1"/>
  <c r="O470" i="5" s="1"/>
  <c r="O471" i="5" a="1"/>
  <c r="O471" i="5" s="1"/>
  <c r="O472" i="5" a="1"/>
  <c r="O472" i="5" s="1"/>
  <c r="O473" i="5" a="1"/>
  <c r="O473" i="5" s="1"/>
  <c r="O474" i="5" a="1"/>
  <c r="O474" i="5" s="1"/>
  <c r="O475" i="5" a="1"/>
  <c r="O475" i="5" s="1"/>
  <c r="O476" i="5" a="1"/>
  <c r="O476" i="5" s="1"/>
  <c r="O477" i="5" a="1"/>
  <c r="O477" i="5" s="1"/>
  <c r="O478" i="5" a="1"/>
  <c r="O478" i="5" s="1"/>
  <c r="O479" i="5" a="1"/>
  <c r="O479" i="5" s="1"/>
  <c r="O480" i="5" a="1"/>
  <c r="O480" i="5" s="1"/>
  <c r="O481" i="5" a="1"/>
  <c r="O481" i="5" s="1"/>
  <c r="O482" i="5" a="1"/>
  <c r="O482" i="5" s="1"/>
  <c r="O483" i="5" a="1"/>
  <c r="O483" i="5" s="1"/>
  <c r="O484" i="5" a="1"/>
  <c r="O484" i="5" s="1"/>
  <c r="O485" i="5" a="1"/>
  <c r="O485" i="5" s="1"/>
  <c r="O486" i="5" a="1"/>
  <c r="O486" i="5" s="1"/>
  <c r="O487" i="5" a="1"/>
  <c r="O487" i="5" s="1"/>
  <c r="O488" i="5" a="1"/>
  <c r="O488" i="5" s="1"/>
  <c r="O489" i="5" a="1"/>
  <c r="O489" i="5" s="1"/>
  <c r="O490" i="5" a="1"/>
  <c r="O490" i="5" s="1"/>
  <c r="O491" i="5" a="1"/>
  <c r="O491" i="5" s="1"/>
  <c r="O492" i="5" a="1"/>
  <c r="O492" i="5" s="1"/>
  <c r="O493" i="5" a="1"/>
  <c r="O493" i="5" s="1"/>
  <c r="O494" i="5" a="1"/>
  <c r="O494" i="5" s="1"/>
  <c r="O495" i="5" a="1"/>
  <c r="O495" i="5" s="1"/>
  <c r="O496" i="5" a="1"/>
  <c r="O496" i="5" s="1"/>
  <c r="O497" i="5" a="1"/>
  <c r="O497" i="5" s="1"/>
  <c r="O498" i="5" a="1"/>
  <c r="O498" i="5" s="1"/>
  <c r="O499" i="5" a="1"/>
  <c r="O499" i="5" s="1"/>
  <c r="O500" i="5" a="1"/>
  <c r="O500" i="5" s="1"/>
  <c r="O501" i="5" a="1"/>
  <c r="O501" i="5" s="1"/>
  <c r="O502" i="5" a="1"/>
  <c r="O502" i="5" s="1"/>
  <c r="O503" i="5" a="1"/>
  <c r="O503" i="5" s="1"/>
  <c r="O504" i="5" a="1"/>
  <c r="O504" i="5" s="1"/>
  <c r="O505" i="5" a="1"/>
  <c r="O505" i="5" s="1"/>
  <c r="O506" i="5" a="1"/>
  <c r="O506" i="5" s="1"/>
  <c r="O507" i="5" a="1"/>
  <c r="O507" i="5" s="1"/>
  <c r="O508" i="5" a="1"/>
  <c r="O508" i="5" s="1"/>
  <c r="O509" i="5" a="1"/>
  <c r="O509" i="5" s="1"/>
  <c r="O510" i="5" a="1"/>
  <c r="O510" i="5" s="1"/>
  <c r="O511" i="5" a="1"/>
  <c r="O511" i="5" s="1"/>
  <c r="O512" i="5" a="1"/>
  <c r="O512" i="5" s="1"/>
  <c r="O513" i="5" a="1"/>
  <c r="O513" i="5" s="1"/>
  <c r="O514" i="5" a="1"/>
  <c r="O514" i="5" s="1"/>
  <c r="O515" i="5" a="1"/>
  <c r="O515" i="5" s="1"/>
  <c r="O516" i="5" a="1"/>
  <c r="O516" i="5" s="1"/>
  <c r="O517" i="5" a="1"/>
  <c r="O517" i="5" s="1"/>
  <c r="O518" i="5" a="1"/>
  <c r="O518" i="5" s="1"/>
  <c r="O519" i="5" a="1"/>
  <c r="O519" i="5" s="1"/>
  <c r="O520" i="5" a="1"/>
  <c r="O520" i="5" s="1"/>
  <c r="O521" i="5" a="1"/>
  <c r="O521" i="5" s="1"/>
  <c r="O522" i="5" a="1"/>
  <c r="O522" i="5" s="1"/>
  <c r="O523" i="5" a="1"/>
  <c r="O523" i="5" s="1"/>
  <c r="O524" i="5" a="1"/>
  <c r="O524" i="5" s="1"/>
  <c r="O525" i="5" a="1"/>
  <c r="O525" i="5" s="1"/>
  <c r="O526" i="5" a="1"/>
  <c r="O526" i="5" s="1"/>
  <c r="O527" i="5" a="1"/>
  <c r="O527" i="5" s="1"/>
  <c r="O528" i="5" a="1"/>
  <c r="O528" i="5" s="1"/>
  <c r="O529" i="5" a="1"/>
  <c r="O529" i="5" s="1"/>
  <c r="O530" i="5" a="1"/>
  <c r="O530" i="5" s="1"/>
  <c r="O531" i="5" a="1"/>
  <c r="O531" i="5" s="1"/>
  <c r="O532" i="5" a="1"/>
  <c r="O532" i="5" s="1"/>
  <c r="O533" i="5" a="1"/>
  <c r="O533" i="5" s="1"/>
  <c r="O534" i="5" a="1"/>
  <c r="O534" i="5" s="1"/>
  <c r="O535" i="5" a="1"/>
  <c r="O535" i="5" s="1"/>
  <c r="O536" i="5" a="1"/>
  <c r="O536" i="5" s="1"/>
  <c r="O537" i="5" a="1"/>
  <c r="O537" i="5" s="1"/>
  <c r="O538" i="5" a="1"/>
  <c r="O538" i="5" s="1"/>
  <c r="O539" i="5" a="1"/>
  <c r="O539" i="5" s="1"/>
  <c r="O540" i="5" a="1"/>
  <c r="O540" i="5" s="1"/>
  <c r="O541" i="5" a="1"/>
  <c r="O541" i="5" s="1"/>
  <c r="O542" i="5" a="1"/>
  <c r="O542" i="5" s="1"/>
  <c r="O543" i="5" a="1"/>
  <c r="O543" i="5" s="1"/>
  <c r="O544" i="5" a="1"/>
  <c r="O544" i="5" s="1"/>
  <c r="O545" i="5" a="1"/>
  <c r="O545" i="5" s="1"/>
  <c r="O546" i="5" a="1"/>
  <c r="O546" i="5" s="1"/>
  <c r="O547" i="5" a="1"/>
  <c r="O547" i="5" s="1"/>
  <c r="O548" i="5" a="1"/>
  <c r="O548" i="5" s="1"/>
  <c r="O549" i="5" a="1"/>
  <c r="O549" i="5" s="1"/>
  <c r="O550" i="5" a="1"/>
  <c r="O550" i="5" s="1"/>
  <c r="O551" i="5" a="1"/>
  <c r="O551" i="5" s="1"/>
  <c r="O552" i="5" a="1"/>
  <c r="O552" i="5" s="1"/>
  <c r="O553" i="5" a="1"/>
  <c r="O553" i="5" s="1"/>
  <c r="O554" i="5" a="1"/>
  <c r="O554" i="5" s="1"/>
  <c r="O555" i="5" a="1"/>
  <c r="O555" i="5" s="1"/>
  <c r="O556" i="5" a="1"/>
  <c r="O556" i="5" s="1"/>
  <c r="O557" i="5" a="1"/>
  <c r="O557" i="5" s="1"/>
  <c r="O558" i="5" a="1"/>
  <c r="O558" i="5" s="1"/>
  <c r="O559" i="5" a="1"/>
  <c r="O559" i="5" s="1"/>
  <c r="O560" i="5" a="1"/>
  <c r="O560" i="5" s="1"/>
  <c r="O561" i="5" a="1"/>
  <c r="O561" i="5" s="1"/>
  <c r="O562" i="5" a="1"/>
  <c r="O562" i="5" s="1"/>
  <c r="O563" i="5" a="1"/>
  <c r="O563" i="5" s="1"/>
  <c r="O564" i="5" a="1"/>
  <c r="O564" i="5" s="1"/>
  <c r="O565" i="5" a="1"/>
  <c r="O565" i="5" s="1"/>
  <c r="O566" i="5" a="1"/>
  <c r="O566" i="5" s="1"/>
  <c r="O567" i="5" a="1"/>
  <c r="O567" i="5" s="1"/>
  <c r="O568" i="5" a="1"/>
  <c r="O568" i="5" s="1"/>
  <c r="O569" i="5" a="1"/>
  <c r="O569" i="5" s="1"/>
  <c r="O570" i="5" a="1"/>
  <c r="O570" i="5" s="1"/>
  <c r="O571" i="5" a="1"/>
  <c r="O571" i="5" s="1"/>
  <c r="O572" i="5" a="1"/>
  <c r="O572" i="5" s="1"/>
  <c r="O573" i="5" a="1"/>
  <c r="O573" i="5" s="1"/>
  <c r="O574" i="5" a="1"/>
  <c r="O574" i="5" s="1"/>
  <c r="O575" i="5" a="1"/>
  <c r="O575" i="5" s="1"/>
  <c r="O576" i="5" a="1"/>
  <c r="O576" i="5" s="1"/>
  <c r="O577" i="5" a="1"/>
  <c r="O577" i="5" s="1"/>
  <c r="O578" i="5" a="1"/>
  <c r="O578" i="5" s="1"/>
  <c r="O579" i="5" a="1"/>
  <c r="O579" i="5" s="1"/>
  <c r="O580" i="5" a="1"/>
  <c r="O580" i="5" s="1"/>
  <c r="O581" i="5" a="1"/>
  <c r="O581" i="5" s="1"/>
  <c r="O582" i="5" a="1"/>
  <c r="O582" i="5" s="1"/>
  <c r="O583" i="5" a="1"/>
  <c r="O583" i="5" s="1"/>
  <c r="O584" i="5" a="1"/>
  <c r="O584" i="5" s="1"/>
  <c r="O585" i="5" a="1"/>
  <c r="O585" i="5" s="1"/>
  <c r="O586" i="5" a="1"/>
  <c r="O586" i="5" s="1"/>
  <c r="O587" i="5" a="1"/>
  <c r="O587" i="5" s="1"/>
  <c r="O588" i="5" a="1"/>
  <c r="O588" i="5" s="1"/>
  <c r="O589" i="5" a="1"/>
  <c r="O589" i="5" s="1"/>
  <c r="O590" i="5" a="1"/>
  <c r="O590" i="5" s="1"/>
  <c r="O591" i="5" a="1"/>
  <c r="O591" i="5" s="1"/>
  <c r="O592" i="5" a="1"/>
  <c r="O592" i="5" s="1"/>
  <c r="O593" i="5" a="1"/>
  <c r="O593" i="5" s="1"/>
  <c r="O594" i="5" a="1"/>
  <c r="O594" i="5" s="1"/>
  <c r="O595" i="5" a="1"/>
  <c r="O595" i="5" s="1"/>
  <c r="O596" i="5" a="1"/>
  <c r="O596" i="5" s="1"/>
  <c r="O597" i="5" a="1"/>
  <c r="O597" i="5" s="1"/>
  <c r="O598" i="5" a="1"/>
  <c r="O598" i="5" s="1"/>
  <c r="O599" i="5" a="1"/>
  <c r="O599" i="5" s="1"/>
  <c r="O600" i="5" a="1"/>
  <c r="O600" i="5" s="1"/>
  <c r="O601" i="5" a="1"/>
  <c r="O601" i="5" s="1"/>
  <c r="O602" i="5" a="1"/>
  <c r="O602" i="5" s="1"/>
  <c r="O603" i="5" a="1"/>
  <c r="O603" i="5" s="1"/>
  <c r="O604" i="5" a="1"/>
  <c r="O604" i="5" s="1"/>
  <c r="O605" i="5" a="1"/>
  <c r="O605" i="5" s="1"/>
  <c r="O606" i="5" a="1"/>
  <c r="O606" i="5" s="1"/>
  <c r="O607" i="5" a="1"/>
  <c r="O607" i="5" s="1"/>
  <c r="O608" i="5" a="1"/>
  <c r="O608" i="5" s="1"/>
  <c r="O609" i="5" a="1"/>
  <c r="O609" i="5" s="1"/>
  <c r="O610" i="5" a="1"/>
  <c r="O610" i="5" s="1"/>
  <c r="O611" i="5" a="1"/>
  <c r="O611" i="5" s="1"/>
  <c r="O612" i="5" a="1"/>
  <c r="O612" i="5" s="1"/>
  <c r="O613" i="5" a="1"/>
  <c r="O613" i="5" s="1"/>
  <c r="O614" i="5" a="1"/>
  <c r="O614" i="5" s="1"/>
  <c r="O615" i="5" a="1"/>
  <c r="O615" i="5" s="1"/>
  <c r="O616" i="5" a="1"/>
  <c r="O616" i="5" s="1"/>
  <c r="O617" i="5" a="1"/>
  <c r="O617" i="5" s="1"/>
  <c r="O618" i="5" a="1"/>
  <c r="O618" i="5" s="1"/>
  <c r="O619" i="5" a="1"/>
  <c r="O619" i="5" s="1"/>
  <c r="O620" i="5" a="1"/>
  <c r="O620" i="5" s="1"/>
  <c r="O621" i="5" a="1"/>
  <c r="O621" i="5" s="1"/>
  <c r="O622" i="5" a="1"/>
  <c r="O622" i="5" s="1"/>
  <c r="O623" i="5" a="1"/>
  <c r="O623" i="5" s="1"/>
  <c r="O624" i="5" a="1"/>
  <c r="O624" i="5" s="1"/>
  <c r="O625" i="5" a="1"/>
  <c r="O625" i="5" s="1"/>
  <c r="O626" i="5" a="1"/>
  <c r="O626" i="5" s="1"/>
  <c r="O627" i="5" a="1"/>
  <c r="O627" i="5" s="1"/>
  <c r="O628" i="5" a="1"/>
  <c r="O628" i="5" s="1"/>
  <c r="O629" i="5" a="1"/>
  <c r="O629" i="5" s="1"/>
  <c r="O630" i="5" a="1"/>
  <c r="O630" i="5" s="1"/>
  <c r="O631" i="5" a="1"/>
  <c r="O631" i="5" s="1"/>
  <c r="O632" i="5" a="1"/>
  <c r="O632" i="5" s="1"/>
  <c r="O633" i="5" a="1"/>
  <c r="O633" i="5" s="1"/>
  <c r="O634" i="5" a="1"/>
  <c r="O634" i="5" s="1"/>
  <c r="O635" i="5" a="1"/>
  <c r="O635" i="5" s="1"/>
  <c r="O636" i="5" a="1"/>
  <c r="O636" i="5" s="1"/>
  <c r="O637" i="5" a="1"/>
  <c r="O637" i="5" s="1"/>
  <c r="O638" i="5" a="1"/>
  <c r="O638" i="5" s="1"/>
  <c r="O639" i="5" a="1"/>
  <c r="O639" i="5" s="1"/>
  <c r="O640" i="5" a="1"/>
  <c r="O640" i="5" s="1"/>
  <c r="O641" i="5" a="1"/>
  <c r="O641" i="5" s="1"/>
  <c r="O642" i="5" a="1"/>
  <c r="O642" i="5" s="1"/>
  <c r="O643" i="5" a="1"/>
  <c r="O643" i="5" s="1"/>
  <c r="O644" i="5" a="1"/>
  <c r="O644" i="5" s="1"/>
  <c r="O645" i="5" a="1"/>
  <c r="O645" i="5" s="1"/>
  <c r="O646" i="5" a="1"/>
  <c r="O646" i="5" s="1"/>
  <c r="O647" i="5" a="1"/>
  <c r="O647" i="5" s="1"/>
  <c r="O648" i="5" a="1"/>
  <c r="O648" i="5" s="1"/>
  <c r="O649" i="5" a="1"/>
  <c r="O649" i="5" s="1"/>
  <c r="O650" i="5" a="1"/>
  <c r="O650" i="5" s="1"/>
  <c r="O651" i="5" a="1"/>
  <c r="O651" i="5" s="1"/>
  <c r="O652" i="5" a="1"/>
  <c r="O652" i="5" s="1"/>
  <c r="O653" i="5" a="1"/>
  <c r="O653" i="5" s="1"/>
  <c r="O654" i="5" a="1"/>
  <c r="O654" i="5" s="1"/>
  <c r="O655" i="5" a="1"/>
  <c r="O655" i="5" s="1"/>
  <c r="O656" i="5" a="1"/>
  <c r="O656" i="5" s="1"/>
  <c r="O657" i="5" a="1"/>
  <c r="O657" i="5" s="1"/>
  <c r="O658" i="5" a="1"/>
  <c r="O658" i="5" s="1"/>
  <c r="O659" i="5" a="1"/>
  <c r="O659" i="5" s="1"/>
  <c r="O660" i="5" a="1"/>
  <c r="O660" i="5" s="1"/>
  <c r="O661" i="5" a="1"/>
  <c r="O661" i="5" s="1"/>
  <c r="O662" i="5" a="1"/>
  <c r="O662" i="5" s="1"/>
  <c r="O663" i="5" a="1"/>
  <c r="O663" i="5" s="1"/>
  <c r="O664" i="5" a="1"/>
  <c r="O664" i="5" s="1"/>
  <c r="O665" i="5" a="1"/>
  <c r="O665" i="5" s="1"/>
  <c r="O666" i="5" a="1"/>
  <c r="O666" i="5" s="1"/>
  <c r="O667" i="5" a="1"/>
  <c r="O667" i="5" s="1"/>
  <c r="O668" i="5" a="1"/>
  <c r="O668" i="5" s="1"/>
  <c r="O669" i="5" a="1"/>
  <c r="O669" i="5" s="1"/>
  <c r="O670" i="5" a="1"/>
  <c r="O670" i="5" s="1"/>
  <c r="O671" i="5" a="1"/>
  <c r="O671" i="5" s="1"/>
  <c r="O672" i="5" a="1"/>
  <c r="O672" i="5" s="1"/>
  <c r="O673" i="5" a="1"/>
  <c r="O673" i="5" s="1"/>
  <c r="O674" i="5" a="1"/>
  <c r="O674" i="5" s="1"/>
  <c r="O675" i="5" a="1"/>
  <c r="O675" i="5" s="1"/>
  <c r="O676" i="5" a="1"/>
  <c r="O676" i="5" s="1"/>
  <c r="O677" i="5" a="1"/>
  <c r="O677" i="5" s="1"/>
  <c r="O678" i="5" a="1"/>
  <c r="O678" i="5" s="1"/>
  <c r="O679" i="5" a="1"/>
  <c r="O679" i="5" s="1"/>
  <c r="O680" i="5" a="1"/>
  <c r="O680" i="5" s="1"/>
  <c r="O681" i="5" a="1"/>
  <c r="O681" i="5" s="1"/>
  <c r="O682" i="5" a="1"/>
  <c r="O682" i="5" s="1"/>
  <c r="O683" i="5" a="1"/>
  <c r="O683" i="5" s="1"/>
  <c r="O684" i="5" a="1"/>
  <c r="O684" i="5" s="1"/>
  <c r="O685" i="5" a="1"/>
  <c r="O685" i="5" s="1"/>
  <c r="O686" i="5" a="1"/>
  <c r="O686" i="5" s="1"/>
  <c r="O687" i="5" a="1"/>
  <c r="O687" i="5" s="1"/>
  <c r="O688" i="5" a="1"/>
  <c r="O688" i="5" s="1"/>
  <c r="O689" i="5" a="1"/>
  <c r="O689" i="5" s="1"/>
  <c r="O690" i="5" a="1"/>
  <c r="O690" i="5" s="1"/>
  <c r="O691" i="5" a="1"/>
  <c r="O691" i="5" s="1"/>
  <c r="O692" i="5" a="1"/>
  <c r="O692" i="5" s="1"/>
  <c r="O693" i="5" a="1"/>
  <c r="O693" i="5" s="1"/>
  <c r="O694" i="5" a="1"/>
  <c r="O694" i="5" s="1"/>
  <c r="O695" i="5" a="1"/>
  <c r="O695" i="5" s="1"/>
  <c r="O696" i="5" a="1"/>
  <c r="O696" i="5" s="1"/>
  <c r="O697" i="5" a="1"/>
  <c r="O697" i="5" s="1"/>
  <c r="O698" i="5" a="1"/>
  <c r="O698" i="5" s="1"/>
  <c r="O699" i="5" a="1"/>
  <c r="O699" i="5" s="1"/>
  <c r="O700" i="5" a="1"/>
  <c r="O700" i="5" s="1"/>
  <c r="O701" i="5" a="1"/>
  <c r="O701" i="5" s="1"/>
  <c r="O702" i="5" a="1"/>
  <c r="O702" i="5" s="1"/>
  <c r="O703" i="5" a="1"/>
  <c r="O703" i="5" s="1"/>
  <c r="O704" i="5" a="1"/>
  <c r="O704" i="5" s="1"/>
  <c r="O705" i="5" a="1"/>
  <c r="O705" i="5" s="1"/>
  <c r="O706" i="5" a="1"/>
  <c r="O706" i="5" s="1"/>
  <c r="O707" i="5" a="1"/>
  <c r="O707" i="5" s="1"/>
  <c r="O708" i="5" a="1"/>
  <c r="O708" i="5" s="1"/>
  <c r="O709" i="5" a="1"/>
  <c r="O709" i="5" s="1"/>
  <c r="O710" i="5" a="1"/>
  <c r="O710" i="5" s="1"/>
  <c r="O711" i="5" a="1"/>
  <c r="O711" i="5" s="1"/>
  <c r="O712" i="5" a="1"/>
  <c r="O712" i="5" s="1"/>
  <c r="O713" i="5" a="1"/>
  <c r="O713" i="5" s="1"/>
  <c r="O714" i="5" a="1"/>
  <c r="O714" i="5" s="1"/>
  <c r="O715" i="5" a="1"/>
  <c r="O715" i="5" s="1"/>
  <c r="O716" i="5" a="1"/>
  <c r="O716" i="5" s="1"/>
  <c r="O717" i="5" a="1"/>
  <c r="O717" i="5" s="1"/>
  <c r="O718" i="5" a="1"/>
  <c r="O718" i="5" s="1"/>
  <c r="O719" i="5" a="1"/>
  <c r="O719" i="5" s="1"/>
  <c r="O720" i="5" a="1"/>
  <c r="O720" i="5" s="1"/>
  <c r="O721" i="5" a="1"/>
  <c r="O721" i="5" s="1"/>
  <c r="O722" i="5" a="1"/>
  <c r="O722" i="5" s="1"/>
  <c r="O723" i="5" a="1"/>
  <c r="O723" i="5" s="1"/>
  <c r="O724" i="5" a="1"/>
  <c r="O724" i="5" s="1"/>
  <c r="O725" i="5" a="1"/>
  <c r="O725" i="5" s="1"/>
  <c r="O726" i="5" a="1"/>
  <c r="O726" i="5" s="1"/>
  <c r="O727" i="5" a="1"/>
  <c r="O727" i="5" s="1"/>
  <c r="O728" i="5" a="1"/>
  <c r="O728" i="5" s="1"/>
  <c r="O729" i="5" a="1"/>
  <c r="O729" i="5" s="1"/>
  <c r="O730" i="5" a="1"/>
  <c r="O730" i="5" s="1"/>
  <c r="O731" i="5" a="1"/>
  <c r="O731" i="5" s="1"/>
  <c r="O732" i="5" a="1"/>
  <c r="O732" i="5" s="1"/>
  <c r="O733" i="5" a="1"/>
  <c r="O733" i="5" s="1"/>
  <c r="O734" i="5" a="1"/>
  <c r="O734" i="5" s="1"/>
  <c r="O735" i="5" a="1"/>
  <c r="O735" i="5" s="1"/>
  <c r="O736" i="5" a="1"/>
  <c r="O736" i="5" s="1"/>
  <c r="O737" i="5" a="1"/>
  <c r="O737" i="5" s="1"/>
  <c r="O738" i="5" a="1"/>
  <c r="O738" i="5" s="1"/>
  <c r="O739" i="5" a="1"/>
  <c r="O739" i="5" s="1"/>
  <c r="O740" i="5" a="1"/>
  <c r="O740" i="5" s="1"/>
  <c r="O741" i="5" a="1"/>
  <c r="O741" i="5" s="1"/>
  <c r="O742" i="5" a="1"/>
  <c r="O742" i="5" s="1"/>
  <c r="O743" i="5" a="1"/>
  <c r="O743" i="5" s="1"/>
  <c r="O744" i="5" a="1"/>
  <c r="O744" i="5" s="1"/>
  <c r="O745" i="5" a="1"/>
  <c r="O745" i="5" s="1"/>
  <c r="O746" i="5" a="1"/>
  <c r="O746" i="5" s="1"/>
  <c r="O747" i="5" a="1"/>
  <c r="O747" i="5" s="1"/>
  <c r="O748" i="5" a="1"/>
  <c r="O748" i="5" s="1"/>
  <c r="O749" i="5" a="1"/>
  <c r="O749" i="5" s="1"/>
  <c r="O750" i="5" a="1"/>
  <c r="O750" i="5" s="1"/>
  <c r="O751" i="5" a="1"/>
  <c r="O751" i="5" s="1"/>
  <c r="O752" i="5" a="1"/>
  <c r="O752" i="5" s="1"/>
  <c r="O753" i="5" a="1"/>
  <c r="O753" i="5" s="1"/>
  <c r="O754" i="5" a="1"/>
  <c r="O754" i="5" s="1"/>
  <c r="O755" i="5" a="1"/>
  <c r="O755" i="5" s="1"/>
  <c r="O756" i="5" a="1"/>
  <c r="O756" i="5" s="1"/>
  <c r="O757" i="5" a="1"/>
  <c r="O757" i="5" s="1"/>
  <c r="O758" i="5" a="1"/>
  <c r="O758" i="5" s="1"/>
  <c r="O759" i="5" a="1"/>
  <c r="O759" i="5" s="1"/>
  <c r="O760" i="5" a="1"/>
  <c r="O760" i="5" s="1"/>
  <c r="O761" i="5" a="1"/>
  <c r="O761" i="5" s="1"/>
  <c r="O762" i="5" a="1"/>
  <c r="O762" i="5" s="1"/>
  <c r="O763" i="5" a="1"/>
  <c r="O763" i="5" s="1"/>
  <c r="O764" i="5" a="1"/>
  <c r="O764" i="5" s="1"/>
  <c r="O765" i="5" a="1"/>
  <c r="O765" i="5" s="1"/>
  <c r="O766" i="5" a="1"/>
  <c r="O766" i="5" s="1"/>
  <c r="O767" i="5" a="1"/>
  <c r="O767" i="5" s="1"/>
  <c r="O768" i="5" a="1"/>
  <c r="O768" i="5" s="1"/>
  <c r="O769" i="5" a="1"/>
  <c r="O769" i="5" s="1"/>
  <c r="O770" i="5" a="1"/>
  <c r="O770" i="5" s="1"/>
  <c r="O771" i="5" a="1"/>
  <c r="O771" i="5" s="1"/>
  <c r="O772" i="5" a="1"/>
  <c r="O772" i="5" s="1"/>
  <c r="O773" i="5" a="1"/>
  <c r="O773" i="5" s="1"/>
  <c r="O774" i="5" a="1"/>
  <c r="O774" i="5" s="1"/>
  <c r="O775" i="5" a="1"/>
  <c r="O775" i="5" s="1"/>
  <c r="O776" i="5" a="1"/>
  <c r="O776" i="5" s="1"/>
  <c r="O777" i="5" a="1"/>
  <c r="O777" i="5" s="1"/>
  <c r="O778" i="5" a="1"/>
  <c r="O778" i="5" s="1"/>
  <c r="O779" i="5" a="1"/>
  <c r="O779" i="5" s="1"/>
  <c r="O780" i="5" a="1"/>
  <c r="O780" i="5" s="1"/>
  <c r="O781" i="5" a="1"/>
  <c r="O781" i="5" s="1"/>
  <c r="O782" i="5" a="1"/>
  <c r="O782" i="5" s="1"/>
  <c r="O783" i="5" a="1"/>
  <c r="O783" i="5" s="1"/>
  <c r="O784" i="5" a="1"/>
  <c r="O784" i="5" s="1"/>
  <c r="O785" i="5" a="1"/>
  <c r="O785" i="5" s="1"/>
  <c r="O786" i="5" a="1"/>
  <c r="O786" i="5" s="1"/>
  <c r="O787" i="5" a="1"/>
  <c r="O787" i="5" s="1"/>
  <c r="O788" i="5" a="1"/>
  <c r="O788" i="5" s="1"/>
  <c r="O789" i="5" a="1"/>
  <c r="O789" i="5" s="1"/>
  <c r="O790" i="5" a="1"/>
  <c r="O790" i="5" s="1"/>
  <c r="O791" i="5" a="1"/>
  <c r="O791" i="5" s="1"/>
  <c r="O792" i="5" a="1"/>
  <c r="O792" i="5" s="1"/>
  <c r="O793" i="5" a="1"/>
  <c r="O793" i="5" s="1"/>
  <c r="O794" i="5" a="1"/>
  <c r="O794" i="5" s="1"/>
  <c r="O795" i="5" a="1"/>
  <c r="O795" i="5" s="1"/>
  <c r="O796" i="5" a="1"/>
  <c r="O796" i="5" s="1"/>
  <c r="O797" i="5" a="1"/>
  <c r="O797" i="5" s="1"/>
  <c r="O798" i="5" a="1"/>
  <c r="O798" i="5" s="1"/>
  <c r="O799" i="5" a="1"/>
  <c r="O799" i="5" s="1"/>
  <c r="O800" i="5" a="1"/>
  <c r="O800" i="5" s="1"/>
  <c r="O801" i="5" a="1"/>
  <c r="O801" i="5" s="1"/>
  <c r="O802" i="5" a="1"/>
  <c r="O802" i="5" s="1"/>
  <c r="O803" i="5" a="1"/>
  <c r="O803" i="5" s="1"/>
  <c r="O804" i="5" a="1"/>
  <c r="O804" i="5" s="1"/>
  <c r="O805" i="5" a="1"/>
  <c r="O805" i="5" s="1"/>
  <c r="O806" i="5" a="1"/>
  <c r="O806" i="5" s="1"/>
  <c r="O807" i="5" a="1"/>
  <c r="O807" i="5" s="1"/>
  <c r="O808" i="5" a="1"/>
  <c r="O808" i="5" s="1"/>
  <c r="O809" i="5" a="1"/>
  <c r="O809" i="5" s="1"/>
  <c r="O810" i="5" a="1"/>
  <c r="O810" i="5" s="1"/>
  <c r="O811" i="5" a="1"/>
  <c r="O811" i="5" s="1"/>
  <c r="O812" i="5" a="1"/>
  <c r="O812" i="5" s="1"/>
  <c r="O813" i="5" a="1"/>
  <c r="O813" i="5" s="1"/>
  <c r="O814" i="5" a="1"/>
  <c r="O814" i="5" s="1"/>
  <c r="O815" i="5" a="1"/>
  <c r="O815" i="5" s="1"/>
  <c r="O816" i="5" a="1"/>
  <c r="O816" i="5" s="1"/>
  <c r="O817" i="5" a="1"/>
  <c r="O817" i="5" s="1"/>
  <c r="O818" i="5" a="1"/>
  <c r="O818" i="5" s="1"/>
  <c r="O819" i="5" a="1"/>
  <c r="O819" i="5" s="1"/>
  <c r="O820" i="5" a="1"/>
  <c r="O820" i="5" s="1"/>
  <c r="O821" i="5" a="1"/>
  <c r="O821" i="5" s="1"/>
  <c r="O822" i="5" a="1"/>
  <c r="O822" i="5" s="1"/>
  <c r="O823" i="5" a="1"/>
  <c r="O823" i="5" s="1"/>
  <c r="O824" i="5" a="1"/>
  <c r="O824" i="5" s="1"/>
  <c r="O825" i="5" a="1"/>
  <c r="O825" i="5" s="1"/>
  <c r="O826" i="5" a="1"/>
  <c r="O826" i="5" s="1"/>
  <c r="O827" i="5" a="1"/>
  <c r="O827" i="5" s="1"/>
  <c r="O828" i="5" a="1"/>
  <c r="O828" i="5" s="1"/>
  <c r="O829" i="5" a="1"/>
  <c r="O829" i="5" s="1"/>
  <c r="O830" i="5" a="1"/>
  <c r="O830" i="5" s="1"/>
  <c r="O831" i="5" a="1"/>
  <c r="O831" i="5" s="1"/>
  <c r="O832" i="5" a="1"/>
  <c r="O832" i="5" s="1"/>
  <c r="O833" i="5" a="1"/>
  <c r="O833" i="5" s="1"/>
  <c r="O834" i="5" a="1"/>
  <c r="O834" i="5" s="1"/>
  <c r="O835" i="5" a="1"/>
  <c r="O835" i="5" s="1"/>
  <c r="O836" i="5" a="1"/>
  <c r="O836" i="5" s="1"/>
  <c r="O837" i="5" a="1"/>
  <c r="O837" i="5" s="1"/>
  <c r="O838" i="5" a="1"/>
  <c r="O838" i="5" s="1"/>
  <c r="O839" i="5" a="1"/>
  <c r="O839" i="5" s="1"/>
  <c r="O840" i="5" a="1"/>
  <c r="O840" i="5" s="1"/>
  <c r="O841" i="5" a="1"/>
  <c r="O841" i="5" s="1"/>
  <c r="O842" i="5" a="1"/>
  <c r="O842" i="5" s="1"/>
  <c r="O843" i="5" a="1"/>
  <c r="O843" i="5" s="1"/>
  <c r="O844" i="5" a="1"/>
  <c r="O844" i="5" s="1"/>
  <c r="O845" i="5" a="1"/>
  <c r="O845" i="5" s="1"/>
  <c r="O846" i="5" a="1"/>
  <c r="O846" i="5" s="1"/>
  <c r="O847" i="5" a="1"/>
  <c r="O847" i="5" s="1"/>
  <c r="O848" i="5" a="1"/>
  <c r="O848" i="5" s="1"/>
  <c r="O849" i="5" a="1"/>
  <c r="O849" i="5" s="1"/>
  <c r="O850" i="5" a="1"/>
  <c r="O850" i="5" s="1"/>
  <c r="O851" i="5" a="1"/>
  <c r="O851" i="5" s="1"/>
  <c r="O852" i="5" a="1"/>
  <c r="O852" i="5" s="1"/>
  <c r="O853" i="5" a="1"/>
  <c r="O853" i="5" s="1"/>
  <c r="O854" i="5" a="1"/>
  <c r="O854" i="5" s="1"/>
  <c r="O855" i="5" a="1"/>
  <c r="O855" i="5" s="1"/>
  <c r="O856" i="5" a="1"/>
  <c r="O856" i="5" s="1"/>
  <c r="O857" i="5" a="1"/>
  <c r="O857" i="5" s="1"/>
  <c r="O858" i="5" a="1"/>
  <c r="O858" i="5" s="1"/>
  <c r="O859" i="5" a="1"/>
  <c r="O859" i="5" s="1"/>
  <c r="O860" i="5" a="1"/>
  <c r="O860" i="5" s="1"/>
  <c r="O861" i="5" a="1"/>
  <c r="O861" i="5" s="1"/>
  <c r="O862" i="5" a="1"/>
  <c r="O862" i="5" s="1"/>
  <c r="O863" i="5" a="1"/>
  <c r="O863" i="5" s="1"/>
  <c r="O864" i="5" a="1"/>
  <c r="O864" i="5" s="1"/>
  <c r="O865" i="5" a="1"/>
  <c r="O865" i="5" s="1"/>
  <c r="O866" i="5" a="1"/>
  <c r="O866" i="5" s="1"/>
  <c r="O867" i="5" a="1"/>
  <c r="O867" i="5" s="1"/>
  <c r="O868" i="5" a="1"/>
  <c r="O868" i="5" s="1"/>
  <c r="O869" i="5" a="1"/>
  <c r="O869" i="5" s="1"/>
  <c r="O870" i="5" a="1"/>
  <c r="O870" i="5" s="1"/>
  <c r="O871" i="5" a="1"/>
  <c r="O871" i="5" s="1"/>
  <c r="O872" i="5" a="1"/>
  <c r="O872" i="5" s="1"/>
  <c r="O873" i="5" a="1"/>
  <c r="O873" i="5" s="1"/>
  <c r="O874" i="5" a="1"/>
  <c r="O874" i="5" s="1"/>
  <c r="O875" i="5" a="1"/>
  <c r="O875" i="5" s="1"/>
  <c r="O876" i="5" a="1"/>
  <c r="O876" i="5" s="1"/>
  <c r="O877" i="5" a="1"/>
  <c r="O877" i="5" s="1"/>
  <c r="O878" i="5" a="1"/>
  <c r="O878" i="5" s="1"/>
  <c r="O879" i="5" a="1"/>
  <c r="O879" i="5" s="1"/>
  <c r="O880" i="5" a="1"/>
  <c r="O880" i="5" s="1"/>
  <c r="O881" i="5" a="1"/>
  <c r="O881" i="5" s="1"/>
  <c r="O882" i="5" a="1"/>
  <c r="O882" i="5" s="1"/>
  <c r="O883" i="5" a="1"/>
  <c r="O883" i="5" s="1"/>
  <c r="O884" i="5" a="1"/>
  <c r="O884" i="5" s="1"/>
  <c r="O885" i="5" a="1"/>
  <c r="O885" i="5" s="1"/>
  <c r="O886" i="5" a="1"/>
  <c r="O886" i="5" s="1"/>
  <c r="O887" i="5" a="1"/>
  <c r="O887" i="5" s="1"/>
  <c r="O888" i="5" a="1"/>
  <c r="O888" i="5" s="1"/>
  <c r="O889" i="5" a="1"/>
  <c r="O889" i="5" s="1"/>
  <c r="O890" i="5" a="1"/>
  <c r="O890" i="5" s="1"/>
  <c r="O891" i="5" a="1"/>
  <c r="O891" i="5" s="1"/>
  <c r="O892" i="5" a="1"/>
  <c r="O892" i="5" s="1"/>
  <c r="O893" i="5" a="1"/>
  <c r="O893" i="5" s="1"/>
  <c r="O894" i="5" a="1"/>
  <c r="O894" i="5" s="1"/>
  <c r="O895" i="5" a="1"/>
  <c r="O895" i="5" s="1"/>
  <c r="O896" i="5" a="1"/>
  <c r="O896" i="5" s="1"/>
  <c r="O897" i="5" a="1"/>
  <c r="O897" i="5" s="1"/>
  <c r="O898" i="5" a="1"/>
  <c r="O898" i="5" s="1"/>
  <c r="O899" i="5" a="1"/>
  <c r="O899" i="5" s="1"/>
  <c r="O900" i="5" a="1"/>
  <c r="O900" i="5" s="1"/>
  <c r="O901" i="5" a="1"/>
  <c r="O901" i="5" s="1"/>
  <c r="O902" i="5" a="1"/>
  <c r="O902" i="5" s="1"/>
  <c r="O903" i="5" a="1"/>
  <c r="O903" i="5" s="1"/>
  <c r="O904" i="5" a="1"/>
  <c r="O904" i="5" s="1"/>
  <c r="O905" i="5" a="1"/>
  <c r="O905" i="5" s="1"/>
  <c r="O906" i="5" a="1"/>
  <c r="O906" i="5" s="1"/>
  <c r="O907" i="5" a="1"/>
  <c r="O907" i="5" s="1"/>
  <c r="O908" i="5" a="1"/>
  <c r="O908" i="5" s="1"/>
  <c r="O909" i="5" a="1"/>
  <c r="O909" i="5" s="1"/>
  <c r="O910" i="5" a="1"/>
  <c r="O910" i="5" s="1"/>
  <c r="O911" i="5" a="1"/>
  <c r="O911" i="5" s="1"/>
  <c r="O912" i="5" a="1"/>
  <c r="O912" i="5" s="1"/>
  <c r="O913" i="5" a="1"/>
  <c r="O913" i="5" s="1"/>
  <c r="O914" i="5" a="1"/>
  <c r="O914" i="5" s="1"/>
  <c r="O915" i="5" a="1"/>
  <c r="O915" i="5" s="1"/>
  <c r="O916" i="5" a="1"/>
  <c r="O916" i="5" s="1"/>
  <c r="O917" i="5" a="1"/>
  <c r="O917" i="5" s="1"/>
  <c r="O918" i="5" a="1"/>
  <c r="O918" i="5" s="1"/>
  <c r="O919" i="5" a="1"/>
  <c r="O919" i="5" s="1"/>
  <c r="O920" i="5" a="1"/>
  <c r="O920" i="5" s="1"/>
  <c r="O921" i="5" a="1"/>
  <c r="O921" i="5" s="1"/>
  <c r="O922" i="5" a="1"/>
  <c r="O922" i="5" s="1"/>
  <c r="O923" i="5" a="1"/>
  <c r="O923" i="5" s="1"/>
  <c r="O924" i="5" a="1"/>
  <c r="O924" i="5" s="1"/>
  <c r="O925" i="5" a="1"/>
  <c r="O925" i="5" s="1"/>
  <c r="O926" i="5" a="1"/>
  <c r="O926" i="5" s="1"/>
  <c r="O927" i="5" a="1"/>
  <c r="O927" i="5" s="1"/>
  <c r="O928" i="5" a="1"/>
  <c r="O928" i="5" s="1"/>
  <c r="O929" i="5" a="1"/>
  <c r="O929" i="5" s="1"/>
  <c r="O930" i="5" a="1"/>
  <c r="O930" i="5" s="1"/>
  <c r="O931" i="5" a="1"/>
  <c r="O931" i="5" s="1"/>
  <c r="O932" i="5" a="1"/>
  <c r="O932" i="5" s="1"/>
  <c r="O933" i="5" a="1"/>
  <c r="O933" i="5" s="1"/>
  <c r="O934" i="5" a="1"/>
  <c r="O934" i="5" s="1"/>
  <c r="O935" i="5" a="1"/>
  <c r="O935" i="5" s="1"/>
  <c r="O936" i="5" a="1"/>
  <c r="O936" i="5" s="1"/>
  <c r="O937" i="5" a="1"/>
  <c r="O937" i="5" s="1"/>
  <c r="O938" i="5" a="1"/>
  <c r="O938" i="5" s="1"/>
  <c r="O939" i="5" a="1"/>
  <c r="O939" i="5" s="1"/>
  <c r="O940" i="5" a="1"/>
  <c r="O940" i="5" s="1"/>
  <c r="O941" i="5" a="1"/>
  <c r="O941" i="5" s="1"/>
  <c r="O942" i="5" a="1"/>
  <c r="O942" i="5" s="1"/>
  <c r="O943" i="5" a="1"/>
  <c r="O943" i="5" s="1"/>
  <c r="O944" i="5" a="1"/>
  <c r="O944" i="5" s="1"/>
  <c r="O945" i="5" a="1"/>
  <c r="O945" i="5" s="1"/>
  <c r="O946" i="5" a="1"/>
  <c r="O946" i="5" s="1"/>
  <c r="O947" i="5" a="1"/>
  <c r="O947" i="5" s="1"/>
  <c r="O948" i="5" a="1"/>
  <c r="O948" i="5" s="1"/>
  <c r="O949" i="5" a="1"/>
  <c r="O949" i="5" s="1"/>
  <c r="O950" i="5" a="1"/>
  <c r="O950" i="5" s="1"/>
  <c r="O951" i="5" a="1"/>
  <c r="O951" i="5" s="1"/>
  <c r="O952" i="5" a="1"/>
  <c r="O952" i="5" s="1"/>
  <c r="O953" i="5" a="1"/>
  <c r="O953" i="5" s="1"/>
  <c r="O954" i="5" a="1"/>
  <c r="O954" i="5" s="1"/>
  <c r="O955" i="5" a="1"/>
  <c r="O955" i="5" s="1"/>
  <c r="O956" i="5" a="1"/>
  <c r="O956" i="5" s="1"/>
  <c r="O957" i="5" a="1"/>
  <c r="O957" i="5" s="1"/>
  <c r="O958" i="5" a="1"/>
  <c r="O958" i="5" s="1"/>
  <c r="O959" i="5" a="1"/>
  <c r="O959" i="5" s="1"/>
  <c r="O960" i="5" a="1"/>
  <c r="O960" i="5" s="1"/>
  <c r="O961" i="5" a="1"/>
  <c r="O961" i="5" s="1"/>
  <c r="O962" i="5" a="1"/>
  <c r="O962" i="5" s="1"/>
  <c r="O963" i="5" a="1"/>
  <c r="O963" i="5" s="1"/>
  <c r="O964" i="5" a="1"/>
  <c r="O964" i="5" s="1"/>
  <c r="O965" i="5" a="1"/>
  <c r="O965" i="5" s="1"/>
  <c r="O966" i="5" a="1"/>
  <c r="O966" i="5" s="1"/>
  <c r="O967" i="5" a="1"/>
  <c r="O967" i="5" s="1"/>
  <c r="O968" i="5" a="1"/>
  <c r="O968" i="5" s="1"/>
  <c r="O969" i="5" a="1"/>
  <c r="O969" i="5" s="1"/>
  <c r="O970" i="5" a="1"/>
  <c r="O970" i="5" s="1"/>
  <c r="O971" i="5" a="1"/>
  <c r="O971" i="5" s="1"/>
  <c r="O972" i="5" a="1"/>
  <c r="O972" i="5" s="1"/>
  <c r="O973" i="5" a="1"/>
  <c r="O973" i="5" s="1"/>
  <c r="O974" i="5" a="1"/>
  <c r="O974" i="5" s="1"/>
  <c r="O975" i="5" a="1"/>
  <c r="O975" i="5" s="1"/>
  <c r="O976" i="5" a="1"/>
  <c r="O976" i="5" s="1"/>
  <c r="O977" i="5" a="1"/>
  <c r="O977" i="5" s="1"/>
  <c r="O978" i="5" a="1"/>
  <c r="O978" i="5" s="1"/>
  <c r="O979" i="5" a="1"/>
  <c r="O979" i="5" s="1"/>
  <c r="O980" i="5" a="1"/>
  <c r="O980" i="5" s="1"/>
  <c r="O981" i="5" a="1"/>
  <c r="O981" i="5" s="1"/>
  <c r="O982" i="5" a="1"/>
  <c r="O982" i="5" s="1"/>
  <c r="O983" i="5" a="1"/>
  <c r="O983" i="5" s="1"/>
  <c r="O984" i="5" a="1"/>
  <c r="O984" i="5" s="1"/>
  <c r="O985" i="5" a="1"/>
  <c r="O985" i="5" s="1"/>
  <c r="O986" i="5" a="1"/>
  <c r="O986" i="5" s="1"/>
  <c r="O987" i="5" a="1"/>
  <c r="O987" i="5" s="1"/>
  <c r="O988" i="5" a="1"/>
  <c r="O988" i="5" s="1"/>
  <c r="O989" i="5" a="1"/>
  <c r="O989" i="5" s="1"/>
  <c r="O990" i="5" a="1"/>
  <c r="O990" i="5" s="1"/>
  <c r="O991" i="5" a="1"/>
  <c r="O991" i="5" s="1"/>
  <c r="O992" i="5" a="1"/>
  <c r="O992" i="5" s="1"/>
  <c r="O993" i="5" a="1"/>
  <c r="O993" i="5" s="1"/>
  <c r="O994" i="5" a="1"/>
  <c r="O994" i="5" s="1"/>
  <c r="O995" i="5" a="1"/>
  <c r="O995" i="5" s="1"/>
  <c r="O996" i="5" a="1"/>
  <c r="O996" i="5" s="1"/>
  <c r="O997" i="5" a="1"/>
  <c r="O997" i="5" s="1"/>
  <c r="O998" i="5" a="1"/>
  <c r="O998" i="5" s="1"/>
  <c r="O999" i="5" a="1"/>
  <c r="O999" i="5" s="1"/>
  <c r="O1000" i="5" a="1"/>
  <c r="O1000" i="5" s="1"/>
  <c r="O1001" i="5" a="1"/>
  <c r="O1001" i="5" s="1"/>
  <c r="O1002" i="5" a="1"/>
  <c r="O1002" i="5" s="1"/>
  <c r="N5" i="5" a="1"/>
  <c r="N5" i="5" s="1"/>
  <c r="N6" i="5" a="1"/>
  <c r="N6" i="5" s="1"/>
  <c r="N7" i="5" a="1"/>
  <c r="N7" i="5" s="1"/>
  <c r="N8" i="5" a="1"/>
  <c r="N8" i="5" s="1"/>
  <c r="N9" i="5" a="1"/>
  <c r="N9" i="5" s="1"/>
  <c r="N10" i="5" a="1"/>
  <c r="N10" i="5" s="1"/>
  <c r="N11" i="5" a="1"/>
  <c r="N11" i="5" s="1"/>
  <c r="N12" i="5" a="1"/>
  <c r="N12" i="5" s="1"/>
  <c r="N13" i="5" a="1"/>
  <c r="N13" i="5" s="1"/>
  <c r="N14" i="5" a="1"/>
  <c r="N14" i="5" s="1"/>
  <c r="N15" i="5" a="1"/>
  <c r="N15" i="5" s="1"/>
  <c r="N16" i="5" a="1"/>
  <c r="N16" i="5" s="1"/>
  <c r="N17" i="5" a="1"/>
  <c r="N17" i="5" s="1"/>
  <c r="N18" i="5" a="1"/>
  <c r="N18" i="5" s="1"/>
  <c r="N19" i="5" a="1"/>
  <c r="N19" i="5" s="1"/>
  <c r="N20" i="5" a="1"/>
  <c r="N20" i="5" s="1"/>
  <c r="N21" i="5" a="1"/>
  <c r="N21" i="5" s="1"/>
  <c r="N22" i="5" a="1"/>
  <c r="N22" i="5" s="1"/>
  <c r="N23" i="5" a="1"/>
  <c r="N23" i="5" s="1"/>
  <c r="N24" i="5" a="1"/>
  <c r="N24" i="5" s="1"/>
  <c r="N25" i="5" a="1"/>
  <c r="N25" i="5" s="1"/>
  <c r="N26" i="5" a="1"/>
  <c r="N26" i="5" s="1"/>
  <c r="N27" i="5" a="1"/>
  <c r="N27" i="5" s="1"/>
  <c r="N28" i="5" a="1"/>
  <c r="N28" i="5" s="1"/>
  <c r="N29" i="5" a="1"/>
  <c r="N29" i="5" s="1"/>
  <c r="N30" i="5" a="1"/>
  <c r="N30" i="5" s="1"/>
  <c r="N31" i="5" a="1"/>
  <c r="N31" i="5" s="1"/>
  <c r="N32" i="5" a="1"/>
  <c r="N32" i="5" s="1"/>
  <c r="N33" i="5" a="1"/>
  <c r="N33" i="5" s="1"/>
  <c r="N34" i="5" a="1"/>
  <c r="N34" i="5" s="1"/>
  <c r="N35" i="5" a="1"/>
  <c r="N35" i="5" s="1"/>
  <c r="N36" i="5" a="1"/>
  <c r="N36" i="5" s="1"/>
  <c r="N37" i="5" a="1"/>
  <c r="N37" i="5" s="1"/>
  <c r="N38" i="5" a="1"/>
  <c r="N38" i="5" s="1"/>
  <c r="N39" i="5" a="1"/>
  <c r="N39" i="5" s="1"/>
  <c r="N40" i="5" a="1"/>
  <c r="N40" i="5" s="1"/>
  <c r="N41" i="5" a="1"/>
  <c r="N41" i="5" s="1"/>
  <c r="N42" i="5" a="1"/>
  <c r="N42" i="5" s="1"/>
  <c r="N43" i="5" a="1"/>
  <c r="N43" i="5" s="1"/>
  <c r="N44" i="5" a="1"/>
  <c r="N44" i="5" s="1"/>
  <c r="N45" i="5" a="1"/>
  <c r="N45" i="5" s="1"/>
  <c r="N46" i="5" a="1"/>
  <c r="N46" i="5" s="1"/>
  <c r="N47" i="5" a="1"/>
  <c r="N47" i="5" s="1"/>
  <c r="N48" i="5" a="1"/>
  <c r="N48" i="5" s="1"/>
  <c r="N49" i="5" a="1"/>
  <c r="N49" i="5" s="1"/>
  <c r="N50" i="5" a="1"/>
  <c r="N50" i="5" s="1"/>
  <c r="N51" i="5" a="1"/>
  <c r="N51" i="5" s="1"/>
  <c r="N52" i="5" a="1"/>
  <c r="N52" i="5" s="1"/>
  <c r="N53" i="5" a="1"/>
  <c r="N53" i="5" s="1"/>
  <c r="N54" i="5" a="1"/>
  <c r="N54" i="5" s="1"/>
  <c r="N55" i="5" a="1"/>
  <c r="N55" i="5" s="1"/>
  <c r="N56" i="5" a="1"/>
  <c r="N56" i="5" s="1"/>
  <c r="N57" i="5" a="1"/>
  <c r="N57" i="5" s="1"/>
  <c r="N58" i="5" a="1"/>
  <c r="N58" i="5" s="1"/>
  <c r="N59" i="5" a="1"/>
  <c r="N59" i="5" s="1"/>
  <c r="N60" i="5" a="1"/>
  <c r="N60" i="5" s="1"/>
  <c r="N61" i="5" a="1"/>
  <c r="N61" i="5" s="1"/>
  <c r="N62" i="5" a="1"/>
  <c r="N62" i="5" s="1"/>
  <c r="N63" i="5" a="1"/>
  <c r="N63" i="5" s="1"/>
  <c r="N64" i="5" a="1"/>
  <c r="N64" i="5" s="1"/>
  <c r="N65" i="5" a="1"/>
  <c r="N65" i="5" s="1"/>
  <c r="N66" i="5" a="1"/>
  <c r="N66" i="5" s="1"/>
  <c r="N67" i="5" a="1"/>
  <c r="N67" i="5" s="1"/>
  <c r="N68" i="5" a="1"/>
  <c r="N68" i="5" s="1"/>
  <c r="N69" i="5" a="1"/>
  <c r="N69" i="5" s="1"/>
  <c r="N70" i="5" a="1"/>
  <c r="N70" i="5" s="1"/>
  <c r="N71" i="5" a="1"/>
  <c r="N71" i="5" s="1"/>
  <c r="N72" i="5" a="1"/>
  <c r="N72" i="5" s="1"/>
  <c r="N73" i="5" a="1"/>
  <c r="N73" i="5" s="1"/>
  <c r="N74" i="5" a="1"/>
  <c r="N74" i="5" s="1"/>
  <c r="N75" i="5" a="1"/>
  <c r="N75" i="5" s="1"/>
  <c r="N76" i="5" a="1"/>
  <c r="N76" i="5" s="1"/>
  <c r="N77" i="5" a="1"/>
  <c r="N77" i="5" s="1"/>
  <c r="N78" i="5" a="1"/>
  <c r="N78" i="5" s="1"/>
  <c r="N79" i="5" a="1"/>
  <c r="N79" i="5" s="1"/>
  <c r="N80" i="5" a="1"/>
  <c r="N80" i="5" s="1"/>
  <c r="N81" i="5" a="1"/>
  <c r="N81" i="5" s="1"/>
  <c r="N82" i="5" a="1"/>
  <c r="N82" i="5" s="1"/>
  <c r="N83" i="5" a="1"/>
  <c r="N83" i="5" s="1"/>
  <c r="N84" i="5" a="1"/>
  <c r="N84" i="5" s="1"/>
  <c r="N85" i="5" a="1"/>
  <c r="N85" i="5" s="1"/>
  <c r="N86" i="5" a="1"/>
  <c r="N86" i="5" s="1"/>
  <c r="N87" i="5" a="1"/>
  <c r="N87" i="5" s="1"/>
  <c r="N88" i="5" a="1"/>
  <c r="N88" i="5" s="1"/>
  <c r="N89" i="5" a="1"/>
  <c r="N89" i="5" s="1"/>
  <c r="N90" i="5" a="1"/>
  <c r="N90" i="5" s="1"/>
  <c r="N91" i="5" a="1"/>
  <c r="N91" i="5" s="1"/>
  <c r="N92" i="5" a="1"/>
  <c r="N92" i="5" s="1"/>
  <c r="N93" i="5" a="1"/>
  <c r="N93" i="5" s="1"/>
  <c r="N94" i="5" a="1"/>
  <c r="N94" i="5" s="1"/>
  <c r="N95" i="5" a="1"/>
  <c r="N95" i="5" s="1"/>
  <c r="N96" i="5" a="1"/>
  <c r="N96" i="5" s="1"/>
  <c r="N97" i="5" a="1"/>
  <c r="N97" i="5" s="1"/>
  <c r="N98" i="5" a="1"/>
  <c r="N98" i="5" s="1"/>
  <c r="N99" i="5" a="1"/>
  <c r="N99" i="5" s="1"/>
  <c r="N100" i="5" a="1"/>
  <c r="N100" i="5" s="1"/>
  <c r="N101" i="5" a="1"/>
  <c r="N101" i="5" s="1"/>
  <c r="N102" i="5" a="1"/>
  <c r="N102" i="5" s="1"/>
  <c r="N103" i="5" a="1"/>
  <c r="N103" i="5" s="1"/>
  <c r="N104" i="5" a="1"/>
  <c r="N104" i="5" s="1"/>
  <c r="N105" i="5" a="1"/>
  <c r="N105" i="5" s="1"/>
  <c r="N106" i="5" a="1"/>
  <c r="N106" i="5" s="1"/>
  <c r="N107" i="5" a="1"/>
  <c r="N107" i="5" s="1"/>
  <c r="N108" i="5" a="1"/>
  <c r="N108" i="5" s="1"/>
  <c r="N109" i="5" a="1"/>
  <c r="N109" i="5" s="1"/>
  <c r="N110" i="5" a="1"/>
  <c r="N110" i="5" s="1"/>
  <c r="N111" i="5" a="1"/>
  <c r="N111" i="5" s="1"/>
  <c r="N112" i="5" a="1"/>
  <c r="N112" i="5" s="1"/>
  <c r="N113" i="5" a="1"/>
  <c r="N113" i="5" s="1"/>
  <c r="N114" i="5" a="1"/>
  <c r="N114" i="5" s="1"/>
  <c r="N115" i="5" a="1"/>
  <c r="N115" i="5" s="1"/>
  <c r="N116" i="5" a="1"/>
  <c r="N116" i="5" s="1"/>
  <c r="N117" i="5" a="1"/>
  <c r="N117" i="5" s="1"/>
  <c r="N118" i="5" a="1"/>
  <c r="N118" i="5" s="1"/>
  <c r="N119" i="5" a="1"/>
  <c r="N119" i="5" s="1"/>
  <c r="N120" i="5" a="1"/>
  <c r="N120" i="5" s="1"/>
  <c r="N121" i="5" a="1"/>
  <c r="N121" i="5" s="1"/>
  <c r="N122" i="5" a="1"/>
  <c r="N122" i="5" s="1"/>
  <c r="N123" i="5" a="1"/>
  <c r="N123" i="5" s="1"/>
  <c r="N124" i="5" a="1"/>
  <c r="N124" i="5" s="1"/>
  <c r="N125" i="5" a="1"/>
  <c r="N125" i="5" s="1"/>
  <c r="N126" i="5" a="1"/>
  <c r="N126" i="5" s="1"/>
  <c r="N127" i="5" a="1"/>
  <c r="N127" i="5" s="1"/>
  <c r="N128" i="5" a="1"/>
  <c r="N128" i="5" s="1"/>
  <c r="N129" i="5" a="1"/>
  <c r="N129" i="5" s="1"/>
  <c r="N130" i="5" a="1"/>
  <c r="N130" i="5" s="1"/>
  <c r="N131" i="5" a="1"/>
  <c r="N131" i="5" s="1"/>
  <c r="N132" i="5" a="1"/>
  <c r="N132" i="5" s="1"/>
  <c r="N133" i="5" a="1"/>
  <c r="N133" i="5" s="1"/>
  <c r="N134" i="5" a="1"/>
  <c r="N134" i="5" s="1"/>
  <c r="N135" i="5" a="1"/>
  <c r="N135" i="5" s="1"/>
  <c r="N136" i="5" a="1"/>
  <c r="N136" i="5" s="1"/>
  <c r="N137" i="5" a="1"/>
  <c r="N137" i="5" s="1"/>
  <c r="N138" i="5" a="1"/>
  <c r="N138" i="5" s="1"/>
  <c r="N139" i="5" a="1"/>
  <c r="N139" i="5" s="1"/>
  <c r="N140" i="5" a="1"/>
  <c r="N140" i="5" s="1"/>
  <c r="N141" i="5" a="1"/>
  <c r="N141" i="5" s="1"/>
  <c r="N142" i="5" a="1"/>
  <c r="N142" i="5" s="1"/>
  <c r="N143" i="5" a="1"/>
  <c r="N143" i="5" s="1"/>
  <c r="N144" i="5" a="1"/>
  <c r="N144" i="5" s="1"/>
  <c r="N145" i="5" a="1"/>
  <c r="N145" i="5" s="1"/>
  <c r="N146" i="5" a="1"/>
  <c r="N146" i="5" s="1"/>
  <c r="N147" i="5" a="1"/>
  <c r="N147" i="5" s="1"/>
  <c r="N148" i="5" a="1"/>
  <c r="N148" i="5" s="1"/>
  <c r="N149" i="5" a="1"/>
  <c r="N149" i="5" s="1"/>
  <c r="N150" i="5" a="1"/>
  <c r="N150" i="5" s="1"/>
  <c r="N151" i="5" a="1"/>
  <c r="N151" i="5" s="1"/>
  <c r="N152" i="5" a="1"/>
  <c r="N152" i="5" s="1"/>
  <c r="N153" i="5" a="1"/>
  <c r="N153" i="5" s="1"/>
  <c r="N154" i="5" a="1"/>
  <c r="N154" i="5" s="1"/>
  <c r="N155" i="5" a="1"/>
  <c r="N155" i="5" s="1"/>
  <c r="N156" i="5" a="1"/>
  <c r="N156" i="5" s="1"/>
  <c r="N157" i="5" a="1"/>
  <c r="N157" i="5" s="1"/>
  <c r="N158" i="5" a="1"/>
  <c r="N158" i="5" s="1"/>
  <c r="N159" i="5" a="1"/>
  <c r="N159" i="5" s="1"/>
  <c r="N160" i="5" a="1"/>
  <c r="N160" i="5" s="1"/>
  <c r="N161" i="5" a="1"/>
  <c r="N161" i="5" s="1"/>
  <c r="N162" i="5" a="1"/>
  <c r="N162" i="5" s="1"/>
  <c r="N163" i="5" a="1"/>
  <c r="N163" i="5" s="1"/>
  <c r="N164" i="5" a="1"/>
  <c r="N164" i="5" s="1"/>
  <c r="N165" i="5" a="1"/>
  <c r="N165" i="5" s="1"/>
  <c r="N166" i="5" a="1"/>
  <c r="N166" i="5" s="1"/>
  <c r="N167" i="5" a="1"/>
  <c r="N167" i="5" s="1"/>
  <c r="N168" i="5" a="1"/>
  <c r="N168" i="5" s="1"/>
  <c r="N169" i="5" a="1"/>
  <c r="N169" i="5" s="1"/>
  <c r="N170" i="5" a="1"/>
  <c r="N170" i="5" s="1"/>
  <c r="N171" i="5" a="1"/>
  <c r="N171" i="5" s="1"/>
  <c r="N172" i="5" a="1"/>
  <c r="N172" i="5" s="1"/>
  <c r="N173" i="5" a="1"/>
  <c r="N173" i="5" s="1"/>
  <c r="N174" i="5" a="1"/>
  <c r="N174" i="5" s="1"/>
  <c r="N175" i="5" a="1"/>
  <c r="N175" i="5" s="1"/>
  <c r="N176" i="5" a="1"/>
  <c r="N176" i="5" s="1"/>
  <c r="N177" i="5" a="1"/>
  <c r="N177" i="5" s="1"/>
  <c r="N178" i="5" a="1"/>
  <c r="N178" i="5" s="1"/>
  <c r="N179" i="5" a="1"/>
  <c r="N179" i="5" s="1"/>
  <c r="N180" i="5" a="1"/>
  <c r="N180" i="5" s="1"/>
  <c r="N181" i="5" a="1"/>
  <c r="N181" i="5" s="1"/>
  <c r="N182" i="5" a="1"/>
  <c r="N182" i="5" s="1"/>
  <c r="N183" i="5" a="1"/>
  <c r="N183" i="5" s="1"/>
  <c r="N184" i="5" a="1"/>
  <c r="N184" i="5" s="1"/>
  <c r="N185" i="5" a="1"/>
  <c r="N185" i="5" s="1"/>
  <c r="N186" i="5" a="1"/>
  <c r="N186" i="5" s="1"/>
  <c r="N187" i="5" a="1"/>
  <c r="N187" i="5" s="1"/>
  <c r="N188" i="5" a="1"/>
  <c r="N188" i="5" s="1"/>
  <c r="N189" i="5" a="1"/>
  <c r="N189" i="5" s="1"/>
  <c r="N190" i="5" a="1"/>
  <c r="N190" i="5" s="1"/>
  <c r="N191" i="5" a="1"/>
  <c r="N191" i="5" s="1"/>
  <c r="N192" i="5" a="1"/>
  <c r="N192" i="5" s="1"/>
  <c r="N193" i="5" a="1"/>
  <c r="N193" i="5" s="1"/>
  <c r="N194" i="5" a="1"/>
  <c r="N194" i="5" s="1"/>
  <c r="N195" i="5" a="1"/>
  <c r="N195" i="5" s="1"/>
  <c r="N196" i="5" a="1"/>
  <c r="N196" i="5" s="1"/>
  <c r="N197" i="5" a="1"/>
  <c r="N197" i="5" s="1"/>
  <c r="N198" i="5" a="1"/>
  <c r="N198" i="5" s="1"/>
  <c r="N199" i="5" a="1"/>
  <c r="N199" i="5" s="1"/>
  <c r="N200" i="5" a="1"/>
  <c r="N200" i="5" s="1"/>
  <c r="N201" i="5" a="1"/>
  <c r="N201" i="5" s="1"/>
  <c r="N202" i="5" a="1"/>
  <c r="N202" i="5" s="1"/>
  <c r="N203" i="5" a="1"/>
  <c r="N203" i="5" s="1"/>
  <c r="N204" i="5" a="1"/>
  <c r="N204" i="5" s="1"/>
  <c r="N205" i="5" a="1"/>
  <c r="N205" i="5" s="1"/>
  <c r="N206" i="5" a="1"/>
  <c r="N206" i="5" s="1"/>
  <c r="N207" i="5" a="1"/>
  <c r="N207" i="5" s="1"/>
  <c r="N208" i="5" a="1"/>
  <c r="N208" i="5" s="1"/>
  <c r="N209" i="5" a="1"/>
  <c r="N209" i="5" s="1"/>
  <c r="N210" i="5" a="1"/>
  <c r="N210" i="5" s="1"/>
  <c r="N211" i="5" a="1"/>
  <c r="N211" i="5" s="1"/>
  <c r="N212" i="5" a="1"/>
  <c r="N212" i="5" s="1"/>
  <c r="N213" i="5" a="1"/>
  <c r="N213" i="5" s="1"/>
  <c r="N214" i="5" a="1"/>
  <c r="N214" i="5" s="1"/>
  <c r="N215" i="5" a="1"/>
  <c r="N215" i="5" s="1"/>
  <c r="N216" i="5" a="1"/>
  <c r="N216" i="5" s="1"/>
  <c r="N217" i="5" a="1"/>
  <c r="N217" i="5" s="1"/>
  <c r="N218" i="5" a="1"/>
  <c r="N218" i="5" s="1"/>
  <c r="N219" i="5" a="1"/>
  <c r="N219" i="5" s="1"/>
  <c r="N220" i="5" a="1"/>
  <c r="N220" i="5" s="1"/>
  <c r="N221" i="5" a="1"/>
  <c r="N221" i="5" s="1"/>
  <c r="N222" i="5" a="1"/>
  <c r="N222" i="5" s="1"/>
  <c r="N223" i="5" a="1"/>
  <c r="N223" i="5" s="1"/>
  <c r="N224" i="5" a="1"/>
  <c r="N224" i="5" s="1"/>
  <c r="N225" i="5" a="1"/>
  <c r="N225" i="5" s="1"/>
  <c r="N226" i="5" a="1"/>
  <c r="N226" i="5" s="1"/>
  <c r="N227" i="5" a="1"/>
  <c r="N227" i="5" s="1"/>
  <c r="N228" i="5" a="1"/>
  <c r="N228" i="5" s="1"/>
  <c r="N229" i="5" a="1"/>
  <c r="N229" i="5" s="1"/>
  <c r="N230" i="5" a="1"/>
  <c r="N230" i="5" s="1"/>
  <c r="N231" i="5" a="1"/>
  <c r="N231" i="5" s="1"/>
  <c r="N232" i="5" a="1"/>
  <c r="N232" i="5" s="1"/>
  <c r="N233" i="5" a="1"/>
  <c r="N233" i="5" s="1"/>
  <c r="N234" i="5" a="1"/>
  <c r="N234" i="5" s="1"/>
  <c r="N235" i="5" a="1"/>
  <c r="N235" i="5" s="1"/>
  <c r="N236" i="5" a="1"/>
  <c r="N236" i="5" s="1"/>
  <c r="N237" i="5" a="1"/>
  <c r="N237" i="5" s="1"/>
  <c r="N238" i="5" a="1"/>
  <c r="N238" i="5" s="1"/>
  <c r="N239" i="5" a="1"/>
  <c r="N239" i="5" s="1"/>
  <c r="N240" i="5" a="1"/>
  <c r="N240" i="5" s="1"/>
  <c r="N241" i="5" a="1"/>
  <c r="N241" i="5" s="1"/>
  <c r="N242" i="5" a="1"/>
  <c r="N242" i="5" s="1"/>
  <c r="N243" i="5" a="1"/>
  <c r="N243" i="5" s="1"/>
  <c r="N244" i="5" a="1"/>
  <c r="N244" i="5" s="1"/>
  <c r="N245" i="5" a="1"/>
  <c r="N245" i="5" s="1"/>
  <c r="N246" i="5" a="1"/>
  <c r="N246" i="5" s="1"/>
  <c r="N247" i="5" a="1"/>
  <c r="N247" i="5" s="1"/>
  <c r="N248" i="5" a="1"/>
  <c r="N248" i="5" s="1"/>
  <c r="N249" i="5" a="1"/>
  <c r="N249" i="5" s="1"/>
  <c r="N250" i="5" a="1"/>
  <c r="N250" i="5" s="1"/>
  <c r="N251" i="5" a="1"/>
  <c r="N251" i="5" s="1"/>
  <c r="N252" i="5" a="1"/>
  <c r="N252" i="5" s="1"/>
  <c r="N253" i="5" a="1"/>
  <c r="N253" i="5" s="1"/>
  <c r="N254" i="5" a="1"/>
  <c r="N254" i="5" s="1"/>
  <c r="N255" i="5" a="1"/>
  <c r="N255" i="5" s="1"/>
  <c r="N256" i="5" a="1"/>
  <c r="N256" i="5" s="1"/>
  <c r="N257" i="5" a="1"/>
  <c r="N257" i="5" s="1"/>
  <c r="N258" i="5" a="1"/>
  <c r="N258" i="5" s="1"/>
  <c r="N259" i="5" a="1"/>
  <c r="N259" i="5" s="1"/>
  <c r="N260" i="5" a="1"/>
  <c r="N260" i="5" s="1"/>
  <c r="N261" i="5" a="1"/>
  <c r="N261" i="5" s="1"/>
  <c r="N262" i="5" a="1"/>
  <c r="N262" i="5" s="1"/>
  <c r="N263" i="5" a="1"/>
  <c r="N263" i="5" s="1"/>
  <c r="N264" i="5" a="1"/>
  <c r="N264" i="5" s="1"/>
  <c r="N265" i="5" a="1"/>
  <c r="N265" i="5" s="1"/>
  <c r="N266" i="5" a="1"/>
  <c r="N266" i="5" s="1"/>
  <c r="N267" i="5" a="1"/>
  <c r="N267" i="5" s="1"/>
  <c r="N268" i="5" a="1"/>
  <c r="N268" i="5" s="1"/>
  <c r="N269" i="5" a="1"/>
  <c r="N269" i="5" s="1"/>
  <c r="N270" i="5" a="1"/>
  <c r="N270" i="5" s="1"/>
  <c r="N271" i="5" a="1"/>
  <c r="N271" i="5" s="1"/>
  <c r="N272" i="5" a="1"/>
  <c r="N272" i="5" s="1"/>
  <c r="N273" i="5" a="1"/>
  <c r="N273" i="5" s="1"/>
  <c r="N274" i="5" a="1"/>
  <c r="N274" i="5" s="1"/>
  <c r="N275" i="5" a="1"/>
  <c r="N275" i="5" s="1"/>
  <c r="N276" i="5" a="1"/>
  <c r="N276" i="5" s="1"/>
  <c r="N277" i="5" a="1"/>
  <c r="N277" i="5" s="1"/>
  <c r="N278" i="5" a="1"/>
  <c r="N278" i="5" s="1"/>
  <c r="N279" i="5" a="1"/>
  <c r="N279" i="5" s="1"/>
  <c r="N280" i="5" a="1"/>
  <c r="N280" i="5" s="1"/>
  <c r="N281" i="5" a="1"/>
  <c r="N281" i="5" s="1"/>
  <c r="N282" i="5" a="1"/>
  <c r="N282" i="5" s="1"/>
  <c r="N283" i="5" a="1"/>
  <c r="N283" i="5" s="1"/>
  <c r="N284" i="5" a="1"/>
  <c r="N284" i="5" s="1"/>
  <c r="N285" i="5" a="1"/>
  <c r="N285" i="5" s="1"/>
  <c r="N286" i="5" a="1"/>
  <c r="N286" i="5" s="1"/>
  <c r="N287" i="5" a="1"/>
  <c r="N287" i="5" s="1"/>
  <c r="N288" i="5" a="1"/>
  <c r="N288" i="5" s="1"/>
  <c r="N289" i="5" a="1"/>
  <c r="N289" i="5" s="1"/>
  <c r="N290" i="5" a="1"/>
  <c r="N290" i="5" s="1"/>
  <c r="N291" i="5" a="1"/>
  <c r="N291" i="5" s="1"/>
  <c r="N292" i="5" a="1"/>
  <c r="N292" i="5" s="1"/>
  <c r="N293" i="5" a="1"/>
  <c r="N293" i="5" s="1"/>
  <c r="N294" i="5" a="1"/>
  <c r="N294" i="5" s="1"/>
  <c r="N295" i="5" a="1"/>
  <c r="N295" i="5" s="1"/>
  <c r="N296" i="5" a="1"/>
  <c r="N296" i="5" s="1"/>
  <c r="N297" i="5" a="1"/>
  <c r="N297" i="5" s="1"/>
  <c r="N298" i="5" a="1"/>
  <c r="N298" i="5" s="1"/>
  <c r="N299" i="5" a="1"/>
  <c r="N299" i="5" s="1"/>
  <c r="N300" i="5" a="1"/>
  <c r="N300" i="5" s="1"/>
  <c r="N301" i="5" a="1"/>
  <c r="N301" i="5" s="1"/>
  <c r="N302" i="5" a="1"/>
  <c r="N302" i="5" s="1"/>
  <c r="N303" i="5" a="1"/>
  <c r="N303" i="5" s="1"/>
  <c r="N304" i="5" a="1"/>
  <c r="N304" i="5" s="1"/>
  <c r="N305" i="5" a="1"/>
  <c r="N305" i="5" s="1"/>
  <c r="N306" i="5" a="1"/>
  <c r="N306" i="5" s="1"/>
  <c r="N307" i="5" a="1"/>
  <c r="N307" i="5" s="1"/>
  <c r="N308" i="5" a="1"/>
  <c r="N308" i="5" s="1"/>
  <c r="N309" i="5" a="1"/>
  <c r="N309" i="5" s="1"/>
  <c r="N310" i="5" a="1"/>
  <c r="N310" i="5" s="1"/>
  <c r="N311" i="5" a="1"/>
  <c r="N311" i="5" s="1"/>
  <c r="N312" i="5" a="1"/>
  <c r="N312" i="5" s="1"/>
  <c r="N313" i="5" a="1"/>
  <c r="N313" i="5" s="1"/>
  <c r="N314" i="5" a="1"/>
  <c r="N314" i="5" s="1"/>
  <c r="N315" i="5" a="1"/>
  <c r="N315" i="5" s="1"/>
  <c r="N316" i="5" a="1"/>
  <c r="N316" i="5" s="1"/>
  <c r="N317" i="5" a="1"/>
  <c r="N317" i="5" s="1"/>
  <c r="N318" i="5" a="1"/>
  <c r="N318" i="5" s="1"/>
  <c r="N319" i="5" a="1"/>
  <c r="N319" i="5" s="1"/>
  <c r="N320" i="5" a="1"/>
  <c r="N320" i="5" s="1"/>
  <c r="N321" i="5" a="1"/>
  <c r="N321" i="5" s="1"/>
  <c r="N322" i="5" a="1"/>
  <c r="N322" i="5" s="1"/>
  <c r="N323" i="5" a="1"/>
  <c r="N323" i="5" s="1"/>
  <c r="N324" i="5" a="1"/>
  <c r="N324" i="5" s="1"/>
  <c r="N325" i="5" a="1"/>
  <c r="N325" i="5" s="1"/>
  <c r="N326" i="5" a="1"/>
  <c r="N326" i="5" s="1"/>
  <c r="N327" i="5" a="1"/>
  <c r="N327" i="5" s="1"/>
  <c r="N328" i="5" a="1"/>
  <c r="N328" i="5" s="1"/>
  <c r="N329" i="5" a="1"/>
  <c r="N329" i="5" s="1"/>
  <c r="N330" i="5" a="1"/>
  <c r="N330" i="5" s="1"/>
  <c r="N331" i="5" a="1"/>
  <c r="N331" i="5" s="1"/>
  <c r="N332" i="5" a="1"/>
  <c r="N332" i="5" s="1"/>
  <c r="N333" i="5" a="1"/>
  <c r="N333" i="5" s="1"/>
  <c r="N334" i="5" a="1"/>
  <c r="N334" i="5" s="1"/>
  <c r="N335" i="5" a="1"/>
  <c r="N335" i="5" s="1"/>
  <c r="N336" i="5" a="1"/>
  <c r="N336" i="5" s="1"/>
  <c r="N337" i="5" a="1"/>
  <c r="N337" i="5" s="1"/>
  <c r="N338" i="5" a="1"/>
  <c r="N338" i="5" s="1"/>
  <c r="N339" i="5" a="1"/>
  <c r="N339" i="5" s="1"/>
  <c r="N340" i="5" a="1"/>
  <c r="N340" i="5" s="1"/>
  <c r="N341" i="5" a="1"/>
  <c r="N341" i="5" s="1"/>
  <c r="N342" i="5" a="1"/>
  <c r="N342" i="5" s="1"/>
  <c r="N343" i="5" a="1"/>
  <c r="N343" i="5" s="1"/>
  <c r="N344" i="5" a="1"/>
  <c r="N344" i="5" s="1"/>
  <c r="N345" i="5" a="1"/>
  <c r="N345" i="5" s="1"/>
  <c r="N346" i="5" a="1"/>
  <c r="N346" i="5" s="1"/>
  <c r="N347" i="5" a="1"/>
  <c r="N347" i="5" s="1"/>
  <c r="N348" i="5" a="1"/>
  <c r="N348" i="5" s="1"/>
  <c r="N349" i="5" a="1"/>
  <c r="N349" i="5" s="1"/>
  <c r="N350" i="5" a="1"/>
  <c r="N350" i="5" s="1"/>
  <c r="N351" i="5" a="1"/>
  <c r="N351" i="5" s="1"/>
  <c r="N352" i="5" a="1"/>
  <c r="N352" i="5" s="1"/>
  <c r="N353" i="5" a="1"/>
  <c r="N353" i="5" s="1"/>
  <c r="N354" i="5" a="1"/>
  <c r="N354" i="5" s="1"/>
  <c r="N355" i="5" a="1"/>
  <c r="N355" i="5" s="1"/>
  <c r="N356" i="5" a="1"/>
  <c r="N356" i="5" s="1"/>
  <c r="N357" i="5" a="1"/>
  <c r="N357" i="5" s="1"/>
  <c r="N358" i="5" a="1"/>
  <c r="N358" i="5" s="1"/>
  <c r="N359" i="5" a="1"/>
  <c r="N359" i="5" s="1"/>
  <c r="N360" i="5" a="1"/>
  <c r="N360" i="5" s="1"/>
  <c r="N361" i="5" a="1"/>
  <c r="N361" i="5" s="1"/>
  <c r="N362" i="5" a="1"/>
  <c r="N362" i="5" s="1"/>
  <c r="N363" i="5" a="1"/>
  <c r="N363" i="5" s="1"/>
  <c r="N364" i="5" a="1"/>
  <c r="N364" i="5" s="1"/>
  <c r="N365" i="5" a="1"/>
  <c r="N365" i="5" s="1"/>
  <c r="N366" i="5" a="1"/>
  <c r="N366" i="5" s="1"/>
  <c r="N367" i="5" a="1"/>
  <c r="N367" i="5" s="1"/>
  <c r="N368" i="5" a="1"/>
  <c r="N368" i="5" s="1"/>
  <c r="N369" i="5" a="1"/>
  <c r="N369" i="5" s="1"/>
  <c r="N370" i="5" a="1"/>
  <c r="N370" i="5" s="1"/>
  <c r="N371" i="5" a="1"/>
  <c r="N371" i="5" s="1"/>
  <c r="N372" i="5" a="1"/>
  <c r="N372" i="5" s="1"/>
  <c r="N373" i="5" a="1"/>
  <c r="N373" i="5" s="1"/>
  <c r="N374" i="5" a="1"/>
  <c r="N374" i="5" s="1"/>
  <c r="N375" i="5" a="1"/>
  <c r="N375" i="5" s="1"/>
  <c r="N376" i="5" a="1"/>
  <c r="N376" i="5" s="1"/>
  <c r="N377" i="5" a="1"/>
  <c r="N377" i="5" s="1"/>
  <c r="N378" i="5" a="1"/>
  <c r="N378" i="5" s="1"/>
  <c r="N379" i="5" a="1"/>
  <c r="N379" i="5" s="1"/>
  <c r="N380" i="5" a="1"/>
  <c r="N380" i="5" s="1"/>
  <c r="N381" i="5" a="1"/>
  <c r="N381" i="5" s="1"/>
  <c r="N382" i="5" a="1"/>
  <c r="N382" i="5" s="1"/>
  <c r="N383" i="5" a="1"/>
  <c r="N383" i="5" s="1"/>
  <c r="N384" i="5" a="1"/>
  <c r="N384" i="5" s="1"/>
  <c r="N385" i="5" a="1"/>
  <c r="N385" i="5" s="1"/>
  <c r="N386" i="5" a="1"/>
  <c r="N386" i="5" s="1"/>
  <c r="N387" i="5" a="1"/>
  <c r="N387" i="5" s="1"/>
  <c r="N388" i="5" a="1"/>
  <c r="N388" i="5" s="1"/>
  <c r="N389" i="5" a="1"/>
  <c r="N389" i="5" s="1"/>
  <c r="N390" i="5" a="1"/>
  <c r="N390" i="5" s="1"/>
  <c r="N391" i="5" a="1"/>
  <c r="N391" i="5" s="1"/>
  <c r="N392" i="5" a="1"/>
  <c r="N392" i="5" s="1"/>
  <c r="N393" i="5" a="1"/>
  <c r="N393" i="5" s="1"/>
  <c r="N394" i="5" a="1"/>
  <c r="N394" i="5" s="1"/>
  <c r="N395" i="5" a="1"/>
  <c r="N395" i="5" s="1"/>
  <c r="N396" i="5" a="1"/>
  <c r="N396" i="5" s="1"/>
  <c r="N397" i="5" a="1"/>
  <c r="N397" i="5" s="1"/>
  <c r="N398" i="5" a="1"/>
  <c r="N398" i="5" s="1"/>
  <c r="N399" i="5" a="1"/>
  <c r="N399" i="5" s="1"/>
  <c r="N400" i="5" a="1"/>
  <c r="N400" i="5" s="1"/>
  <c r="N401" i="5" a="1"/>
  <c r="N401" i="5" s="1"/>
  <c r="N402" i="5" a="1"/>
  <c r="N402" i="5" s="1"/>
  <c r="N403" i="5" a="1"/>
  <c r="N403" i="5" s="1"/>
  <c r="N404" i="5" a="1"/>
  <c r="N404" i="5" s="1"/>
  <c r="N405" i="5" a="1"/>
  <c r="N405" i="5" s="1"/>
  <c r="N406" i="5" a="1"/>
  <c r="N406" i="5" s="1"/>
  <c r="N407" i="5" a="1"/>
  <c r="N407" i="5" s="1"/>
  <c r="N408" i="5" a="1"/>
  <c r="N408" i="5" s="1"/>
  <c r="N409" i="5" a="1"/>
  <c r="N409" i="5" s="1"/>
  <c r="N410" i="5" a="1"/>
  <c r="N410" i="5" s="1"/>
  <c r="N411" i="5" a="1"/>
  <c r="N411" i="5" s="1"/>
  <c r="N412" i="5" a="1"/>
  <c r="N412" i="5" s="1"/>
  <c r="N413" i="5" a="1"/>
  <c r="N413" i="5" s="1"/>
  <c r="N414" i="5" a="1"/>
  <c r="N414" i="5" s="1"/>
  <c r="N415" i="5" a="1"/>
  <c r="N415" i="5" s="1"/>
  <c r="N416" i="5" a="1"/>
  <c r="N416" i="5" s="1"/>
  <c r="N417" i="5" a="1"/>
  <c r="N417" i="5" s="1"/>
  <c r="N418" i="5" a="1"/>
  <c r="N418" i="5" s="1"/>
  <c r="N419" i="5" a="1"/>
  <c r="N419" i="5" s="1"/>
  <c r="N420" i="5" a="1"/>
  <c r="N420" i="5" s="1"/>
  <c r="N421" i="5" a="1"/>
  <c r="N421" i="5" s="1"/>
  <c r="N422" i="5" a="1"/>
  <c r="N422" i="5" s="1"/>
  <c r="N423" i="5" a="1"/>
  <c r="N423" i="5" s="1"/>
  <c r="N424" i="5" a="1"/>
  <c r="N424" i="5" s="1"/>
  <c r="N425" i="5" a="1"/>
  <c r="N425" i="5" s="1"/>
  <c r="N426" i="5" a="1"/>
  <c r="N426" i="5" s="1"/>
  <c r="N427" i="5" a="1"/>
  <c r="N427" i="5" s="1"/>
  <c r="N428" i="5" a="1"/>
  <c r="N428" i="5" s="1"/>
  <c r="N429" i="5" a="1"/>
  <c r="N429" i="5" s="1"/>
  <c r="N430" i="5" a="1"/>
  <c r="N430" i="5" s="1"/>
  <c r="N431" i="5" a="1"/>
  <c r="N431" i="5" s="1"/>
  <c r="N432" i="5" a="1"/>
  <c r="N432" i="5" s="1"/>
  <c r="N433" i="5" a="1"/>
  <c r="N433" i="5" s="1"/>
  <c r="N434" i="5" a="1"/>
  <c r="N434" i="5" s="1"/>
  <c r="N435" i="5" a="1"/>
  <c r="N435" i="5" s="1"/>
  <c r="N436" i="5" a="1"/>
  <c r="N436" i="5" s="1"/>
  <c r="N437" i="5" a="1"/>
  <c r="N437" i="5" s="1"/>
  <c r="N438" i="5" a="1"/>
  <c r="N438" i="5" s="1"/>
  <c r="N439" i="5" a="1"/>
  <c r="N439" i="5" s="1"/>
  <c r="N440" i="5" a="1"/>
  <c r="N440" i="5" s="1"/>
  <c r="N441" i="5" a="1"/>
  <c r="N441" i="5" s="1"/>
  <c r="N442" i="5" a="1"/>
  <c r="N442" i="5" s="1"/>
  <c r="N443" i="5" a="1"/>
  <c r="N443" i="5" s="1"/>
  <c r="N444" i="5" a="1"/>
  <c r="N444" i="5" s="1"/>
  <c r="N445" i="5" a="1"/>
  <c r="N445" i="5" s="1"/>
  <c r="N446" i="5" a="1"/>
  <c r="N446" i="5" s="1"/>
  <c r="N447" i="5" a="1"/>
  <c r="N447" i="5" s="1"/>
  <c r="N448" i="5" a="1"/>
  <c r="N448" i="5" s="1"/>
  <c r="N449" i="5" a="1"/>
  <c r="N449" i="5" s="1"/>
  <c r="N450" i="5" a="1"/>
  <c r="N450" i="5" s="1"/>
  <c r="N451" i="5" a="1"/>
  <c r="N451" i="5" s="1"/>
  <c r="N452" i="5" a="1"/>
  <c r="N452" i="5" s="1"/>
  <c r="N453" i="5" a="1"/>
  <c r="N453" i="5" s="1"/>
  <c r="N454" i="5" a="1"/>
  <c r="N454" i="5" s="1"/>
  <c r="N455" i="5" a="1"/>
  <c r="N455" i="5" s="1"/>
  <c r="N456" i="5" a="1"/>
  <c r="N456" i="5" s="1"/>
  <c r="N457" i="5" a="1"/>
  <c r="N457" i="5" s="1"/>
  <c r="N458" i="5" a="1"/>
  <c r="N458" i="5" s="1"/>
  <c r="N459" i="5" a="1"/>
  <c r="N459" i="5" s="1"/>
  <c r="N460" i="5" a="1"/>
  <c r="N460" i="5" s="1"/>
  <c r="N461" i="5" a="1"/>
  <c r="N461" i="5" s="1"/>
  <c r="N462" i="5" a="1"/>
  <c r="N462" i="5" s="1"/>
  <c r="N463" i="5" a="1"/>
  <c r="N463" i="5" s="1"/>
  <c r="N464" i="5" a="1"/>
  <c r="N464" i="5" s="1"/>
  <c r="N465" i="5" a="1"/>
  <c r="N465" i="5" s="1"/>
  <c r="N466" i="5" a="1"/>
  <c r="N466" i="5" s="1"/>
  <c r="N467" i="5" a="1"/>
  <c r="N467" i="5" s="1"/>
  <c r="N468" i="5" a="1"/>
  <c r="N468" i="5" s="1"/>
  <c r="N469" i="5" a="1"/>
  <c r="N469" i="5" s="1"/>
  <c r="N470" i="5" a="1"/>
  <c r="N470" i="5" s="1"/>
  <c r="N471" i="5" a="1"/>
  <c r="N471" i="5" s="1"/>
  <c r="N472" i="5" a="1"/>
  <c r="N472" i="5" s="1"/>
  <c r="N473" i="5" a="1"/>
  <c r="N473" i="5" s="1"/>
  <c r="N474" i="5" a="1"/>
  <c r="N474" i="5" s="1"/>
  <c r="N475" i="5" a="1"/>
  <c r="N475" i="5" s="1"/>
  <c r="N476" i="5" a="1"/>
  <c r="N476" i="5" s="1"/>
  <c r="N477" i="5" a="1"/>
  <c r="N477" i="5" s="1"/>
  <c r="N478" i="5" a="1"/>
  <c r="N478" i="5" s="1"/>
  <c r="N479" i="5" a="1"/>
  <c r="N479" i="5" s="1"/>
  <c r="N480" i="5" a="1"/>
  <c r="N480" i="5" s="1"/>
  <c r="N481" i="5" a="1"/>
  <c r="N481" i="5" s="1"/>
  <c r="N482" i="5" a="1"/>
  <c r="N482" i="5" s="1"/>
  <c r="N483" i="5" a="1"/>
  <c r="N483" i="5" s="1"/>
  <c r="N484" i="5" a="1"/>
  <c r="N484" i="5" s="1"/>
  <c r="N485" i="5" a="1"/>
  <c r="N485" i="5" s="1"/>
  <c r="N486" i="5" a="1"/>
  <c r="N486" i="5" s="1"/>
  <c r="N487" i="5" a="1"/>
  <c r="N487" i="5" s="1"/>
  <c r="N488" i="5" a="1"/>
  <c r="N488" i="5" s="1"/>
  <c r="N489" i="5" a="1"/>
  <c r="N489" i="5" s="1"/>
  <c r="N490" i="5" a="1"/>
  <c r="N490" i="5" s="1"/>
  <c r="N491" i="5" a="1"/>
  <c r="N491" i="5" s="1"/>
  <c r="N492" i="5" a="1"/>
  <c r="N492" i="5" s="1"/>
  <c r="N493" i="5" a="1"/>
  <c r="N493" i="5" s="1"/>
  <c r="N494" i="5" a="1"/>
  <c r="N494" i="5" s="1"/>
  <c r="N495" i="5" a="1"/>
  <c r="N495" i="5" s="1"/>
  <c r="N496" i="5" a="1"/>
  <c r="N496" i="5" s="1"/>
  <c r="N497" i="5" a="1"/>
  <c r="N497" i="5" s="1"/>
  <c r="N498" i="5" a="1"/>
  <c r="N498" i="5" s="1"/>
  <c r="N499" i="5" a="1"/>
  <c r="N499" i="5" s="1"/>
  <c r="N500" i="5" a="1"/>
  <c r="N500" i="5" s="1"/>
  <c r="N501" i="5" a="1"/>
  <c r="N501" i="5" s="1"/>
  <c r="N502" i="5" a="1"/>
  <c r="N502" i="5" s="1"/>
  <c r="N503" i="5" a="1"/>
  <c r="N503" i="5" s="1"/>
  <c r="N504" i="5" a="1"/>
  <c r="N504" i="5" s="1"/>
  <c r="N505" i="5" a="1"/>
  <c r="N505" i="5" s="1"/>
  <c r="N506" i="5" a="1"/>
  <c r="N506" i="5" s="1"/>
  <c r="N507" i="5" a="1"/>
  <c r="N507" i="5" s="1"/>
  <c r="N508" i="5" a="1"/>
  <c r="N508" i="5" s="1"/>
  <c r="N509" i="5" a="1"/>
  <c r="N509" i="5" s="1"/>
  <c r="N510" i="5" a="1"/>
  <c r="N510" i="5" s="1"/>
  <c r="N511" i="5" a="1"/>
  <c r="N511" i="5" s="1"/>
  <c r="N512" i="5" a="1"/>
  <c r="N512" i="5" s="1"/>
  <c r="N513" i="5" a="1"/>
  <c r="N513" i="5" s="1"/>
  <c r="N514" i="5" a="1"/>
  <c r="N514" i="5" s="1"/>
  <c r="N515" i="5" a="1"/>
  <c r="N515" i="5" s="1"/>
  <c r="N516" i="5" a="1"/>
  <c r="N516" i="5" s="1"/>
  <c r="N517" i="5" a="1"/>
  <c r="N517" i="5" s="1"/>
  <c r="N518" i="5" a="1"/>
  <c r="N518" i="5" s="1"/>
  <c r="N519" i="5" a="1"/>
  <c r="N519" i="5" s="1"/>
  <c r="N520" i="5" a="1"/>
  <c r="N520" i="5" s="1"/>
  <c r="N521" i="5" a="1"/>
  <c r="N521" i="5" s="1"/>
  <c r="N522" i="5" a="1"/>
  <c r="N522" i="5" s="1"/>
  <c r="N523" i="5" a="1"/>
  <c r="N523" i="5" s="1"/>
  <c r="N524" i="5" a="1"/>
  <c r="N524" i="5" s="1"/>
  <c r="N525" i="5" a="1"/>
  <c r="N525" i="5" s="1"/>
  <c r="N526" i="5" a="1"/>
  <c r="N526" i="5" s="1"/>
  <c r="N527" i="5" a="1"/>
  <c r="N527" i="5" s="1"/>
  <c r="N528" i="5" a="1"/>
  <c r="N528" i="5" s="1"/>
  <c r="N529" i="5" a="1"/>
  <c r="N529" i="5" s="1"/>
  <c r="N530" i="5" a="1"/>
  <c r="N530" i="5" s="1"/>
  <c r="N531" i="5" a="1"/>
  <c r="N531" i="5" s="1"/>
  <c r="N532" i="5" a="1"/>
  <c r="N532" i="5" s="1"/>
  <c r="N533" i="5" a="1"/>
  <c r="N533" i="5" s="1"/>
  <c r="N534" i="5" a="1"/>
  <c r="N534" i="5" s="1"/>
  <c r="N535" i="5" a="1"/>
  <c r="N535" i="5" s="1"/>
  <c r="N536" i="5" a="1"/>
  <c r="N536" i="5" s="1"/>
  <c r="N537" i="5" a="1"/>
  <c r="N537" i="5" s="1"/>
  <c r="N538" i="5" a="1"/>
  <c r="N538" i="5" s="1"/>
  <c r="N539" i="5" a="1"/>
  <c r="N539" i="5" s="1"/>
  <c r="N540" i="5" a="1"/>
  <c r="N540" i="5" s="1"/>
  <c r="N541" i="5" a="1"/>
  <c r="N541" i="5" s="1"/>
  <c r="N542" i="5" a="1"/>
  <c r="N542" i="5" s="1"/>
  <c r="N543" i="5" a="1"/>
  <c r="N543" i="5" s="1"/>
  <c r="N544" i="5" a="1"/>
  <c r="N544" i="5" s="1"/>
  <c r="N545" i="5" a="1"/>
  <c r="N545" i="5" s="1"/>
  <c r="N546" i="5" a="1"/>
  <c r="N546" i="5" s="1"/>
  <c r="N547" i="5" a="1"/>
  <c r="N547" i="5" s="1"/>
  <c r="N548" i="5" a="1"/>
  <c r="N548" i="5" s="1"/>
  <c r="N549" i="5" a="1"/>
  <c r="N549" i="5" s="1"/>
  <c r="N550" i="5" a="1"/>
  <c r="N550" i="5" s="1"/>
  <c r="N551" i="5" a="1"/>
  <c r="N551" i="5" s="1"/>
  <c r="N552" i="5" a="1"/>
  <c r="N552" i="5" s="1"/>
  <c r="N553" i="5" a="1"/>
  <c r="N553" i="5" s="1"/>
  <c r="N554" i="5" a="1"/>
  <c r="N554" i="5" s="1"/>
  <c r="N555" i="5" a="1"/>
  <c r="N555" i="5" s="1"/>
  <c r="N556" i="5" a="1"/>
  <c r="N556" i="5" s="1"/>
  <c r="N557" i="5" a="1"/>
  <c r="N557" i="5" s="1"/>
  <c r="N558" i="5" a="1"/>
  <c r="N558" i="5" s="1"/>
  <c r="N559" i="5" a="1"/>
  <c r="N559" i="5" s="1"/>
  <c r="N560" i="5" a="1"/>
  <c r="N560" i="5" s="1"/>
  <c r="N561" i="5" a="1"/>
  <c r="N561" i="5" s="1"/>
  <c r="N562" i="5" a="1"/>
  <c r="N562" i="5" s="1"/>
  <c r="N563" i="5" a="1"/>
  <c r="N563" i="5" s="1"/>
  <c r="N564" i="5" a="1"/>
  <c r="N564" i="5" s="1"/>
  <c r="N565" i="5" a="1"/>
  <c r="N565" i="5" s="1"/>
  <c r="N566" i="5" a="1"/>
  <c r="N566" i="5" s="1"/>
  <c r="N567" i="5" a="1"/>
  <c r="N567" i="5" s="1"/>
  <c r="N568" i="5" a="1"/>
  <c r="N568" i="5" s="1"/>
  <c r="N569" i="5" a="1"/>
  <c r="N569" i="5" s="1"/>
  <c r="N570" i="5" a="1"/>
  <c r="N570" i="5" s="1"/>
  <c r="N571" i="5" a="1"/>
  <c r="N571" i="5" s="1"/>
  <c r="N572" i="5" a="1"/>
  <c r="N572" i="5" s="1"/>
  <c r="N573" i="5" a="1"/>
  <c r="N573" i="5" s="1"/>
  <c r="N574" i="5" a="1"/>
  <c r="N574" i="5" s="1"/>
  <c r="N575" i="5" a="1"/>
  <c r="N575" i="5" s="1"/>
  <c r="N576" i="5" a="1"/>
  <c r="N576" i="5" s="1"/>
  <c r="N577" i="5" a="1"/>
  <c r="N577" i="5" s="1"/>
  <c r="N578" i="5" a="1"/>
  <c r="N578" i="5" s="1"/>
  <c r="N579" i="5" a="1"/>
  <c r="N579" i="5" s="1"/>
  <c r="N580" i="5" a="1"/>
  <c r="N580" i="5" s="1"/>
  <c r="N581" i="5" a="1"/>
  <c r="N581" i="5" s="1"/>
  <c r="N582" i="5" a="1"/>
  <c r="N582" i="5" s="1"/>
  <c r="N583" i="5" a="1"/>
  <c r="N583" i="5" s="1"/>
  <c r="N584" i="5" a="1"/>
  <c r="N584" i="5" s="1"/>
  <c r="N585" i="5" a="1"/>
  <c r="N585" i="5" s="1"/>
  <c r="N586" i="5" a="1"/>
  <c r="N586" i="5" s="1"/>
  <c r="N587" i="5" a="1"/>
  <c r="N587" i="5" s="1"/>
  <c r="N588" i="5" a="1"/>
  <c r="N588" i="5" s="1"/>
  <c r="N589" i="5" a="1"/>
  <c r="N589" i="5" s="1"/>
  <c r="N590" i="5" a="1"/>
  <c r="N590" i="5" s="1"/>
  <c r="N591" i="5" a="1"/>
  <c r="N591" i="5" s="1"/>
  <c r="N592" i="5" a="1"/>
  <c r="N592" i="5" s="1"/>
  <c r="N593" i="5" a="1"/>
  <c r="N593" i="5" s="1"/>
  <c r="N594" i="5" a="1"/>
  <c r="N594" i="5" s="1"/>
  <c r="N595" i="5" a="1"/>
  <c r="N595" i="5" s="1"/>
  <c r="N596" i="5" a="1"/>
  <c r="N596" i="5" s="1"/>
  <c r="N597" i="5" a="1"/>
  <c r="N597" i="5" s="1"/>
  <c r="N598" i="5" a="1"/>
  <c r="N598" i="5" s="1"/>
  <c r="N599" i="5" a="1"/>
  <c r="N599" i="5" s="1"/>
  <c r="N600" i="5" a="1"/>
  <c r="N600" i="5" s="1"/>
  <c r="N601" i="5" a="1"/>
  <c r="N601" i="5" s="1"/>
  <c r="N602" i="5" a="1"/>
  <c r="N602" i="5" s="1"/>
  <c r="N603" i="5" a="1"/>
  <c r="N603" i="5" s="1"/>
  <c r="N604" i="5" a="1"/>
  <c r="N604" i="5" s="1"/>
  <c r="N605" i="5" a="1"/>
  <c r="N605" i="5" s="1"/>
  <c r="N606" i="5" a="1"/>
  <c r="N606" i="5" s="1"/>
  <c r="N607" i="5" a="1"/>
  <c r="N607" i="5" s="1"/>
  <c r="N608" i="5" a="1"/>
  <c r="N608" i="5" s="1"/>
  <c r="N609" i="5" a="1"/>
  <c r="N609" i="5" s="1"/>
  <c r="N610" i="5" a="1"/>
  <c r="N610" i="5" s="1"/>
  <c r="N611" i="5" a="1"/>
  <c r="N611" i="5" s="1"/>
  <c r="N612" i="5" a="1"/>
  <c r="N612" i="5" s="1"/>
  <c r="N613" i="5" a="1"/>
  <c r="N613" i="5" s="1"/>
  <c r="N614" i="5" a="1"/>
  <c r="N614" i="5" s="1"/>
  <c r="N615" i="5" a="1"/>
  <c r="N615" i="5" s="1"/>
  <c r="N616" i="5" a="1"/>
  <c r="N616" i="5" s="1"/>
  <c r="N617" i="5" a="1"/>
  <c r="N617" i="5" s="1"/>
  <c r="N618" i="5" a="1"/>
  <c r="N618" i="5" s="1"/>
  <c r="N619" i="5" a="1"/>
  <c r="N619" i="5" s="1"/>
  <c r="N620" i="5" a="1"/>
  <c r="N620" i="5" s="1"/>
  <c r="N621" i="5" a="1"/>
  <c r="N621" i="5" s="1"/>
  <c r="N622" i="5" a="1"/>
  <c r="N622" i="5" s="1"/>
  <c r="N623" i="5" a="1"/>
  <c r="N623" i="5" s="1"/>
  <c r="N624" i="5" a="1"/>
  <c r="N624" i="5" s="1"/>
  <c r="N625" i="5" a="1"/>
  <c r="N625" i="5" s="1"/>
  <c r="N626" i="5" a="1"/>
  <c r="N626" i="5" s="1"/>
  <c r="N627" i="5" a="1"/>
  <c r="N627" i="5" s="1"/>
  <c r="N628" i="5" a="1"/>
  <c r="N628" i="5" s="1"/>
  <c r="N629" i="5" a="1"/>
  <c r="N629" i="5" s="1"/>
  <c r="N630" i="5" a="1"/>
  <c r="N630" i="5" s="1"/>
  <c r="N631" i="5" a="1"/>
  <c r="N631" i="5" s="1"/>
  <c r="N632" i="5" a="1"/>
  <c r="N632" i="5" s="1"/>
  <c r="N633" i="5" a="1"/>
  <c r="N633" i="5" s="1"/>
  <c r="N634" i="5" a="1"/>
  <c r="N634" i="5" s="1"/>
  <c r="N635" i="5" a="1"/>
  <c r="N635" i="5" s="1"/>
  <c r="N636" i="5" a="1"/>
  <c r="N636" i="5" s="1"/>
  <c r="N637" i="5" a="1"/>
  <c r="N637" i="5" s="1"/>
  <c r="N638" i="5" a="1"/>
  <c r="N638" i="5" s="1"/>
  <c r="N639" i="5" a="1"/>
  <c r="N639" i="5" s="1"/>
  <c r="N640" i="5" a="1"/>
  <c r="N640" i="5" s="1"/>
  <c r="N641" i="5" a="1"/>
  <c r="N641" i="5" s="1"/>
  <c r="N642" i="5" a="1"/>
  <c r="N642" i="5" s="1"/>
  <c r="N643" i="5" a="1"/>
  <c r="N643" i="5" s="1"/>
  <c r="N644" i="5" a="1"/>
  <c r="N644" i="5" s="1"/>
  <c r="N645" i="5" a="1"/>
  <c r="N645" i="5" s="1"/>
  <c r="N646" i="5" a="1"/>
  <c r="N646" i="5" s="1"/>
  <c r="N647" i="5" a="1"/>
  <c r="N647" i="5" s="1"/>
  <c r="N648" i="5" a="1"/>
  <c r="N648" i="5" s="1"/>
  <c r="N649" i="5" a="1"/>
  <c r="N649" i="5" s="1"/>
  <c r="N650" i="5" a="1"/>
  <c r="N650" i="5" s="1"/>
  <c r="N651" i="5" a="1"/>
  <c r="N651" i="5" s="1"/>
  <c r="N652" i="5" a="1"/>
  <c r="N652" i="5" s="1"/>
  <c r="N653" i="5" a="1"/>
  <c r="N653" i="5" s="1"/>
  <c r="N654" i="5" a="1"/>
  <c r="N654" i="5" s="1"/>
  <c r="N655" i="5" a="1"/>
  <c r="N655" i="5" s="1"/>
  <c r="N656" i="5" a="1"/>
  <c r="N656" i="5" s="1"/>
  <c r="N657" i="5" a="1"/>
  <c r="N657" i="5" s="1"/>
  <c r="N658" i="5" a="1"/>
  <c r="N658" i="5" s="1"/>
  <c r="N659" i="5" a="1"/>
  <c r="N659" i="5" s="1"/>
  <c r="N660" i="5" a="1"/>
  <c r="N660" i="5" s="1"/>
  <c r="N661" i="5" a="1"/>
  <c r="N661" i="5" s="1"/>
  <c r="N662" i="5" a="1"/>
  <c r="N662" i="5" s="1"/>
  <c r="N663" i="5" a="1"/>
  <c r="N663" i="5" s="1"/>
  <c r="N664" i="5" a="1"/>
  <c r="N664" i="5" s="1"/>
  <c r="N665" i="5" a="1"/>
  <c r="N665" i="5" s="1"/>
  <c r="N666" i="5" a="1"/>
  <c r="N666" i="5" s="1"/>
  <c r="N667" i="5" a="1"/>
  <c r="N667" i="5" s="1"/>
  <c r="N668" i="5" a="1"/>
  <c r="N668" i="5" s="1"/>
  <c r="N669" i="5" a="1"/>
  <c r="N669" i="5" s="1"/>
  <c r="N670" i="5" a="1"/>
  <c r="N670" i="5" s="1"/>
  <c r="N671" i="5" a="1"/>
  <c r="N671" i="5" s="1"/>
  <c r="N672" i="5" a="1"/>
  <c r="N672" i="5" s="1"/>
  <c r="N673" i="5" a="1"/>
  <c r="N673" i="5" s="1"/>
  <c r="N674" i="5" a="1"/>
  <c r="N674" i="5" s="1"/>
  <c r="N675" i="5" a="1"/>
  <c r="N675" i="5" s="1"/>
  <c r="N676" i="5" a="1"/>
  <c r="N676" i="5" s="1"/>
  <c r="N677" i="5" a="1"/>
  <c r="N677" i="5" s="1"/>
  <c r="N678" i="5" a="1"/>
  <c r="N678" i="5" s="1"/>
  <c r="N679" i="5" a="1"/>
  <c r="N679" i="5" s="1"/>
  <c r="N680" i="5" a="1"/>
  <c r="N680" i="5" s="1"/>
  <c r="N681" i="5" a="1"/>
  <c r="N681" i="5" s="1"/>
  <c r="N682" i="5" a="1"/>
  <c r="N682" i="5" s="1"/>
  <c r="N683" i="5" a="1"/>
  <c r="N683" i="5" s="1"/>
  <c r="N684" i="5" a="1"/>
  <c r="N684" i="5" s="1"/>
  <c r="N685" i="5" a="1"/>
  <c r="N685" i="5" s="1"/>
  <c r="N686" i="5" a="1"/>
  <c r="N686" i="5" s="1"/>
  <c r="N687" i="5" a="1"/>
  <c r="N687" i="5" s="1"/>
  <c r="N688" i="5" a="1"/>
  <c r="N688" i="5" s="1"/>
  <c r="N689" i="5" a="1"/>
  <c r="N689" i="5" s="1"/>
  <c r="N690" i="5" a="1"/>
  <c r="N690" i="5" s="1"/>
  <c r="N691" i="5" a="1"/>
  <c r="N691" i="5" s="1"/>
  <c r="N692" i="5" a="1"/>
  <c r="N692" i="5" s="1"/>
  <c r="N693" i="5" a="1"/>
  <c r="N693" i="5" s="1"/>
  <c r="N694" i="5" a="1"/>
  <c r="N694" i="5" s="1"/>
  <c r="N695" i="5" a="1"/>
  <c r="N695" i="5" s="1"/>
  <c r="N696" i="5" a="1"/>
  <c r="N696" i="5" s="1"/>
  <c r="N697" i="5" a="1"/>
  <c r="N697" i="5" s="1"/>
  <c r="N698" i="5" a="1"/>
  <c r="N698" i="5" s="1"/>
  <c r="N699" i="5" a="1"/>
  <c r="N699" i="5" s="1"/>
  <c r="N700" i="5" a="1"/>
  <c r="N700" i="5" s="1"/>
  <c r="N701" i="5" a="1"/>
  <c r="N701" i="5" s="1"/>
  <c r="N702" i="5" a="1"/>
  <c r="N702" i="5" s="1"/>
  <c r="N703" i="5" a="1"/>
  <c r="N703" i="5" s="1"/>
  <c r="N704" i="5" a="1"/>
  <c r="N704" i="5" s="1"/>
  <c r="N705" i="5" a="1"/>
  <c r="N705" i="5" s="1"/>
  <c r="N706" i="5" a="1"/>
  <c r="N706" i="5" s="1"/>
  <c r="N707" i="5" a="1"/>
  <c r="N707" i="5" s="1"/>
  <c r="N708" i="5" a="1"/>
  <c r="N708" i="5" s="1"/>
  <c r="N709" i="5" a="1"/>
  <c r="N709" i="5" s="1"/>
  <c r="N710" i="5" a="1"/>
  <c r="N710" i="5" s="1"/>
  <c r="N711" i="5" a="1"/>
  <c r="N711" i="5" s="1"/>
  <c r="N712" i="5" a="1"/>
  <c r="N712" i="5" s="1"/>
  <c r="N713" i="5" a="1"/>
  <c r="N713" i="5" s="1"/>
  <c r="N714" i="5" a="1"/>
  <c r="N714" i="5" s="1"/>
  <c r="N715" i="5" a="1"/>
  <c r="N715" i="5" s="1"/>
  <c r="N716" i="5" a="1"/>
  <c r="N716" i="5" s="1"/>
  <c r="N717" i="5" a="1"/>
  <c r="N717" i="5" s="1"/>
  <c r="N718" i="5" a="1"/>
  <c r="N718" i="5" s="1"/>
  <c r="N719" i="5" a="1"/>
  <c r="N719" i="5" s="1"/>
  <c r="N720" i="5" a="1"/>
  <c r="N720" i="5" s="1"/>
  <c r="N721" i="5" a="1"/>
  <c r="N721" i="5" s="1"/>
  <c r="N722" i="5" a="1"/>
  <c r="N722" i="5" s="1"/>
  <c r="N723" i="5" a="1"/>
  <c r="N723" i="5" s="1"/>
  <c r="N724" i="5" a="1"/>
  <c r="N724" i="5" s="1"/>
  <c r="N725" i="5" a="1"/>
  <c r="N725" i="5" s="1"/>
  <c r="N726" i="5" a="1"/>
  <c r="N726" i="5" s="1"/>
  <c r="N727" i="5" a="1"/>
  <c r="N727" i="5" s="1"/>
  <c r="N728" i="5" a="1"/>
  <c r="N728" i="5" s="1"/>
  <c r="N729" i="5" a="1"/>
  <c r="N729" i="5" s="1"/>
  <c r="N730" i="5" a="1"/>
  <c r="N730" i="5" s="1"/>
  <c r="N731" i="5" a="1"/>
  <c r="N731" i="5" s="1"/>
  <c r="N732" i="5" a="1"/>
  <c r="N732" i="5" s="1"/>
  <c r="N733" i="5" a="1"/>
  <c r="N733" i="5" s="1"/>
  <c r="N734" i="5" a="1"/>
  <c r="N734" i="5" s="1"/>
  <c r="N735" i="5" a="1"/>
  <c r="N735" i="5" s="1"/>
  <c r="N736" i="5" a="1"/>
  <c r="N736" i="5" s="1"/>
  <c r="N737" i="5" a="1"/>
  <c r="N737" i="5" s="1"/>
  <c r="N738" i="5" a="1"/>
  <c r="N738" i="5" s="1"/>
  <c r="N739" i="5" a="1"/>
  <c r="N739" i="5" s="1"/>
  <c r="N740" i="5" a="1"/>
  <c r="N740" i="5" s="1"/>
  <c r="N741" i="5" a="1"/>
  <c r="N741" i="5" s="1"/>
  <c r="N742" i="5" a="1"/>
  <c r="N742" i="5" s="1"/>
  <c r="N743" i="5" a="1"/>
  <c r="N743" i="5" s="1"/>
  <c r="N744" i="5" a="1"/>
  <c r="N744" i="5" s="1"/>
  <c r="N745" i="5" a="1"/>
  <c r="N745" i="5" s="1"/>
  <c r="N746" i="5" a="1"/>
  <c r="N746" i="5" s="1"/>
  <c r="N747" i="5" a="1"/>
  <c r="N747" i="5" s="1"/>
  <c r="N748" i="5" a="1"/>
  <c r="N748" i="5" s="1"/>
  <c r="N749" i="5" a="1"/>
  <c r="N749" i="5" s="1"/>
  <c r="N750" i="5" a="1"/>
  <c r="N750" i="5" s="1"/>
  <c r="N751" i="5" a="1"/>
  <c r="N751" i="5" s="1"/>
  <c r="N752" i="5" a="1"/>
  <c r="N752" i="5" s="1"/>
  <c r="N753" i="5" a="1"/>
  <c r="N753" i="5" s="1"/>
  <c r="N754" i="5" a="1"/>
  <c r="N754" i="5" s="1"/>
  <c r="N755" i="5" a="1"/>
  <c r="N755" i="5" s="1"/>
  <c r="N756" i="5" a="1"/>
  <c r="N756" i="5" s="1"/>
  <c r="N757" i="5" a="1"/>
  <c r="N757" i="5" s="1"/>
  <c r="N758" i="5" a="1"/>
  <c r="N758" i="5" s="1"/>
  <c r="N759" i="5" a="1"/>
  <c r="N759" i="5" s="1"/>
  <c r="N760" i="5" a="1"/>
  <c r="N760" i="5" s="1"/>
  <c r="N761" i="5" a="1"/>
  <c r="N761" i="5" s="1"/>
  <c r="N762" i="5" a="1"/>
  <c r="N762" i="5" s="1"/>
  <c r="N763" i="5" a="1"/>
  <c r="N763" i="5" s="1"/>
  <c r="N764" i="5" a="1"/>
  <c r="N764" i="5" s="1"/>
  <c r="N765" i="5" a="1"/>
  <c r="N765" i="5" s="1"/>
  <c r="N766" i="5" a="1"/>
  <c r="N766" i="5" s="1"/>
  <c r="N767" i="5" a="1"/>
  <c r="N767" i="5" s="1"/>
  <c r="N768" i="5" a="1"/>
  <c r="N768" i="5" s="1"/>
  <c r="N769" i="5" a="1"/>
  <c r="N769" i="5" s="1"/>
  <c r="N770" i="5" a="1"/>
  <c r="N770" i="5" s="1"/>
  <c r="N771" i="5" a="1"/>
  <c r="N771" i="5" s="1"/>
  <c r="N772" i="5" a="1"/>
  <c r="N772" i="5" s="1"/>
  <c r="N773" i="5" a="1"/>
  <c r="N773" i="5" s="1"/>
  <c r="N774" i="5" a="1"/>
  <c r="N774" i="5" s="1"/>
  <c r="N775" i="5" a="1"/>
  <c r="N775" i="5" s="1"/>
  <c r="N776" i="5" a="1"/>
  <c r="N776" i="5" s="1"/>
  <c r="N777" i="5" a="1"/>
  <c r="N777" i="5" s="1"/>
  <c r="N778" i="5" a="1"/>
  <c r="N778" i="5" s="1"/>
  <c r="N779" i="5" a="1"/>
  <c r="N779" i="5" s="1"/>
  <c r="N780" i="5" a="1"/>
  <c r="N780" i="5" s="1"/>
  <c r="N781" i="5" a="1"/>
  <c r="N781" i="5" s="1"/>
  <c r="N782" i="5" a="1"/>
  <c r="N782" i="5" s="1"/>
  <c r="N783" i="5" a="1"/>
  <c r="N783" i="5" s="1"/>
  <c r="N784" i="5" a="1"/>
  <c r="N784" i="5" s="1"/>
  <c r="N785" i="5" a="1"/>
  <c r="N785" i="5" s="1"/>
  <c r="N786" i="5" a="1"/>
  <c r="N786" i="5" s="1"/>
  <c r="N787" i="5" a="1"/>
  <c r="N787" i="5" s="1"/>
  <c r="N788" i="5" a="1"/>
  <c r="N788" i="5" s="1"/>
  <c r="N789" i="5" a="1"/>
  <c r="N789" i="5" s="1"/>
  <c r="N790" i="5" a="1"/>
  <c r="N790" i="5" s="1"/>
  <c r="N791" i="5" a="1"/>
  <c r="N791" i="5" s="1"/>
  <c r="N792" i="5" a="1"/>
  <c r="N792" i="5" s="1"/>
  <c r="N793" i="5" a="1"/>
  <c r="N793" i="5" s="1"/>
  <c r="N794" i="5" a="1"/>
  <c r="N794" i="5" s="1"/>
  <c r="N795" i="5" a="1"/>
  <c r="N795" i="5" s="1"/>
  <c r="N796" i="5" a="1"/>
  <c r="N796" i="5" s="1"/>
  <c r="N797" i="5" a="1"/>
  <c r="N797" i="5" s="1"/>
  <c r="N798" i="5" a="1"/>
  <c r="N798" i="5" s="1"/>
  <c r="N799" i="5" a="1"/>
  <c r="N799" i="5" s="1"/>
  <c r="N800" i="5" a="1"/>
  <c r="N800" i="5" s="1"/>
  <c r="N801" i="5" a="1"/>
  <c r="N801" i="5" s="1"/>
  <c r="N802" i="5" a="1"/>
  <c r="N802" i="5" s="1"/>
  <c r="N803" i="5" a="1"/>
  <c r="N803" i="5" s="1"/>
  <c r="N804" i="5" a="1"/>
  <c r="N804" i="5" s="1"/>
  <c r="N805" i="5" a="1"/>
  <c r="N805" i="5" s="1"/>
  <c r="N806" i="5" a="1"/>
  <c r="N806" i="5" s="1"/>
  <c r="N807" i="5" a="1"/>
  <c r="N807" i="5" s="1"/>
  <c r="N808" i="5" a="1"/>
  <c r="N808" i="5" s="1"/>
  <c r="N809" i="5" a="1"/>
  <c r="N809" i="5" s="1"/>
  <c r="N810" i="5" a="1"/>
  <c r="N810" i="5" s="1"/>
  <c r="N811" i="5" a="1"/>
  <c r="N811" i="5" s="1"/>
  <c r="N812" i="5" a="1"/>
  <c r="N812" i="5" s="1"/>
  <c r="N813" i="5" a="1"/>
  <c r="N813" i="5" s="1"/>
  <c r="N814" i="5" a="1"/>
  <c r="N814" i="5" s="1"/>
  <c r="N815" i="5" a="1"/>
  <c r="N815" i="5" s="1"/>
  <c r="N816" i="5" a="1"/>
  <c r="N816" i="5" s="1"/>
  <c r="N817" i="5" a="1"/>
  <c r="N817" i="5" s="1"/>
  <c r="N818" i="5" a="1"/>
  <c r="N818" i="5" s="1"/>
  <c r="N819" i="5" a="1"/>
  <c r="N819" i="5" s="1"/>
  <c r="N820" i="5" a="1"/>
  <c r="N820" i="5" s="1"/>
  <c r="N821" i="5" a="1"/>
  <c r="N821" i="5" s="1"/>
  <c r="N822" i="5" a="1"/>
  <c r="N822" i="5" s="1"/>
  <c r="N823" i="5" a="1"/>
  <c r="N823" i="5" s="1"/>
  <c r="N824" i="5" a="1"/>
  <c r="N824" i="5" s="1"/>
  <c r="N825" i="5" a="1"/>
  <c r="N825" i="5" s="1"/>
  <c r="N826" i="5" a="1"/>
  <c r="N826" i="5" s="1"/>
  <c r="N827" i="5" a="1"/>
  <c r="N827" i="5" s="1"/>
  <c r="N828" i="5" a="1"/>
  <c r="N828" i="5" s="1"/>
  <c r="N829" i="5" a="1"/>
  <c r="N829" i="5" s="1"/>
  <c r="N830" i="5" a="1"/>
  <c r="N830" i="5" s="1"/>
  <c r="N831" i="5" a="1"/>
  <c r="N831" i="5" s="1"/>
  <c r="N832" i="5" a="1"/>
  <c r="N832" i="5" s="1"/>
  <c r="N833" i="5" a="1"/>
  <c r="N833" i="5" s="1"/>
  <c r="N834" i="5" a="1"/>
  <c r="N834" i="5" s="1"/>
  <c r="N835" i="5" a="1"/>
  <c r="N835" i="5" s="1"/>
  <c r="N836" i="5" a="1"/>
  <c r="N836" i="5" s="1"/>
  <c r="N837" i="5" a="1"/>
  <c r="N837" i="5" s="1"/>
  <c r="N838" i="5" a="1"/>
  <c r="N838" i="5" s="1"/>
  <c r="N839" i="5" a="1"/>
  <c r="N839" i="5" s="1"/>
  <c r="N840" i="5" a="1"/>
  <c r="N840" i="5" s="1"/>
  <c r="N841" i="5" a="1"/>
  <c r="N841" i="5" s="1"/>
  <c r="N842" i="5" a="1"/>
  <c r="N842" i="5" s="1"/>
  <c r="N843" i="5" a="1"/>
  <c r="N843" i="5" s="1"/>
  <c r="N844" i="5" a="1"/>
  <c r="N844" i="5" s="1"/>
  <c r="N845" i="5" a="1"/>
  <c r="N845" i="5" s="1"/>
  <c r="N846" i="5" a="1"/>
  <c r="N846" i="5" s="1"/>
  <c r="N847" i="5" a="1"/>
  <c r="N847" i="5" s="1"/>
  <c r="N848" i="5" a="1"/>
  <c r="N848" i="5" s="1"/>
  <c r="N849" i="5" a="1"/>
  <c r="N849" i="5" s="1"/>
  <c r="N850" i="5" a="1"/>
  <c r="N850" i="5" s="1"/>
  <c r="N851" i="5" a="1"/>
  <c r="N851" i="5" s="1"/>
  <c r="N852" i="5" a="1"/>
  <c r="N852" i="5" s="1"/>
  <c r="N853" i="5" a="1"/>
  <c r="N853" i="5" s="1"/>
  <c r="N854" i="5" a="1"/>
  <c r="N854" i="5" s="1"/>
  <c r="N855" i="5" a="1"/>
  <c r="N855" i="5" s="1"/>
  <c r="N856" i="5" a="1"/>
  <c r="N856" i="5" s="1"/>
  <c r="N857" i="5" a="1"/>
  <c r="N857" i="5" s="1"/>
  <c r="N858" i="5" a="1"/>
  <c r="N858" i="5" s="1"/>
  <c r="N859" i="5" a="1"/>
  <c r="N859" i="5" s="1"/>
  <c r="N860" i="5" a="1"/>
  <c r="N860" i="5" s="1"/>
  <c r="N861" i="5" a="1"/>
  <c r="N861" i="5" s="1"/>
  <c r="N862" i="5" a="1"/>
  <c r="N862" i="5" s="1"/>
  <c r="N863" i="5" a="1"/>
  <c r="N863" i="5" s="1"/>
  <c r="N864" i="5" a="1"/>
  <c r="N864" i="5" s="1"/>
  <c r="N865" i="5" a="1"/>
  <c r="N865" i="5" s="1"/>
  <c r="N866" i="5" a="1"/>
  <c r="N866" i="5" s="1"/>
  <c r="N867" i="5" a="1"/>
  <c r="N867" i="5" s="1"/>
  <c r="N868" i="5" a="1"/>
  <c r="N868" i="5" s="1"/>
  <c r="N869" i="5" a="1"/>
  <c r="N869" i="5" s="1"/>
  <c r="N870" i="5" a="1"/>
  <c r="N870" i="5" s="1"/>
  <c r="N871" i="5" a="1"/>
  <c r="N871" i="5" s="1"/>
  <c r="N872" i="5" a="1"/>
  <c r="N872" i="5" s="1"/>
  <c r="N873" i="5" a="1"/>
  <c r="N873" i="5" s="1"/>
  <c r="N874" i="5" a="1"/>
  <c r="N874" i="5" s="1"/>
  <c r="N875" i="5" a="1"/>
  <c r="N875" i="5" s="1"/>
  <c r="N876" i="5" a="1"/>
  <c r="N876" i="5" s="1"/>
  <c r="N877" i="5" a="1"/>
  <c r="N877" i="5" s="1"/>
  <c r="N878" i="5" a="1"/>
  <c r="N878" i="5" s="1"/>
  <c r="N879" i="5" a="1"/>
  <c r="N879" i="5" s="1"/>
  <c r="N880" i="5" a="1"/>
  <c r="N880" i="5" s="1"/>
  <c r="N881" i="5" a="1"/>
  <c r="N881" i="5" s="1"/>
  <c r="N882" i="5" a="1"/>
  <c r="N882" i="5" s="1"/>
  <c r="N883" i="5" a="1"/>
  <c r="N883" i="5" s="1"/>
  <c r="N884" i="5" a="1"/>
  <c r="N884" i="5" s="1"/>
  <c r="N885" i="5" a="1"/>
  <c r="N885" i="5" s="1"/>
  <c r="N886" i="5" a="1"/>
  <c r="N886" i="5" s="1"/>
  <c r="N887" i="5" a="1"/>
  <c r="N887" i="5" s="1"/>
  <c r="N888" i="5" a="1"/>
  <c r="N888" i="5" s="1"/>
  <c r="N889" i="5" a="1"/>
  <c r="N889" i="5" s="1"/>
  <c r="N890" i="5" a="1"/>
  <c r="N890" i="5" s="1"/>
  <c r="N891" i="5" a="1"/>
  <c r="N891" i="5" s="1"/>
  <c r="N892" i="5" a="1"/>
  <c r="N892" i="5" s="1"/>
  <c r="N893" i="5" a="1"/>
  <c r="N893" i="5" s="1"/>
  <c r="N894" i="5" a="1"/>
  <c r="N894" i="5" s="1"/>
  <c r="N895" i="5" a="1"/>
  <c r="N895" i="5" s="1"/>
  <c r="N896" i="5" a="1"/>
  <c r="N896" i="5" s="1"/>
  <c r="N897" i="5" a="1"/>
  <c r="N897" i="5" s="1"/>
  <c r="N898" i="5" a="1"/>
  <c r="N898" i="5" s="1"/>
  <c r="N899" i="5" a="1"/>
  <c r="N899" i="5" s="1"/>
  <c r="N900" i="5" a="1"/>
  <c r="N900" i="5" s="1"/>
  <c r="N901" i="5" a="1"/>
  <c r="N901" i="5" s="1"/>
  <c r="N902" i="5" a="1"/>
  <c r="N902" i="5" s="1"/>
  <c r="N903" i="5" a="1"/>
  <c r="N903" i="5" s="1"/>
  <c r="N904" i="5" a="1"/>
  <c r="N904" i="5" s="1"/>
  <c r="N905" i="5" a="1"/>
  <c r="N905" i="5" s="1"/>
  <c r="N906" i="5" a="1"/>
  <c r="N906" i="5" s="1"/>
  <c r="N907" i="5" a="1"/>
  <c r="N907" i="5" s="1"/>
  <c r="N908" i="5" a="1"/>
  <c r="N908" i="5" s="1"/>
  <c r="N909" i="5" a="1"/>
  <c r="N909" i="5" s="1"/>
  <c r="N910" i="5" a="1"/>
  <c r="N910" i="5" s="1"/>
  <c r="N911" i="5" a="1"/>
  <c r="N911" i="5" s="1"/>
  <c r="N912" i="5" a="1"/>
  <c r="N912" i="5" s="1"/>
  <c r="N913" i="5" a="1"/>
  <c r="N913" i="5" s="1"/>
  <c r="N914" i="5" a="1"/>
  <c r="N914" i="5" s="1"/>
  <c r="N915" i="5" a="1"/>
  <c r="N915" i="5" s="1"/>
  <c r="N916" i="5" a="1"/>
  <c r="N916" i="5" s="1"/>
  <c r="N917" i="5" a="1"/>
  <c r="N917" i="5" s="1"/>
  <c r="N918" i="5" a="1"/>
  <c r="N918" i="5" s="1"/>
  <c r="N919" i="5" a="1"/>
  <c r="N919" i="5" s="1"/>
  <c r="N920" i="5" a="1"/>
  <c r="N920" i="5" s="1"/>
  <c r="N921" i="5" a="1"/>
  <c r="N921" i="5" s="1"/>
  <c r="N922" i="5" a="1"/>
  <c r="N922" i="5" s="1"/>
  <c r="N923" i="5" a="1"/>
  <c r="N923" i="5" s="1"/>
  <c r="N924" i="5" a="1"/>
  <c r="N924" i="5" s="1"/>
  <c r="N925" i="5" a="1"/>
  <c r="N925" i="5" s="1"/>
  <c r="N926" i="5" a="1"/>
  <c r="N926" i="5" s="1"/>
  <c r="N927" i="5" a="1"/>
  <c r="N927" i="5" s="1"/>
  <c r="N928" i="5" a="1"/>
  <c r="N928" i="5" s="1"/>
  <c r="N929" i="5" a="1"/>
  <c r="N929" i="5" s="1"/>
  <c r="N930" i="5" a="1"/>
  <c r="N930" i="5" s="1"/>
  <c r="N931" i="5" a="1"/>
  <c r="N931" i="5" s="1"/>
  <c r="N932" i="5" a="1"/>
  <c r="N932" i="5" s="1"/>
  <c r="N933" i="5" a="1"/>
  <c r="N933" i="5" s="1"/>
  <c r="N934" i="5" a="1"/>
  <c r="N934" i="5" s="1"/>
  <c r="N935" i="5" a="1"/>
  <c r="N935" i="5" s="1"/>
  <c r="N936" i="5" a="1"/>
  <c r="N936" i="5" s="1"/>
  <c r="N937" i="5" a="1"/>
  <c r="N937" i="5" s="1"/>
  <c r="N938" i="5" a="1"/>
  <c r="N938" i="5" s="1"/>
  <c r="N939" i="5" a="1"/>
  <c r="N939" i="5" s="1"/>
  <c r="N940" i="5" a="1"/>
  <c r="N940" i="5" s="1"/>
  <c r="N941" i="5" a="1"/>
  <c r="N941" i="5" s="1"/>
  <c r="N942" i="5" a="1"/>
  <c r="N942" i="5" s="1"/>
  <c r="N943" i="5" a="1"/>
  <c r="N943" i="5" s="1"/>
  <c r="N944" i="5" a="1"/>
  <c r="N944" i="5" s="1"/>
  <c r="N945" i="5" a="1"/>
  <c r="N945" i="5" s="1"/>
  <c r="N946" i="5" a="1"/>
  <c r="N946" i="5" s="1"/>
  <c r="N947" i="5" a="1"/>
  <c r="N947" i="5" s="1"/>
  <c r="N948" i="5" a="1"/>
  <c r="N948" i="5" s="1"/>
  <c r="N949" i="5" a="1"/>
  <c r="N949" i="5" s="1"/>
  <c r="N950" i="5" a="1"/>
  <c r="N950" i="5" s="1"/>
  <c r="N951" i="5" a="1"/>
  <c r="N951" i="5" s="1"/>
  <c r="N952" i="5" a="1"/>
  <c r="N952" i="5" s="1"/>
  <c r="N953" i="5" a="1"/>
  <c r="N953" i="5" s="1"/>
  <c r="N954" i="5" a="1"/>
  <c r="N954" i="5" s="1"/>
  <c r="N955" i="5" a="1"/>
  <c r="N955" i="5" s="1"/>
  <c r="N956" i="5" a="1"/>
  <c r="N956" i="5" s="1"/>
  <c r="N957" i="5" a="1"/>
  <c r="N957" i="5" s="1"/>
  <c r="N958" i="5" a="1"/>
  <c r="N958" i="5" s="1"/>
  <c r="N959" i="5" a="1"/>
  <c r="N959" i="5" s="1"/>
  <c r="N960" i="5" a="1"/>
  <c r="N960" i="5" s="1"/>
  <c r="N961" i="5" a="1"/>
  <c r="N961" i="5" s="1"/>
  <c r="N962" i="5" a="1"/>
  <c r="N962" i="5" s="1"/>
  <c r="N963" i="5" a="1"/>
  <c r="N963" i="5" s="1"/>
  <c r="N964" i="5" a="1"/>
  <c r="N964" i="5" s="1"/>
  <c r="N965" i="5" a="1"/>
  <c r="N965" i="5" s="1"/>
  <c r="N966" i="5" a="1"/>
  <c r="N966" i="5" s="1"/>
  <c r="N967" i="5" a="1"/>
  <c r="N967" i="5" s="1"/>
  <c r="N968" i="5" a="1"/>
  <c r="N968" i="5" s="1"/>
  <c r="N969" i="5" a="1"/>
  <c r="N969" i="5" s="1"/>
  <c r="N970" i="5" a="1"/>
  <c r="N970" i="5" s="1"/>
  <c r="N971" i="5" a="1"/>
  <c r="N971" i="5" s="1"/>
  <c r="N972" i="5" a="1"/>
  <c r="N972" i="5" s="1"/>
  <c r="N973" i="5" a="1"/>
  <c r="N973" i="5" s="1"/>
  <c r="N974" i="5" a="1"/>
  <c r="N974" i="5" s="1"/>
  <c r="N975" i="5" a="1"/>
  <c r="N975" i="5" s="1"/>
  <c r="N976" i="5" a="1"/>
  <c r="N976" i="5" s="1"/>
  <c r="N977" i="5" a="1"/>
  <c r="N977" i="5" s="1"/>
  <c r="N978" i="5" a="1"/>
  <c r="N978" i="5" s="1"/>
  <c r="N979" i="5" a="1"/>
  <c r="N979" i="5" s="1"/>
  <c r="N980" i="5" a="1"/>
  <c r="N980" i="5" s="1"/>
  <c r="N981" i="5" a="1"/>
  <c r="N981" i="5" s="1"/>
  <c r="N982" i="5" a="1"/>
  <c r="N982" i="5" s="1"/>
  <c r="N983" i="5" a="1"/>
  <c r="N983" i="5" s="1"/>
  <c r="N984" i="5" a="1"/>
  <c r="N984" i="5" s="1"/>
  <c r="N985" i="5" a="1"/>
  <c r="N985" i="5" s="1"/>
  <c r="N986" i="5" a="1"/>
  <c r="N986" i="5" s="1"/>
  <c r="N987" i="5" a="1"/>
  <c r="N987" i="5" s="1"/>
  <c r="N988" i="5" a="1"/>
  <c r="N988" i="5" s="1"/>
  <c r="N989" i="5" a="1"/>
  <c r="N989" i="5" s="1"/>
  <c r="N990" i="5" a="1"/>
  <c r="N990" i="5" s="1"/>
  <c r="N991" i="5" a="1"/>
  <c r="N991" i="5" s="1"/>
  <c r="N992" i="5" a="1"/>
  <c r="N992" i="5" s="1"/>
  <c r="N993" i="5" a="1"/>
  <c r="N993" i="5" s="1"/>
  <c r="N994" i="5" a="1"/>
  <c r="N994" i="5" s="1"/>
  <c r="N995" i="5" a="1"/>
  <c r="N995" i="5" s="1"/>
  <c r="N996" i="5" a="1"/>
  <c r="N996" i="5" s="1"/>
  <c r="N997" i="5" a="1"/>
  <c r="N997" i="5" s="1"/>
  <c r="N998" i="5" a="1"/>
  <c r="N998" i="5" s="1"/>
  <c r="N999" i="5" a="1"/>
  <c r="N999" i="5" s="1"/>
  <c r="N1000" i="5" a="1"/>
  <c r="N1000" i="5" s="1"/>
  <c r="N1001" i="5" a="1"/>
  <c r="N1001" i="5" s="1"/>
  <c r="N1002" i="5" a="1"/>
  <c r="N1002" i="5" s="1"/>
  <c r="M5" i="5" a="1"/>
  <c r="M5" i="5" s="1"/>
  <c r="M6" i="5" a="1"/>
  <c r="M6" i="5" s="1"/>
  <c r="M7" i="5" a="1"/>
  <c r="M7" i="5" s="1"/>
  <c r="M8" i="5" a="1"/>
  <c r="M8" i="5" s="1"/>
  <c r="M9" i="5" a="1"/>
  <c r="M9" i="5" s="1"/>
  <c r="M10" i="5" a="1"/>
  <c r="M10" i="5" s="1"/>
  <c r="M11" i="5" a="1"/>
  <c r="M11" i="5" s="1"/>
  <c r="M12" i="5" a="1"/>
  <c r="M12" i="5" s="1"/>
  <c r="M13" i="5" a="1"/>
  <c r="M13" i="5" s="1"/>
  <c r="M14" i="5" a="1"/>
  <c r="M14" i="5" s="1"/>
  <c r="M15" i="5" a="1"/>
  <c r="M15" i="5" s="1"/>
  <c r="M16" i="5" a="1"/>
  <c r="M16" i="5" s="1"/>
  <c r="M17" i="5" a="1"/>
  <c r="M17" i="5" s="1"/>
  <c r="M18" i="5" a="1"/>
  <c r="M18" i="5" s="1"/>
  <c r="M19" i="5" a="1"/>
  <c r="M19" i="5" s="1"/>
  <c r="M20" i="5" a="1"/>
  <c r="M20" i="5" s="1"/>
  <c r="M21" i="5" a="1"/>
  <c r="M21" i="5" s="1"/>
  <c r="M22" i="5" a="1"/>
  <c r="M22" i="5" s="1"/>
  <c r="M23" i="5" a="1"/>
  <c r="M23" i="5" s="1"/>
  <c r="M24" i="5" a="1"/>
  <c r="M24" i="5" s="1"/>
  <c r="M25" i="5" a="1"/>
  <c r="M25" i="5" s="1"/>
  <c r="M26" i="5" a="1"/>
  <c r="M26" i="5" s="1"/>
  <c r="M27" i="5" a="1"/>
  <c r="M27" i="5" s="1"/>
  <c r="M28" i="5" a="1"/>
  <c r="M28" i="5" s="1"/>
  <c r="M29" i="5" a="1"/>
  <c r="M29" i="5" s="1"/>
  <c r="M30" i="5" a="1"/>
  <c r="M30" i="5" s="1"/>
  <c r="M31" i="5" a="1"/>
  <c r="M31" i="5" s="1"/>
  <c r="M32" i="5" a="1"/>
  <c r="M32" i="5" s="1"/>
  <c r="M33" i="5" a="1"/>
  <c r="M33" i="5" s="1"/>
  <c r="M34" i="5" a="1"/>
  <c r="M34" i="5" s="1"/>
  <c r="M35" i="5" a="1"/>
  <c r="M35" i="5" s="1"/>
  <c r="M36" i="5" a="1"/>
  <c r="M36" i="5" s="1"/>
  <c r="M37" i="5" a="1"/>
  <c r="M37" i="5" s="1"/>
  <c r="M38" i="5" a="1"/>
  <c r="M38" i="5" s="1"/>
  <c r="M39" i="5" a="1"/>
  <c r="M39" i="5" s="1"/>
  <c r="M40" i="5" a="1"/>
  <c r="M40" i="5" s="1"/>
  <c r="M41" i="5" a="1"/>
  <c r="M41" i="5" s="1"/>
  <c r="M42" i="5" a="1"/>
  <c r="M42" i="5" s="1"/>
  <c r="M43" i="5" a="1"/>
  <c r="M43" i="5" s="1"/>
  <c r="M44" i="5" a="1"/>
  <c r="M44" i="5" s="1"/>
  <c r="M45" i="5" a="1"/>
  <c r="M45" i="5" s="1"/>
  <c r="M46" i="5" a="1"/>
  <c r="M46" i="5" s="1"/>
  <c r="M47" i="5" a="1"/>
  <c r="M47" i="5" s="1"/>
  <c r="M48" i="5" a="1"/>
  <c r="M48" i="5" s="1"/>
  <c r="M49" i="5" a="1"/>
  <c r="M49" i="5" s="1"/>
  <c r="M50" i="5" a="1"/>
  <c r="M50" i="5" s="1"/>
  <c r="M51" i="5" a="1"/>
  <c r="M51" i="5" s="1"/>
  <c r="M52" i="5" a="1"/>
  <c r="M52" i="5" s="1"/>
  <c r="M53" i="5" a="1"/>
  <c r="M53" i="5" s="1"/>
  <c r="M54" i="5" a="1"/>
  <c r="M54" i="5" s="1"/>
  <c r="M55" i="5" a="1"/>
  <c r="M55" i="5" s="1"/>
  <c r="M56" i="5" a="1"/>
  <c r="M56" i="5" s="1"/>
  <c r="M57" i="5" a="1"/>
  <c r="M57" i="5" s="1"/>
  <c r="M58" i="5" a="1"/>
  <c r="M58" i="5" s="1"/>
  <c r="M59" i="5" a="1"/>
  <c r="M59" i="5" s="1"/>
  <c r="M60" i="5" a="1"/>
  <c r="M60" i="5" s="1"/>
  <c r="M61" i="5" a="1"/>
  <c r="M61" i="5" s="1"/>
  <c r="M62" i="5" a="1"/>
  <c r="M62" i="5" s="1"/>
  <c r="M63" i="5" a="1"/>
  <c r="M63" i="5" s="1"/>
  <c r="M64" i="5" a="1"/>
  <c r="M64" i="5" s="1"/>
  <c r="M65" i="5" a="1"/>
  <c r="M65" i="5" s="1"/>
  <c r="M66" i="5" a="1"/>
  <c r="M66" i="5" s="1"/>
  <c r="M67" i="5" a="1"/>
  <c r="M67" i="5" s="1"/>
  <c r="M68" i="5" a="1"/>
  <c r="M68" i="5" s="1"/>
  <c r="M69" i="5" a="1"/>
  <c r="M69" i="5" s="1"/>
  <c r="M70" i="5" a="1"/>
  <c r="M70" i="5" s="1"/>
  <c r="M71" i="5" a="1"/>
  <c r="M71" i="5" s="1"/>
  <c r="M72" i="5" a="1"/>
  <c r="M72" i="5" s="1"/>
  <c r="M73" i="5" a="1"/>
  <c r="M73" i="5" s="1"/>
  <c r="M74" i="5" a="1"/>
  <c r="M74" i="5" s="1"/>
  <c r="M75" i="5" a="1"/>
  <c r="M75" i="5" s="1"/>
  <c r="M76" i="5" a="1"/>
  <c r="M76" i="5" s="1"/>
  <c r="M77" i="5" a="1"/>
  <c r="M77" i="5" s="1"/>
  <c r="M78" i="5" a="1"/>
  <c r="M78" i="5" s="1"/>
  <c r="M79" i="5" a="1"/>
  <c r="M79" i="5" s="1"/>
  <c r="M80" i="5" a="1"/>
  <c r="M80" i="5" s="1"/>
  <c r="M81" i="5" a="1"/>
  <c r="M81" i="5" s="1"/>
  <c r="M82" i="5" a="1"/>
  <c r="M82" i="5" s="1"/>
  <c r="M83" i="5" a="1"/>
  <c r="M83" i="5" s="1"/>
  <c r="M84" i="5" a="1"/>
  <c r="M84" i="5" s="1"/>
  <c r="M85" i="5" a="1"/>
  <c r="M85" i="5" s="1"/>
  <c r="M86" i="5" a="1"/>
  <c r="M86" i="5" s="1"/>
  <c r="M87" i="5" a="1"/>
  <c r="M87" i="5" s="1"/>
  <c r="M88" i="5" a="1"/>
  <c r="M88" i="5" s="1"/>
  <c r="M89" i="5" a="1"/>
  <c r="M89" i="5" s="1"/>
  <c r="M90" i="5" a="1"/>
  <c r="M90" i="5" s="1"/>
  <c r="M91" i="5" a="1"/>
  <c r="M91" i="5" s="1"/>
  <c r="M92" i="5" a="1"/>
  <c r="M92" i="5" s="1"/>
  <c r="M93" i="5" a="1"/>
  <c r="M93" i="5" s="1"/>
  <c r="M94" i="5" a="1"/>
  <c r="M94" i="5" s="1"/>
  <c r="M95" i="5" a="1"/>
  <c r="M95" i="5" s="1"/>
  <c r="M96" i="5" a="1"/>
  <c r="M96" i="5" s="1"/>
  <c r="M97" i="5" a="1"/>
  <c r="M97" i="5" s="1"/>
  <c r="M98" i="5" a="1"/>
  <c r="M98" i="5" s="1"/>
  <c r="M99" i="5" a="1"/>
  <c r="M99" i="5" s="1"/>
  <c r="M100" i="5" a="1"/>
  <c r="M100" i="5" s="1"/>
  <c r="M101" i="5" a="1"/>
  <c r="M101" i="5" s="1"/>
  <c r="M102" i="5" a="1"/>
  <c r="M102" i="5" s="1"/>
  <c r="M103" i="5" a="1"/>
  <c r="M103" i="5" s="1"/>
  <c r="M104" i="5" a="1"/>
  <c r="M104" i="5" s="1"/>
  <c r="M105" i="5" a="1"/>
  <c r="M105" i="5" s="1"/>
  <c r="M106" i="5" a="1"/>
  <c r="M106" i="5" s="1"/>
  <c r="M107" i="5" a="1"/>
  <c r="M107" i="5" s="1"/>
  <c r="M108" i="5" a="1"/>
  <c r="M108" i="5" s="1"/>
  <c r="M109" i="5" a="1"/>
  <c r="M109" i="5" s="1"/>
  <c r="M110" i="5" a="1"/>
  <c r="M110" i="5" s="1"/>
  <c r="M111" i="5" a="1"/>
  <c r="M111" i="5" s="1"/>
  <c r="M112" i="5" a="1"/>
  <c r="M112" i="5" s="1"/>
  <c r="M113" i="5" a="1"/>
  <c r="M113" i="5" s="1"/>
  <c r="M114" i="5" a="1"/>
  <c r="M114" i="5" s="1"/>
  <c r="M115" i="5" a="1"/>
  <c r="M115" i="5" s="1"/>
  <c r="M116" i="5" a="1"/>
  <c r="M116" i="5" s="1"/>
  <c r="M117" i="5" a="1"/>
  <c r="M117" i="5" s="1"/>
  <c r="M118" i="5" a="1"/>
  <c r="M118" i="5" s="1"/>
  <c r="M119" i="5" a="1"/>
  <c r="M119" i="5" s="1"/>
  <c r="M120" i="5" a="1"/>
  <c r="M120" i="5" s="1"/>
  <c r="M121" i="5" a="1"/>
  <c r="M121" i="5" s="1"/>
  <c r="M122" i="5" a="1"/>
  <c r="M122" i="5" s="1"/>
  <c r="M123" i="5" a="1"/>
  <c r="M123" i="5" s="1"/>
  <c r="M124" i="5" a="1"/>
  <c r="M124" i="5" s="1"/>
  <c r="M125" i="5" a="1"/>
  <c r="M125" i="5" s="1"/>
  <c r="M126" i="5" a="1"/>
  <c r="M126" i="5" s="1"/>
  <c r="M127" i="5" a="1"/>
  <c r="M127" i="5" s="1"/>
  <c r="M128" i="5" a="1"/>
  <c r="M128" i="5" s="1"/>
  <c r="M129" i="5" a="1"/>
  <c r="M129" i="5" s="1"/>
  <c r="M130" i="5" a="1"/>
  <c r="M130" i="5" s="1"/>
  <c r="M131" i="5" a="1"/>
  <c r="M131" i="5" s="1"/>
  <c r="M132" i="5" a="1"/>
  <c r="M132" i="5" s="1"/>
  <c r="M133" i="5" a="1"/>
  <c r="M133" i="5" s="1"/>
  <c r="M134" i="5" a="1"/>
  <c r="M134" i="5" s="1"/>
  <c r="M135" i="5" a="1"/>
  <c r="M135" i="5" s="1"/>
  <c r="M136" i="5" a="1"/>
  <c r="M136" i="5" s="1"/>
  <c r="M137" i="5" a="1"/>
  <c r="M137" i="5" s="1"/>
  <c r="M138" i="5" a="1"/>
  <c r="M138" i="5" s="1"/>
  <c r="M139" i="5" a="1"/>
  <c r="M139" i="5" s="1"/>
  <c r="M140" i="5" a="1"/>
  <c r="M140" i="5" s="1"/>
  <c r="M141" i="5" a="1"/>
  <c r="M141" i="5" s="1"/>
  <c r="M142" i="5" a="1"/>
  <c r="M142" i="5" s="1"/>
  <c r="M143" i="5" a="1"/>
  <c r="M143" i="5" s="1"/>
  <c r="M144" i="5" a="1"/>
  <c r="M144" i="5" s="1"/>
  <c r="M145" i="5" a="1"/>
  <c r="M145" i="5" s="1"/>
  <c r="M146" i="5" a="1"/>
  <c r="M146" i="5" s="1"/>
  <c r="M147" i="5" a="1"/>
  <c r="M147" i="5" s="1"/>
  <c r="M148" i="5" a="1"/>
  <c r="M148" i="5" s="1"/>
  <c r="M149" i="5" a="1"/>
  <c r="M149" i="5" s="1"/>
  <c r="M150" i="5" a="1"/>
  <c r="M150" i="5" s="1"/>
  <c r="M151" i="5" a="1"/>
  <c r="M151" i="5" s="1"/>
  <c r="M152" i="5" a="1"/>
  <c r="M152" i="5" s="1"/>
  <c r="M153" i="5" a="1"/>
  <c r="M153" i="5" s="1"/>
  <c r="M154" i="5" a="1"/>
  <c r="M154" i="5" s="1"/>
  <c r="M155" i="5" a="1"/>
  <c r="M155" i="5" s="1"/>
  <c r="M156" i="5" a="1"/>
  <c r="M156" i="5" s="1"/>
  <c r="M157" i="5" a="1"/>
  <c r="M157" i="5" s="1"/>
  <c r="M158" i="5" a="1"/>
  <c r="M158" i="5" s="1"/>
  <c r="M159" i="5" a="1"/>
  <c r="M159" i="5" s="1"/>
  <c r="M160" i="5" a="1"/>
  <c r="M160" i="5" s="1"/>
  <c r="M161" i="5" a="1"/>
  <c r="M161" i="5" s="1"/>
  <c r="M162" i="5" a="1"/>
  <c r="M162" i="5" s="1"/>
  <c r="M163" i="5" a="1"/>
  <c r="M163" i="5" s="1"/>
  <c r="M164" i="5" a="1"/>
  <c r="M164" i="5" s="1"/>
  <c r="M165" i="5" a="1"/>
  <c r="M165" i="5" s="1"/>
  <c r="M166" i="5" a="1"/>
  <c r="M166" i="5" s="1"/>
  <c r="M167" i="5" a="1"/>
  <c r="M167" i="5" s="1"/>
  <c r="M168" i="5" a="1"/>
  <c r="M168" i="5" s="1"/>
  <c r="M169" i="5" a="1"/>
  <c r="M169" i="5" s="1"/>
  <c r="M170" i="5" a="1"/>
  <c r="M170" i="5" s="1"/>
  <c r="M171" i="5" a="1"/>
  <c r="M171" i="5" s="1"/>
  <c r="M172" i="5" a="1"/>
  <c r="M172" i="5" s="1"/>
  <c r="M173" i="5" a="1"/>
  <c r="M173" i="5" s="1"/>
  <c r="M174" i="5" a="1"/>
  <c r="M174" i="5" s="1"/>
  <c r="M175" i="5" a="1"/>
  <c r="M175" i="5" s="1"/>
  <c r="M176" i="5" a="1"/>
  <c r="M176" i="5" s="1"/>
  <c r="M177" i="5" a="1"/>
  <c r="M177" i="5" s="1"/>
  <c r="M178" i="5" a="1"/>
  <c r="M178" i="5" s="1"/>
  <c r="M179" i="5" a="1"/>
  <c r="M179" i="5" s="1"/>
  <c r="M180" i="5" a="1"/>
  <c r="M180" i="5" s="1"/>
  <c r="M181" i="5" a="1"/>
  <c r="M181" i="5" s="1"/>
  <c r="M182" i="5" a="1"/>
  <c r="M182" i="5" s="1"/>
  <c r="M183" i="5" a="1"/>
  <c r="M183" i="5" s="1"/>
  <c r="M184" i="5" a="1"/>
  <c r="M184" i="5" s="1"/>
  <c r="M185" i="5" a="1"/>
  <c r="M185" i="5" s="1"/>
  <c r="M186" i="5" a="1"/>
  <c r="M186" i="5" s="1"/>
  <c r="M187" i="5" a="1"/>
  <c r="M187" i="5" s="1"/>
  <c r="M188" i="5" a="1"/>
  <c r="M188" i="5" s="1"/>
  <c r="M189" i="5" a="1"/>
  <c r="M189" i="5" s="1"/>
  <c r="M190" i="5" a="1"/>
  <c r="M190" i="5" s="1"/>
  <c r="M191" i="5" a="1"/>
  <c r="M191" i="5" s="1"/>
  <c r="M192" i="5" a="1"/>
  <c r="M192" i="5" s="1"/>
  <c r="M193" i="5" a="1"/>
  <c r="M193" i="5" s="1"/>
  <c r="M194" i="5" a="1"/>
  <c r="M194" i="5" s="1"/>
  <c r="M195" i="5" a="1"/>
  <c r="M195" i="5" s="1"/>
  <c r="M196" i="5" a="1"/>
  <c r="M196" i="5" s="1"/>
  <c r="M197" i="5" a="1"/>
  <c r="M197" i="5" s="1"/>
  <c r="M198" i="5" a="1"/>
  <c r="M198" i="5" s="1"/>
  <c r="M199" i="5" a="1"/>
  <c r="M199" i="5" s="1"/>
  <c r="M200" i="5" a="1"/>
  <c r="M200" i="5" s="1"/>
  <c r="M201" i="5" a="1"/>
  <c r="M201" i="5" s="1"/>
  <c r="M202" i="5" a="1"/>
  <c r="M202" i="5" s="1"/>
  <c r="M203" i="5" a="1"/>
  <c r="M203" i="5" s="1"/>
  <c r="M204" i="5" a="1"/>
  <c r="M204" i="5" s="1"/>
  <c r="M205" i="5" a="1"/>
  <c r="M205" i="5" s="1"/>
  <c r="M206" i="5" a="1"/>
  <c r="M206" i="5" s="1"/>
  <c r="M207" i="5" a="1"/>
  <c r="M207" i="5" s="1"/>
  <c r="M208" i="5" a="1"/>
  <c r="M208" i="5" s="1"/>
  <c r="M209" i="5" a="1"/>
  <c r="M209" i="5" s="1"/>
  <c r="M210" i="5" a="1"/>
  <c r="M210" i="5" s="1"/>
  <c r="M211" i="5" a="1"/>
  <c r="M211" i="5" s="1"/>
  <c r="M212" i="5" a="1"/>
  <c r="M212" i="5" s="1"/>
  <c r="M213" i="5" a="1"/>
  <c r="M213" i="5" s="1"/>
  <c r="M214" i="5" a="1"/>
  <c r="M214" i="5" s="1"/>
  <c r="M215" i="5" a="1"/>
  <c r="M215" i="5" s="1"/>
  <c r="M216" i="5" a="1"/>
  <c r="M216" i="5" s="1"/>
  <c r="M217" i="5" a="1"/>
  <c r="M217" i="5" s="1"/>
  <c r="M218" i="5" a="1"/>
  <c r="M218" i="5" s="1"/>
  <c r="M219" i="5" a="1"/>
  <c r="M219" i="5" s="1"/>
  <c r="M220" i="5" a="1"/>
  <c r="M220" i="5" s="1"/>
  <c r="M221" i="5" a="1"/>
  <c r="M221" i="5" s="1"/>
  <c r="M222" i="5" a="1"/>
  <c r="M222" i="5" s="1"/>
  <c r="M223" i="5" a="1"/>
  <c r="M223" i="5" s="1"/>
  <c r="M224" i="5" a="1"/>
  <c r="M224" i="5" s="1"/>
  <c r="M225" i="5" a="1"/>
  <c r="M225" i="5" s="1"/>
  <c r="M226" i="5" a="1"/>
  <c r="M226" i="5" s="1"/>
  <c r="M227" i="5" a="1"/>
  <c r="M227" i="5" s="1"/>
  <c r="M228" i="5" a="1"/>
  <c r="M228" i="5" s="1"/>
  <c r="M229" i="5" a="1"/>
  <c r="M229" i="5" s="1"/>
  <c r="M230" i="5" a="1"/>
  <c r="M230" i="5" s="1"/>
  <c r="M231" i="5" a="1"/>
  <c r="M231" i="5" s="1"/>
  <c r="M232" i="5" a="1"/>
  <c r="M232" i="5" s="1"/>
  <c r="M233" i="5" a="1"/>
  <c r="M233" i="5" s="1"/>
  <c r="M234" i="5" a="1"/>
  <c r="M234" i="5" s="1"/>
  <c r="M235" i="5" a="1"/>
  <c r="M235" i="5" s="1"/>
  <c r="M236" i="5" a="1"/>
  <c r="M236" i="5" s="1"/>
  <c r="M237" i="5" a="1"/>
  <c r="M237" i="5" s="1"/>
  <c r="M238" i="5" a="1"/>
  <c r="M238" i="5" s="1"/>
  <c r="M239" i="5" a="1"/>
  <c r="M239" i="5" s="1"/>
  <c r="M240" i="5" a="1"/>
  <c r="M240" i="5" s="1"/>
  <c r="M241" i="5" a="1"/>
  <c r="M241" i="5" s="1"/>
  <c r="M242" i="5" a="1"/>
  <c r="M242" i="5" s="1"/>
  <c r="M243" i="5" a="1"/>
  <c r="M243" i="5" s="1"/>
  <c r="M244" i="5" a="1"/>
  <c r="M244" i="5" s="1"/>
  <c r="M245" i="5" a="1"/>
  <c r="M245" i="5" s="1"/>
  <c r="M246" i="5" a="1"/>
  <c r="M246" i="5" s="1"/>
  <c r="M247" i="5" a="1"/>
  <c r="M247" i="5" s="1"/>
  <c r="M248" i="5" a="1"/>
  <c r="M248" i="5" s="1"/>
  <c r="M249" i="5" a="1"/>
  <c r="M249" i="5" s="1"/>
  <c r="M250" i="5" a="1"/>
  <c r="M250" i="5" s="1"/>
  <c r="M251" i="5" a="1"/>
  <c r="M251" i="5" s="1"/>
  <c r="M252" i="5" a="1"/>
  <c r="M252" i="5" s="1"/>
  <c r="M253" i="5" a="1"/>
  <c r="M253" i="5" s="1"/>
  <c r="M254" i="5" a="1"/>
  <c r="M254" i="5" s="1"/>
  <c r="M255" i="5" a="1"/>
  <c r="M255" i="5" s="1"/>
  <c r="M256" i="5" a="1"/>
  <c r="M256" i="5" s="1"/>
  <c r="M257" i="5" a="1"/>
  <c r="M257" i="5" s="1"/>
  <c r="M258" i="5" a="1"/>
  <c r="M258" i="5" s="1"/>
  <c r="M259" i="5" a="1"/>
  <c r="M259" i="5" s="1"/>
  <c r="M260" i="5" a="1"/>
  <c r="M260" i="5" s="1"/>
  <c r="M261" i="5" a="1"/>
  <c r="M261" i="5" s="1"/>
  <c r="M262" i="5" a="1"/>
  <c r="M262" i="5" s="1"/>
  <c r="M263" i="5" a="1"/>
  <c r="M263" i="5" s="1"/>
  <c r="M264" i="5" a="1"/>
  <c r="M264" i="5" s="1"/>
  <c r="M265" i="5" a="1"/>
  <c r="M265" i="5" s="1"/>
  <c r="M266" i="5" a="1"/>
  <c r="M266" i="5" s="1"/>
  <c r="M267" i="5" a="1"/>
  <c r="M267" i="5" s="1"/>
  <c r="M268" i="5" a="1"/>
  <c r="M268" i="5" s="1"/>
  <c r="M269" i="5" a="1"/>
  <c r="M269" i="5" s="1"/>
  <c r="M270" i="5" a="1"/>
  <c r="M270" i="5" s="1"/>
  <c r="M271" i="5" a="1"/>
  <c r="M271" i="5" s="1"/>
  <c r="M272" i="5" a="1"/>
  <c r="M272" i="5" s="1"/>
  <c r="M273" i="5" a="1"/>
  <c r="M273" i="5" s="1"/>
  <c r="M274" i="5" a="1"/>
  <c r="M274" i="5" s="1"/>
  <c r="M275" i="5" a="1"/>
  <c r="M275" i="5" s="1"/>
  <c r="M276" i="5" a="1"/>
  <c r="M276" i="5" s="1"/>
  <c r="M277" i="5" a="1"/>
  <c r="M277" i="5" s="1"/>
  <c r="M278" i="5" a="1"/>
  <c r="M278" i="5" s="1"/>
  <c r="M279" i="5" a="1"/>
  <c r="M279" i="5" s="1"/>
  <c r="M280" i="5" a="1"/>
  <c r="M280" i="5" s="1"/>
  <c r="M281" i="5" a="1"/>
  <c r="M281" i="5" s="1"/>
  <c r="M282" i="5" a="1"/>
  <c r="M282" i="5" s="1"/>
  <c r="M283" i="5" a="1"/>
  <c r="M283" i="5" s="1"/>
  <c r="M284" i="5" a="1"/>
  <c r="M284" i="5" s="1"/>
  <c r="M285" i="5" a="1"/>
  <c r="M285" i="5" s="1"/>
  <c r="M286" i="5" a="1"/>
  <c r="M286" i="5" s="1"/>
  <c r="M287" i="5" a="1"/>
  <c r="M287" i="5" s="1"/>
  <c r="M288" i="5" a="1"/>
  <c r="M288" i="5" s="1"/>
  <c r="M289" i="5" a="1"/>
  <c r="M289" i="5" s="1"/>
  <c r="M290" i="5" a="1"/>
  <c r="M290" i="5" s="1"/>
  <c r="M291" i="5" a="1"/>
  <c r="M291" i="5" s="1"/>
  <c r="M292" i="5" a="1"/>
  <c r="M292" i="5" s="1"/>
  <c r="M293" i="5" a="1"/>
  <c r="M293" i="5" s="1"/>
  <c r="M294" i="5" a="1"/>
  <c r="M294" i="5" s="1"/>
  <c r="M295" i="5" a="1"/>
  <c r="M295" i="5" s="1"/>
  <c r="M296" i="5" a="1"/>
  <c r="M296" i="5" s="1"/>
  <c r="M297" i="5" a="1"/>
  <c r="M297" i="5" s="1"/>
  <c r="M298" i="5" a="1"/>
  <c r="M298" i="5" s="1"/>
  <c r="M299" i="5" a="1"/>
  <c r="M299" i="5" s="1"/>
  <c r="M300" i="5" a="1"/>
  <c r="M300" i="5" s="1"/>
  <c r="M301" i="5" a="1"/>
  <c r="M301" i="5" s="1"/>
  <c r="M302" i="5" a="1"/>
  <c r="M302" i="5" s="1"/>
  <c r="M303" i="5" a="1"/>
  <c r="M303" i="5" s="1"/>
  <c r="M304" i="5" a="1"/>
  <c r="M304" i="5" s="1"/>
  <c r="M305" i="5" a="1"/>
  <c r="M305" i="5" s="1"/>
  <c r="M306" i="5" a="1"/>
  <c r="M306" i="5" s="1"/>
  <c r="M307" i="5" a="1"/>
  <c r="M307" i="5" s="1"/>
  <c r="M308" i="5" a="1"/>
  <c r="M308" i="5" s="1"/>
  <c r="M309" i="5" a="1"/>
  <c r="M309" i="5" s="1"/>
  <c r="M310" i="5" a="1"/>
  <c r="M310" i="5" s="1"/>
  <c r="M311" i="5" a="1"/>
  <c r="M311" i="5" s="1"/>
  <c r="M312" i="5" a="1"/>
  <c r="M312" i="5" s="1"/>
  <c r="M313" i="5" a="1"/>
  <c r="M313" i="5" s="1"/>
  <c r="M314" i="5" a="1"/>
  <c r="M314" i="5" s="1"/>
  <c r="M315" i="5" a="1"/>
  <c r="M315" i="5" s="1"/>
  <c r="M316" i="5" a="1"/>
  <c r="M316" i="5" s="1"/>
  <c r="M317" i="5" a="1"/>
  <c r="M317" i="5" s="1"/>
  <c r="M318" i="5" a="1"/>
  <c r="M318" i="5" s="1"/>
  <c r="M319" i="5" a="1"/>
  <c r="M319" i="5" s="1"/>
  <c r="M320" i="5" a="1"/>
  <c r="M320" i="5" s="1"/>
  <c r="M321" i="5" a="1"/>
  <c r="M321" i="5" s="1"/>
  <c r="M322" i="5" a="1"/>
  <c r="M322" i="5" s="1"/>
  <c r="M323" i="5" a="1"/>
  <c r="M323" i="5" s="1"/>
  <c r="M324" i="5" a="1"/>
  <c r="M324" i="5" s="1"/>
  <c r="M325" i="5" a="1"/>
  <c r="M325" i="5" s="1"/>
  <c r="M326" i="5" a="1"/>
  <c r="M326" i="5" s="1"/>
  <c r="M327" i="5" a="1"/>
  <c r="M327" i="5" s="1"/>
  <c r="M328" i="5" a="1"/>
  <c r="M328" i="5" s="1"/>
  <c r="M329" i="5" a="1"/>
  <c r="M329" i="5" s="1"/>
  <c r="M330" i="5" a="1"/>
  <c r="M330" i="5" s="1"/>
  <c r="M331" i="5" a="1"/>
  <c r="M331" i="5" s="1"/>
  <c r="M332" i="5" a="1"/>
  <c r="M332" i="5" s="1"/>
  <c r="M333" i="5" a="1"/>
  <c r="M333" i="5" s="1"/>
  <c r="M334" i="5" a="1"/>
  <c r="M334" i="5" s="1"/>
  <c r="M335" i="5" a="1"/>
  <c r="M335" i="5" s="1"/>
  <c r="M336" i="5" a="1"/>
  <c r="M336" i="5" s="1"/>
  <c r="M337" i="5" a="1"/>
  <c r="M337" i="5" s="1"/>
  <c r="M338" i="5" a="1"/>
  <c r="M338" i="5" s="1"/>
  <c r="M339" i="5" a="1"/>
  <c r="M339" i="5" s="1"/>
  <c r="M340" i="5" a="1"/>
  <c r="M340" i="5" s="1"/>
  <c r="M341" i="5" a="1"/>
  <c r="M341" i="5" s="1"/>
  <c r="M342" i="5" a="1"/>
  <c r="M342" i="5" s="1"/>
  <c r="M343" i="5" a="1"/>
  <c r="M343" i="5" s="1"/>
  <c r="M344" i="5" a="1"/>
  <c r="M344" i="5" s="1"/>
  <c r="M345" i="5" a="1"/>
  <c r="M345" i="5" s="1"/>
  <c r="M346" i="5" a="1"/>
  <c r="M346" i="5" s="1"/>
  <c r="M347" i="5" a="1"/>
  <c r="M347" i="5" s="1"/>
  <c r="M348" i="5" a="1"/>
  <c r="M348" i="5" s="1"/>
  <c r="M349" i="5" a="1"/>
  <c r="M349" i="5" s="1"/>
  <c r="M350" i="5" a="1"/>
  <c r="M350" i="5" s="1"/>
  <c r="M351" i="5" a="1"/>
  <c r="M351" i="5" s="1"/>
  <c r="M352" i="5" a="1"/>
  <c r="M352" i="5" s="1"/>
  <c r="M353" i="5" a="1"/>
  <c r="M353" i="5" s="1"/>
  <c r="M354" i="5" a="1"/>
  <c r="M354" i="5" s="1"/>
  <c r="M355" i="5" a="1"/>
  <c r="M355" i="5" s="1"/>
  <c r="M356" i="5" a="1"/>
  <c r="M356" i="5" s="1"/>
  <c r="M357" i="5" a="1"/>
  <c r="M357" i="5" s="1"/>
  <c r="M358" i="5" a="1"/>
  <c r="M358" i="5" s="1"/>
  <c r="M359" i="5" a="1"/>
  <c r="M359" i="5" s="1"/>
  <c r="M360" i="5" a="1"/>
  <c r="M360" i="5" s="1"/>
  <c r="M361" i="5" a="1"/>
  <c r="M361" i="5" s="1"/>
  <c r="M362" i="5" a="1"/>
  <c r="M362" i="5" s="1"/>
  <c r="M363" i="5" a="1"/>
  <c r="M363" i="5" s="1"/>
  <c r="M364" i="5" a="1"/>
  <c r="M364" i="5" s="1"/>
  <c r="M365" i="5" a="1"/>
  <c r="M365" i="5" s="1"/>
  <c r="M366" i="5" a="1"/>
  <c r="M366" i="5" s="1"/>
  <c r="M367" i="5" a="1"/>
  <c r="M367" i="5" s="1"/>
  <c r="M368" i="5" a="1"/>
  <c r="M368" i="5" s="1"/>
  <c r="M369" i="5" a="1"/>
  <c r="M369" i="5" s="1"/>
  <c r="M370" i="5" a="1"/>
  <c r="M370" i="5" s="1"/>
  <c r="M371" i="5" a="1"/>
  <c r="M371" i="5" s="1"/>
  <c r="M372" i="5" a="1"/>
  <c r="M372" i="5" s="1"/>
  <c r="M373" i="5" a="1"/>
  <c r="M373" i="5" s="1"/>
  <c r="M374" i="5" a="1"/>
  <c r="M374" i="5" s="1"/>
  <c r="M375" i="5" a="1"/>
  <c r="M375" i="5" s="1"/>
  <c r="M376" i="5" a="1"/>
  <c r="M376" i="5" s="1"/>
  <c r="M377" i="5" a="1"/>
  <c r="M377" i="5" s="1"/>
  <c r="M378" i="5" a="1"/>
  <c r="M378" i="5" s="1"/>
  <c r="M379" i="5" a="1"/>
  <c r="M379" i="5" s="1"/>
  <c r="M380" i="5" a="1"/>
  <c r="M380" i="5" s="1"/>
  <c r="M381" i="5" a="1"/>
  <c r="M381" i="5" s="1"/>
  <c r="M382" i="5" a="1"/>
  <c r="M382" i="5" s="1"/>
  <c r="M383" i="5" a="1"/>
  <c r="M383" i="5" s="1"/>
  <c r="M384" i="5" a="1"/>
  <c r="M384" i="5" s="1"/>
  <c r="M385" i="5" a="1"/>
  <c r="M385" i="5" s="1"/>
  <c r="M386" i="5" a="1"/>
  <c r="M386" i="5" s="1"/>
  <c r="M387" i="5" a="1"/>
  <c r="M387" i="5" s="1"/>
  <c r="M388" i="5" a="1"/>
  <c r="M388" i="5" s="1"/>
  <c r="M389" i="5" a="1"/>
  <c r="M389" i="5" s="1"/>
  <c r="M390" i="5" a="1"/>
  <c r="M390" i="5" s="1"/>
  <c r="M391" i="5" a="1"/>
  <c r="M391" i="5" s="1"/>
  <c r="M392" i="5" a="1"/>
  <c r="M392" i="5" s="1"/>
  <c r="M393" i="5" a="1"/>
  <c r="M393" i="5" s="1"/>
  <c r="M394" i="5" a="1"/>
  <c r="M394" i="5" s="1"/>
  <c r="M395" i="5" a="1"/>
  <c r="M395" i="5" s="1"/>
  <c r="M396" i="5" a="1"/>
  <c r="M396" i="5" s="1"/>
  <c r="M397" i="5" a="1"/>
  <c r="M397" i="5" s="1"/>
  <c r="M398" i="5" a="1"/>
  <c r="M398" i="5" s="1"/>
  <c r="M399" i="5" a="1"/>
  <c r="M399" i="5" s="1"/>
  <c r="M400" i="5" a="1"/>
  <c r="M400" i="5" s="1"/>
  <c r="M401" i="5" a="1"/>
  <c r="M401" i="5" s="1"/>
  <c r="M402" i="5" a="1"/>
  <c r="M402" i="5" s="1"/>
  <c r="M403" i="5" a="1"/>
  <c r="M403" i="5" s="1"/>
  <c r="M404" i="5" a="1"/>
  <c r="M404" i="5" s="1"/>
  <c r="M405" i="5" a="1"/>
  <c r="M405" i="5" s="1"/>
  <c r="M406" i="5" a="1"/>
  <c r="M406" i="5" s="1"/>
  <c r="M407" i="5" a="1"/>
  <c r="M407" i="5" s="1"/>
  <c r="M408" i="5" a="1"/>
  <c r="M408" i="5" s="1"/>
  <c r="M409" i="5" a="1"/>
  <c r="M409" i="5" s="1"/>
  <c r="M410" i="5" a="1"/>
  <c r="M410" i="5" s="1"/>
  <c r="M411" i="5" a="1"/>
  <c r="M411" i="5" s="1"/>
  <c r="M412" i="5" a="1"/>
  <c r="M412" i="5" s="1"/>
  <c r="M413" i="5" a="1"/>
  <c r="M413" i="5" s="1"/>
  <c r="M414" i="5" a="1"/>
  <c r="M414" i="5" s="1"/>
  <c r="M415" i="5" a="1"/>
  <c r="M415" i="5" s="1"/>
  <c r="M416" i="5" a="1"/>
  <c r="M416" i="5" s="1"/>
  <c r="M417" i="5" a="1"/>
  <c r="M417" i="5" s="1"/>
  <c r="M418" i="5" a="1"/>
  <c r="M418" i="5" s="1"/>
  <c r="M419" i="5" a="1"/>
  <c r="M419" i="5" s="1"/>
  <c r="M420" i="5" a="1"/>
  <c r="M420" i="5" s="1"/>
  <c r="M421" i="5" a="1"/>
  <c r="M421" i="5" s="1"/>
  <c r="M422" i="5" a="1"/>
  <c r="M422" i="5" s="1"/>
  <c r="M423" i="5" a="1"/>
  <c r="M423" i="5" s="1"/>
  <c r="M424" i="5" a="1"/>
  <c r="M424" i="5" s="1"/>
  <c r="M425" i="5" a="1"/>
  <c r="M425" i="5" s="1"/>
  <c r="M426" i="5" a="1"/>
  <c r="M426" i="5" s="1"/>
  <c r="M427" i="5" a="1"/>
  <c r="M427" i="5" s="1"/>
  <c r="M428" i="5" a="1"/>
  <c r="M428" i="5" s="1"/>
  <c r="M429" i="5" a="1"/>
  <c r="M429" i="5" s="1"/>
  <c r="M430" i="5" a="1"/>
  <c r="M430" i="5" s="1"/>
  <c r="M431" i="5" a="1"/>
  <c r="M431" i="5" s="1"/>
  <c r="M432" i="5" a="1"/>
  <c r="M432" i="5" s="1"/>
  <c r="M433" i="5" a="1"/>
  <c r="M433" i="5" s="1"/>
  <c r="M434" i="5" a="1"/>
  <c r="M434" i="5" s="1"/>
  <c r="M435" i="5" a="1"/>
  <c r="M435" i="5" s="1"/>
  <c r="M436" i="5" a="1"/>
  <c r="M436" i="5" s="1"/>
  <c r="M437" i="5" a="1"/>
  <c r="M437" i="5" s="1"/>
  <c r="M438" i="5" a="1"/>
  <c r="M438" i="5" s="1"/>
  <c r="M439" i="5" a="1"/>
  <c r="M439" i="5" s="1"/>
  <c r="M440" i="5" a="1"/>
  <c r="M440" i="5" s="1"/>
  <c r="M441" i="5" a="1"/>
  <c r="M441" i="5" s="1"/>
  <c r="M442" i="5" a="1"/>
  <c r="M442" i="5" s="1"/>
  <c r="M443" i="5" a="1"/>
  <c r="M443" i="5" s="1"/>
  <c r="M444" i="5" a="1"/>
  <c r="M444" i="5" s="1"/>
  <c r="M445" i="5" a="1"/>
  <c r="M445" i="5" s="1"/>
  <c r="M446" i="5" a="1"/>
  <c r="M446" i="5" s="1"/>
  <c r="M447" i="5" a="1"/>
  <c r="M447" i="5" s="1"/>
  <c r="M448" i="5" a="1"/>
  <c r="M448" i="5" s="1"/>
  <c r="M449" i="5" a="1"/>
  <c r="M449" i="5" s="1"/>
  <c r="M450" i="5" a="1"/>
  <c r="M450" i="5" s="1"/>
  <c r="M451" i="5" a="1"/>
  <c r="M451" i="5" s="1"/>
  <c r="M452" i="5" a="1"/>
  <c r="M452" i="5" s="1"/>
  <c r="M453" i="5" a="1"/>
  <c r="M453" i="5" s="1"/>
  <c r="M454" i="5" a="1"/>
  <c r="M454" i="5" s="1"/>
  <c r="M455" i="5" a="1"/>
  <c r="M455" i="5" s="1"/>
  <c r="M456" i="5" a="1"/>
  <c r="M456" i="5" s="1"/>
  <c r="M457" i="5" a="1"/>
  <c r="M457" i="5" s="1"/>
  <c r="M458" i="5" a="1"/>
  <c r="M458" i="5" s="1"/>
  <c r="M459" i="5" a="1"/>
  <c r="M459" i="5" s="1"/>
  <c r="M460" i="5" a="1"/>
  <c r="M460" i="5" s="1"/>
  <c r="M461" i="5" a="1"/>
  <c r="M461" i="5" s="1"/>
  <c r="M462" i="5" a="1"/>
  <c r="M462" i="5" s="1"/>
  <c r="M463" i="5" a="1"/>
  <c r="M463" i="5" s="1"/>
  <c r="M464" i="5" a="1"/>
  <c r="M464" i="5" s="1"/>
  <c r="M465" i="5" a="1"/>
  <c r="M465" i="5" s="1"/>
  <c r="M466" i="5" a="1"/>
  <c r="M466" i="5" s="1"/>
  <c r="M467" i="5" a="1"/>
  <c r="M467" i="5" s="1"/>
  <c r="M468" i="5" a="1"/>
  <c r="M468" i="5" s="1"/>
  <c r="M469" i="5" a="1"/>
  <c r="M469" i="5" s="1"/>
  <c r="M470" i="5" a="1"/>
  <c r="M470" i="5" s="1"/>
  <c r="M471" i="5" a="1"/>
  <c r="M471" i="5" s="1"/>
  <c r="M472" i="5" a="1"/>
  <c r="M472" i="5" s="1"/>
  <c r="M473" i="5" a="1"/>
  <c r="M473" i="5" s="1"/>
  <c r="M474" i="5" a="1"/>
  <c r="M474" i="5" s="1"/>
  <c r="M475" i="5" a="1"/>
  <c r="M475" i="5" s="1"/>
  <c r="M476" i="5" a="1"/>
  <c r="M476" i="5" s="1"/>
  <c r="M477" i="5" a="1"/>
  <c r="M477" i="5" s="1"/>
  <c r="M478" i="5" a="1"/>
  <c r="M478" i="5" s="1"/>
  <c r="M479" i="5" a="1"/>
  <c r="M479" i="5" s="1"/>
  <c r="M480" i="5" a="1"/>
  <c r="M480" i="5" s="1"/>
  <c r="M481" i="5" a="1"/>
  <c r="M481" i="5" s="1"/>
  <c r="M482" i="5" a="1"/>
  <c r="M482" i="5" s="1"/>
  <c r="M483" i="5" a="1"/>
  <c r="M483" i="5" s="1"/>
  <c r="M484" i="5" a="1"/>
  <c r="M484" i="5" s="1"/>
  <c r="M485" i="5" a="1"/>
  <c r="M485" i="5" s="1"/>
  <c r="M486" i="5" a="1"/>
  <c r="M486" i="5" s="1"/>
  <c r="M487" i="5" a="1"/>
  <c r="M487" i="5" s="1"/>
  <c r="M488" i="5" a="1"/>
  <c r="M488" i="5" s="1"/>
  <c r="M489" i="5" a="1"/>
  <c r="M489" i="5" s="1"/>
  <c r="M490" i="5" a="1"/>
  <c r="M490" i="5" s="1"/>
  <c r="M491" i="5" a="1"/>
  <c r="M491" i="5" s="1"/>
  <c r="M492" i="5" a="1"/>
  <c r="M492" i="5" s="1"/>
  <c r="M493" i="5" a="1"/>
  <c r="M493" i="5" s="1"/>
  <c r="M494" i="5" a="1"/>
  <c r="M494" i="5" s="1"/>
  <c r="M495" i="5" a="1"/>
  <c r="M495" i="5" s="1"/>
  <c r="M496" i="5" a="1"/>
  <c r="M496" i="5" s="1"/>
  <c r="M497" i="5" a="1"/>
  <c r="M497" i="5" s="1"/>
  <c r="M498" i="5" a="1"/>
  <c r="M498" i="5" s="1"/>
  <c r="M499" i="5" a="1"/>
  <c r="M499" i="5" s="1"/>
  <c r="M500" i="5" a="1"/>
  <c r="M500" i="5" s="1"/>
  <c r="M501" i="5" a="1"/>
  <c r="M501" i="5" s="1"/>
  <c r="M502" i="5" a="1"/>
  <c r="M502" i="5" s="1"/>
  <c r="M503" i="5" a="1"/>
  <c r="M503" i="5" s="1"/>
  <c r="M504" i="5" a="1"/>
  <c r="M504" i="5" s="1"/>
  <c r="M505" i="5" a="1"/>
  <c r="M505" i="5" s="1"/>
  <c r="M506" i="5" a="1"/>
  <c r="M506" i="5" s="1"/>
  <c r="M507" i="5" a="1"/>
  <c r="M507" i="5" s="1"/>
  <c r="M508" i="5" a="1"/>
  <c r="M508" i="5" s="1"/>
  <c r="M509" i="5" a="1"/>
  <c r="M509" i="5" s="1"/>
  <c r="M510" i="5" a="1"/>
  <c r="M510" i="5" s="1"/>
  <c r="M511" i="5" a="1"/>
  <c r="M511" i="5" s="1"/>
  <c r="M512" i="5" a="1"/>
  <c r="M512" i="5" s="1"/>
  <c r="M513" i="5" a="1"/>
  <c r="M513" i="5" s="1"/>
  <c r="M514" i="5" a="1"/>
  <c r="M514" i="5" s="1"/>
  <c r="M515" i="5" a="1"/>
  <c r="M515" i="5" s="1"/>
  <c r="M516" i="5" a="1"/>
  <c r="M516" i="5" s="1"/>
  <c r="M517" i="5" a="1"/>
  <c r="M517" i="5" s="1"/>
  <c r="M518" i="5" a="1"/>
  <c r="M518" i="5" s="1"/>
  <c r="M519" i="5" a="1"/>
  <c r="M519" i="5" s="1"/>
  <c r="M520" i="5" a="1"/>
  <c r="M520" i="5" s="1"/>
  <c r="M521" i="5" a="1"/>
  <c r="M521" i="5" s="1"/>
  <c r="M522" i="5" a="1"/>
  <c r="M522" i="5" s="1"/>
  <c r="M523" i="5" a="1"/>
  <c r="M523" i="5" s="1"/>
  <c r="M524" i="5" a="1"/>
  <c r="M524" i="5" s="1"/>
  <c r="M525" i="5" a="1"/>
  <c r="M525" i="5" s="1"/>
  <c r="M526" i="5" a="1"/>
  <c r="M526" i="5" s="1"/>
  <c r="M527" i="5" a="1"/>
  <c r="M527" i="5" s="1"/>
  <c r="M528" i="5" a="1"/>
  <c r="M528" i="5" s="1"/>
  <c r="M529" i="5" a="1"/>
  <c r="M529" i="5" s="1"/>
  <c r="M530" i="5" a="1"/>
  <c r="M530" i="5" s="1"/>
  <c r="M531" i="5" a="1"/>
  <c r="M531" i="5" s="1"/>
  <c r="M532" i="5" a="1"/>
  <c r="M532" i="5" s="1"/>
  <c r="M533" i="5" a="1"/>
  <c r="M533" i="5" s="1"/>
  <c r="M534" i="5" a="1"/>
  <c r="M534" i="5" s="1"/>
  <c r="M535" i="5" a="1"/>
  <c r="M535" i="5" s="1"/>
  <c r="M536" i="5" a="1"/>
  <c r="M536" i="5" s="1"/>
  <c r="M537" i="5" a="1"/>
  <c r="M537" i="5" s="1"/>
  <c r="M538" i="5" a="1"/>
  <c r="M538" i="5" s="1"/>
  <c r="M539" i="5" a="1"/>
  <c r="M539" i="5" s="1"/>
  <c r="M540" i="5" a="1"/>
  <c r="M540" i="5" s="1"/>
  <c r="M541" i="5" a="1"/>
  <c r="M541" i="5" s="1"/>
  <c r="M542" i="5" a="1"/>
  <c r="M542" i="5" s="1"/>
  <c r="M543" i="5" a="1"/>
  <c r="M543" i="5" s="1"/>
  <c r="M544" i="5" a="1"/>
  <c r="M544" i="5" s="1"/>
  <c r="M545" i="5" a="1"/>
  <c r="M545" i="5" s="1"/>
  <c r="M546" i="5" a="1"/>
  <c r="M546" i="5" s="1"/>
  <c r="M547" i="5" a="1"/>
  <c r="M547" i="5" s="1"/>
  <c r="M548" i="5" a="1"/>
  <c r="M548" i="5" s="1"/>
  <c r="M549" i="5" a="1"/>
  <c r="M549" i="5" s="1"/>
  <c r="M550" i="5" a="1"/>
  <c r="M550" i="5" s="1"/>
  <c r="M551" i="5" a="1"/>
  <c r="M551" i="5" s="1"/>
  <c r="M552" i="5" a="1"/>
  <c r="M552" i="5" s="1"/>
  <c r="M553" i="5" a="1"/>
  <c r="M553" i="5" s="1"/>
  <c r="M554" i="5" a="1"/>
  <c r="M554" i="5" s="1"/>
  <c r="M555" i="5" a="1"/>
  <c r="M555" i="5" s="1"/>
  <c r="M556" i="5" a="1"/>
  <c r="M556" i="5" s="1"/>
  <c r="M557" i="5" a="1"/>
  <c r="M557" i="5" s="1"/>
  <c r="M558" i="5" a="1"/>
  <c r="M558" i="5" s="1"/>
  <c r="M559" i="5" a="1"/>
  <c r="M559" i="5" s="1"/>
  <c r="M560" i="5" a="1"/>
  <c r="M560" i="5" s="1"/>
  <c r="M561" i="5" a="1"/>
  <c r="M561" i="5" s="1"/>
  <c r="M562" i="5" a="1"/>
  <c r="M562" i="5" s="1"/>
  <c r="M563" i="5" a="1"/>
  <c r="M563" i="5" s="1"/>
  <c r="M564" i="5" a="1"/>
  <c r="M564" i="5" s="1"/>
  <c r="M565" i="5" a="1"/>
  <c r="M565" i="5" s="1"/>
  <c r="M566" i="5" a="1"/>
  <c r="M566" i="5" s="1"/>
  <c r="M567" i="5" a="1"/>
  <c r="M567" i="5" s="1"/>
  <c r="M568" i="5" a="1"/>
  <c r="M568" i="5" s="1"/>
  <c r="M569" i="5" a="1"/>
  <c r="M569" i="5" s="1"/>
  <c r="M570" i="5" a="1"/>
  <c r="M570" i="5" s="1"/>
  <c r="M571" i="5" a="1"/>
  <c r="M571" i="5" s="1"/>
  <c r="M572" i="5" a="1"/>
  <c r="M572" i="5" s="1"/>
  <c r="M573" i="5" a="1"/>
  <c r="M573" i="5" s="1"/>
  <c r="M574" i="5" a="1"/>
  <c r="M574" i="5" s="1"/>
  <c r="M575" i="5" a="1"/>
  <c r="M575" i="5" s="1"/>
  <c r="M576" i="5" a="1"/>
  <c r="M576" i="5" s="1"/>
  <c r="M577" i="5" a="1"/>
  <c r="M577" i="5" s="1"/>
  <c r="M578" i="5" a="1"/>
  <c r="M578" i="5" s="1"/>
  <c r="M579" i="5" a="1"/>
  <c r="M579" i="5" s="1"/>
  <c r="M580" i="5" a="1"/>
  <c r="M580" i="5" s="1"/>
  <c r="M581" i="5" a="1"/>
  <c r="M581" i="5" s="1"/>
  <c r="M582" i="5" a="1"/>
  <c r="M582" i="5" s="1"/>
  <c r="M583" i="5" a="1"/>
  <c r="M583" i="5" s="1"/>
  <c r="M584" i="5" a="1"/>
  <c r="M584" i="5" s="1"/>
  <c r="M585" i="5" a="1"/>
  <c r="M585" i="5" s="1"/>
  <c r="M586" i="5" a="1"/>
  <c r="M586" i="5" s="1"/>
  <c r="M587" i="5" a="1"/>
  <c r="M587" i="5" s="1"/>
  <c r="M588" i="5" a="1"/>
  <c r="M588" i="5" s="1"/>
  <c r="M589" i="5" a="1"/>
  <c r="M589" i="5" s="1"/>
  <c r="M590" i="5" a="1"/>
  <c r="M590" i="5" s="1"/>
  <c r="M591" i="5" a="1"/>
  <c r="M591" i="5" s="1"/>
  <c r="M592" i="5" a="1"/>
  <c r="M592" i="5" s="1"/>
  <c r="M593" i="5" a="1"/>
  <c r="M593" i="5" s="1"/>
  <c r="M594" i="5" a="1"/>
  <c r="M594" i="5" s="1"/>
  <c r="M595" i="5" a="1"/>
  <c r="M595" i="5" s="1"/>
  <c r="M596" i="5" a="1"/>
  <c r="M596" i="5" s="1"/>
  <c r="M597" i="5" a="1"/>
  <c r="M597" i="5" s="1"/>
  <c r="M598" i="5" a="1"/>
  <c r="M598" i="5" s="1"/>
  <c r="M599" i="5" a="1"/>
  <c r="M599" i="5" s="1"/>
  <c r="M600" i="5" a="1"/>
  <c r="M600" i="5" s="1"/>
  <c r="M601" i="5" a="1"/>
  <c r="M601" i="5" s="1"/>
  <c r="M602" i="5" a="1"/>
  <c r="M602" i="5" s="1"/>
  <c r="M603" i="5" a="1"/>
  <c r="M603" i="5" s="1"/>
  <c r="M604" i="5" a="1"/>
  <c r="M604" i="5" s="1"/>
  <c r="M605" i="5" a="1"/>
  <c r="M605" i="5" s="1"/>
  <c r="M606" i="5" a="1"/>
  <c r="M606" i="5" s="1"/>
  <c r="M607" i="5" a="1"/>
  <c r="M607" i="5" s="1"/>
  <c r="M608" i="5" a="1"/>
  <c r="M608" i="5" s="1"/>
  <c r="M609" i="5" a="1"/>
  <c r="M609" i="5" s="1"/>
  <c r="M610" i="5" a="1"/>
  <c r="M610" i="5" s="1"/>
  <c r="M611" i="5" a="1"/>
  <c r="M611" i="5" s="1"/>
  <c r="M612" i="5" a="1"/>
  <c r="M612" i="5" s="1"/>
  <c r="M613" i="5" a="1"/>
  <c r="M613" i="5" s="1"/>
  <c r="M614" i="5" a="1"/>
  <c r="M614" i="5" s="1"/>
  <c r="M615" i="5" a="1"/>
  <c r="M615" i="5" s="1"/>
  <c r="M616" i="5" a="1"/>
  <c r="M616" i="5" s="1"/>
  <c r="M617" i="5" a="1"/>
  <c r="M617" i="5" s="1"/>
  <c r="M618" i="5" a="1"/>
  <c r="M618" i="5" s="1"/>
  <c r="M619" i="5" a="1"/>
  <c r="M619" i="5" s="1"/>
  <c r="M620" i="5" a="1"/>
  <c r="M620" i="5" s="1"/>
  <c r="M621" i="5" a="1"/>
  <c r="M621" i="5" s="1"/>
  <c r="M622" i="5" a="1"/>
  <c r="M622" i="5" s="1"/>
  <c r="M623" i="5" a="1"/>
  <c r="M623" i="5" s="1"/>
  <c r="M624" i="5" a="1"/>
  <c r="M624" i="5" s="1"/>
  <c r="M625" i="5" a="1"/>
  <c r="M625" i="5" s="1"/>
  <c r="M626" i="5" a="1"/>
  <c r="M626" i="5" s="1"/>
  <c r="M627" i="5" a="1"/>
  <c r="M627" i="5" s="1"/>
  <c r="M628" i="5" a="1"/>
  <c r="M628" i="5" s="1"/>
  <c r="M629" i="5" a="1"/>
  <c r="M629" i="5" s="1"/>
  <c r="M630" i="5" a="1"/>
  <c r="M630" i="5" s="1"/>
  <c r="M631" i="5" a="1"/>
  <c r="M631" i="5" s="1"/>
  <c r="M632" i="5" a="1"/>
  <c r="M632" i="5" s="1"/>
  <c r="M633" i="5" a="1"/>
  <c r="M633" i="5" s="1"/>
  <c r="M634" i="5" a="1"/>
  <c r="M634" i="5" s="1"/>
  <c r="M635" i="5" a="1"/>
  <c r="M635" i="5" s="1"/>
  <c r="M636" i="5" a="1"/>
  <c r="M636" i="5" s="1"/>
  <c r="M637" i="5" a="1"/>
  <c r="M637" i="5" s="1"/>
  <c r="M638" i="5" a="1"/>
  <c r="M638" i="5" s="1"/>
  <c r="M639" i="5" a="1"/>
  <c r="M639" i="5" s="1"/>
  <c r="M640" i="5" a="1"/>
  <c r="M640" i="5" s="1"/>
  <c r="M641" i="5" a="1"/>
  <c r="M641" i="5" s="1"/>
  <c r="M642" i="5" a="1"/>
  <c r="M642" i="5" s="1"/>
  <c r="M643" i="5" a="1"/>
  <c r="M643" i="5" s="1"/>
  <c r="M644" i="5" a="1"/>
  <c r="M644" i="5" s="1"/>
  <c r="M645" i="5" a="1"/>
  <c r="M645" i="5" s="1"/>
  <c r="M646" i="5" a="1"/>
  <c r="M646" i="5" s="1"/>
  <c r="M647" i="5" a="1"/>
  <c r="M647" i="5" s="1"/>
  <c r="M648" i="5" a="1"/>
  <c r="M648" i="5" s="1"/>
  <c r="M649" i="5" a="1"/>
  <c r="M649" i="5" s="1"/>
  <c r="M650" i="5" a="1"/>
  <c r="M650" i="5" s="1"/>
  <c r="M651" i="5" a="1"/>
  <c r="M651" i="5" s="1"/>
  <c r="M652" i="5" a="1"/>
  <c r="M652" i="5" s="1"/>
  <c r="M653" i="5" a="1"/>
  <c r="M653" i="5" s="1"/>
  <c r="M654" i="5" a="1"/>
  <c r="M654" i="5" s="1"/>
  <c r="M655" i="5" a="1"/>
  <c r="M655" i="5" s="1"/>
  <c r="M656" i="5" a="1"/>
  <c r="M656" i="5" s="1"/>
  <c r="M657" i="5" a="1"/>
  <c r="M657" i="5" s="1"/>
  <c r="M658" i="5" a="1"/>
  <c r="M658" i="5" s="1"/>
  <c r="M659" i="5" a="1"/>
  <c r="M659" i="5" s="1"/>
  <c r="M660" i="5" a="1"/>
  <c r="M660" i="5" s="1"/>
  <c r="M661" i="5" a="1"/>
  <c r="M661" i="5" s="1"/>
  <c r="M662" i="5" a="1"/>
  <c r="M662" i="5" s="1"/>
  <c r="M663" i="5" a="1"/>
  <c r="M663" i="5" s="1"/>
  <c r="M664" i="5" a="1"/>
  <c r="M664" i="5" s="1"/>
  <c r="M665" i="5" a="1"/>
  <c r="M665" i="5" s="1"/>
  <c r="M666" i="5" a="1"/>
  <c r="M666" i="5" s="1"/>
  <c r="M667" i="5" a="1"/>
  <c r="M667" i="5" s="1"/>
  <c r="M668" i="5" a="1"/>
  <c r="M668" i="5" s="1"/>
  <c r="M669" i="5" a="1"/>
  <c r="M669" i="5" s="1"/>
  <c r="M670" i="5" a="1"/>
  <c r="M670" i="5" s="1"/>
  <c r="M671" i="5" a="1"/>
  <c r="M671" i="5" s="1"/>
  <c r="M672" i="5" a="1"/>
  <c r="M672" i="5" s="1"/>
  <c r="M673" i="5" a="1"/>
  <c r="M673" i="5" s="1"/>
  <c r="M674" i="5" a="1"/>
  <c r="M674" i="5" s="1"/>
  <c r="M675" i="5" a="1"/>
  <c r="M675" i="5" s="1"/>
  <c r="M676" i="5" a="1"/>
  <c r="M676" i="5" s="1"/>
  <c r="M677" i="5" a="1"/>
  <c r="M677" i="5" s="1"/>
  <c r="M678" i="5" a="1"/>
  <c r="M678" i="5" s="1"/>
  <c r="M679" i="5" a="1"/>
  <c r="M679" i="5" s="1"/>
  <c r="M680" i="5" a="1"/>
  <c r="M680" i="5" s="1"/>
  <c r="M681" i="5" a="1"/>
  <c r="M681" i="5" s="1"/>
  <c r="M682" i="5" a="1"/>
  <c r="M682" i="5" s="1"/>
  <c r="M683" i="5" a="1"/>
  <c r="M683" i="5" s="1"/>
  <c r="M684" i="5" a="1"/>
  <c r="M684" i="5" s="1"/>
  <c r="M685" i="5" a="1"/>
  <c r="M685" i="5" s="1"/>
  <c r="M686" i="5" a="1"/>
  <c r="M686" i="5" s="1"/>
  <c r="M687" i="5" a="1"/>
  <c r="M687" i="5" s="1"/>
  <c r="M688" i="5" a="1"/>
  <c r="M688" i="5" s="1"/>
  <c r="M689" i="5" a="1"/>
  <c r="M689" i="5" s="1"/>
  <c r="M690" i="5" a="1"/>
  <c r="M690" i="5" s="1"/>
  <c r="M691" i="5" a="1"/>
  <c r="M691" i="5" s="1"/>
  <c r="M692" i="5" a="1"/>
  <c r="M692" i="5" s="1"/>
  <c r="M693" i="5" a="1"/>
  <c r="M693" i="5" s="1"/>
  <c r="M694" i="5" a="1"/>
  <c r="M694" i="5" s="1"/>
  <c r="M695" i="5" a="1"/>
  <c r="M695" i="5" s="1"/>
  <c r="M696" i="5" a="1"/>
  <c r="M696" i="5" s="1"/>
  <c r="M697" i="5" a="1"/>
  <c r="M697" i="5" s="1"/>
  <c r="M698" i="5" a="1"/>
  <c r="M698" i="5" s="1"/>
  <c r="M699" i="5" a="1"/>
  <c r="M699" i="5" s="1"/>
  <c r="M700" i="5" a="1"/>
  <c r="M700" i="5" s="1"/>
  <c r="M701" i="5" a="1"/>
  <c r="M701" i="5" s="1"/>
  <c r="M702" i="5" a="1"/>
  <c r="M702" i="5" s="1"/>
  <c r="M703" i="5" a="1"/>
  <c r="M703" i="5" s="1"/>
  <c r="M704" i="5" a="1"/>
  <c r="M704" i="5" s="1"/>
  <c r="M705" i="5" a="1"/>
  <c r="M705" i="5" s="1"/>
  <c r="M706" i="5" a="1"/>
  <c r="M706" i="5" s="1"/>
  <c r="M707" i="5" a="1"/>
  <c r="M707" i="5" s="1"/>
  <c r="M708" i="5" a="1"/>
  <c r="M708" i="5" s="1"/>
  <c r="M709" i="5" a="1"/>
  <c r="M709" i="5" s="1"/>
  <c r="M710" i="5" a="1"/>
  <c r="M710" i="5" s="1"/>
  <c r="M711" i="5" a="1"/>
  <c r="M711" i="5" s="1"/>
  <c r="M712" i="5" a="1"/>
  <c r="M712" i="5" s="1"/>
  <c r="M713" i="5" a="1"/>
  <c r="M713" i="5" s="1"/>
  <c r="M714" i="5" a="1"/>
  <c r="M714" i="5" s="1"/>
  <c r="M715" i="5" a="1"/>
  <c r="M715" i="5" s="1"/>
  <c r="M716" i="5" a="1"/>
  <c r="M716" i="5" s="1"/>
  <c r="M717" i="5" a="1"/>
  <c r="M717" i="5" s="1"/>
  <c r="M718" i="5" a="1"/>
  <c r="M718" i="5" s="1"/>
  <c r="M719" i="5" a="1"/>
  <c r="M719" i="5" s="1"/>
  <c r="M720" i="5" a="1"/>
  <c r="M720" i="5" s="1"/>
  <c r="M721" i="5" a="1"/>
  <c r="M721" i="5" s="1"/>
  <c r="M722" i="5" a="1"/>
  <c r="M722" i="5" s="1"/>
  <c r="M723" i="5" a="1"/>
  <c r="M723" i="5" s="1"/>
  <c r="M724" i="5" a="1"/>
  <c r="M724" i="5" s="1"/>
  <c r="M725" i="5" a="1"/>
  <c r="M725" i="5" s="1"/>
  <c r="M726" i="5" a="1"/>
  <c r="M726" i="5" s="1"/>
  <c r="M727" i="5" a="1"/>
  <c r="M727" i="5" s="1"/>
  <c r="M728" i="5" a="1"/>
  <c r="M728" i="5" s="1"/>
  <c r="M729" i="5" a="1"/>
  <c r="M729" i="5" s="1"/>
  <c r="M730" i="5" a="1"/>
  <c r="M730" i="5" s="1"/>
  <c r="M731" i="5" a="1"/>
  <c r="M731" i="5" s="1"/>
  <c r="M732" i="5" a="1"/>
  <c r="M732" i="5" s="1"/>
  <c r="M733" i="5" a="1"/>
  <c r="M733" i="5" s="1"/>
  <c r="M734" i="5" a="1"/>
  <c r="M734" i="5" s="1"/>
  <c r="M735" i="5" a="1"/>
  <c r="M735" i="5" s="1"/>
  <c r="M736" i="5" a="1"/>
  <c r="M736" i="5" s="1"/>
  <c r="M737" i="5" a="1"/>
  <c r="M737" i="5" s="1"/>
  <c r="M738" i="5" a="1"/>
  <c r="M738" i="5" s="1"/>
  <c r="M739" i="5" a="1"/>
  <c r="M739" i="5" s="1"/>
  <c r="M740" i="5" a="1"/>
  <c r="M740" i="5" s="1"/>
  <c r="M741" i="5" a="1"/>
  <c r="M741" i="5" s="1"/>
  <c r="M742" i="5" a="1"/>
  <c r="M742" i="5" s="1"/>
  <c r="M743" i="5" a="1"/>
  <c r="M743" i="5" s="1"/>
  <c r="M744" i="5" a="1"/>
  <c r="M744" i="5" s="1"/>
  <c r="M745" i="5" a="1"/>
  <c r="M745" i="5" s="1"/>
  <c r="M746" i="5" a="1"/>
  <c r="M746" i="5" s="1"/>
  <c r="M747" i="5" a="1"/>
  <c r="M747" i="5" s="1"/>
  <c r="M748" i="5" a="1"/>
  <c r="M748" i="5" s="1"/>
  <c r="M749" i="5" a="1"/>
  <c r="M749" i="5" s="1"/>
  <c r="M750" i="5" a="1"/>
  <c r="M750" i="5" s="1"/>
  <c r="M751" i="5" a="1"/>
  <c r="M751" i="5" s="1"/>
  <c r="M752" i="5" a="1"/>
  <c r="M752" i="5" s="1"/>
  <c r="M753" i="5" a="1"/>
  <c r="M753" i="5" s="1"/>
  <c r="M754" i="5" a="1"/>
  <c r="M754" i="5" s="1"/>
  <c r="M755" i="5" a="1"/>
  <c r="M755" i="5" s="1"/>
  <c r="M756" i="5" a="1"/>
  <c r="M756" i="5" s="1"/>
  <c r="M757" i="5" a="1"/>
  <c r="M757" i="5" s="1"/>
  <c r="M758" i="5" a="1"/>
  <c r="M758" i="5" s="1"/>
  <c r="M759" i="5" a="1"/>
  <c r="M759" i="5" s="1"/>
  <c r="M760" i="5" a="1"/>
  <c r="M760" i="5" s="1"/>
  <c r="M761" i="5" a="1"/>
  <c r="M761" i="5" s="1"/>
  <c r="M762" i="5" a="1"/>
  <c r="M762" i="5" s="1"/>
  <c r="M763" i="5" a="1"/>
  <c r="M763" i="5" s="1"/>
  <c r="M764" i="5" a="1"/>
  <c r="M764" i="5" s="1"/>
  <c r="M765" i="5" a="1"/>
  <c r="M765" i="5" s="1"/>
  <c r="M766" i="5" a="1"/>
  <c r="M766" i="5" s="1"/>
  <c r="M767" i="5" a="1"/>
  <c r="M767" i="5" s="1"/>
  <c r="M768" i="5" a="1"/>
  <c r="M768" i="5" s="1"/>
  <c r="M769" i="5" a="1"/>
  <c r="M769" i="5" s="1"/>
  <c r="M770" i="5" a="1"/>
  <c r="M770" i="5" s="1"/>
  <c r="M771" i="5" a="1"/>
  <c r="M771" i="5" s="1"/>
  <c r="M772" i="5" a="1"/>
  <c r="M772" i="5" s="1"/>
  <c r="M773" i="5" a="1"/>
  <c r="M773" i="5" s="1"/>
  <c r="M774" i="5" a="1"/>
  <c r="M774" i="5" s="1"/>
  <c r="M775" i="5" a="1"/>
  <c r="M775" i="5" s="1"/>
  <c r="M776" i="5" a="1"/>
  <c r="M776" i="5" s="1"/>
  <c r="M777" i="5" a="1"/>
  <c r="M777" i="5" s="1"/>
  <c r="M778" i="5" a="1"/>
  <c r="M778" i="5" s="1"/>
  <c r="M779" i="5" a="1"/>
  <c r="M779" i="5" s="1"/>
  <c r="M780" i="5" a="1"/>
  <c r="M780" i="5" s="1"/>
  <c r="M781" i="5" a="1"/>
  <c r="M781" i="5" s="1"/>
  <c r="M782" i="5" a="1"/>
  <c r="M782" i="5" s="1"/>
  <c r="M783" i="5" a="1"/>
  <c r="M783" i="5" s="1"/>
  <c r="M784" i="5" a="1"/>
  <c r="M784" i="5" s="1"/>
  <c r="M785" i="5" a="1"/>
  <c r="M785" i="5" s="1"/>
  <c r="M786" i="5" a="1"/>
  <c r="M786" i="5" s="1"/>
  <c r="M787" i="5" a="1"/>
  <c r="M787" i="5" s="1"/>
  <c r="M788" i="5" a="1"/>
  <c r="M788" i="5" s="1"/>
  <c r="M789" i="5" a="1"/>
  <c r="M789" i="5" s="1"/>
  <c r="M790" i="5" a="1"/>
  <c r="M790" i="5" s="1"/>
  <c r="M791" i="5" a="1"/>
  <c r="M791" i="5" s="1"/>
  <c r="M792" i="5" a="1"/>
  <c r="M792" i="5" s="1"/>
  <c r="M793" i="5" a="1"/>
  <c r="M793" i="5" s="1"/>
  <c r="M794" i="5" a="1"/>
  <c r="M794" i="5" s="1"/>
  <c r="M795" i="5" a="1"/>
  <c r="M795" i="5" s="1"/>
  <c r="M796" i="5" a="1"/>
  <c r="M796" i="5" s="1"/>
  <c r="M797" i="5" a="1"/>
  <c r="M797" i="5" s="1"/>
  <c r="M798" i="5" a="1"/>
  <c r="M798" i="5" s="1"/>
  <c r="M799" i="5" a="1"/>
  <c r="M799" i="5" s="1"/>
  <c r="M800" i="5" a="1"/>
  <c r="M800" i="5" s="1"/>
  <c r="M801" i="5" a="1"/>
  <c r="M801" i="5" s="1"/>
  <c r="M802" i="5" a="1"/>
  <c r="M802" i="5" s="1"/>
  <c r="M803" i="5" a="1"/>
  <c r="M803" i="5" s="1"/>
  <c r="M804" i="5" a="1"/>
  <c r="M804" i="5" s="1"/>
  <c r="M805" i="5" a="1"/>
  <c r="M805" i="5" s="1"/>
  <c r="M806" i="5" a="1"/>
  <c r="M806" i="5" s="1"/>
  <c r="M807" i="5" a="1"/>
  <c r="M807" i="5" s="1"/>
  <c r="M808" i="5" a="1"/>
  <c r="M808" i="5" s="1"/>
  <c r="M809" i="5" a="1"/>
  <c r="M809" i="5" s="1"/>
  <c r="M810" i="5" a="1"/>
  <c r="M810" i="5" s="1"/>
  <c r="M811" i="5" a="1"/>
  <c r="M811" i="5" s="1"/>
  <c r="M812" i="5" a="1"/>
  <c r="M812" i="5" s="1"/>
  <c r="M813" i="5" a="1"/>
  <c r="M813" i="5" s="1"/>
  <c r="M814" i="5" a="1"/>
  <c r="M814" i="5" s="1"/>
  <c r="M815" i="5" a="1"/>
  <c r="M815" i="5" s="1"/>
  <c r="M816" i="5" a="1"/>
  <c r="M816" i="5" s="1"/>
  <c r="M817" i="5" a="1"/>
  <c r="M817" i="5" s="1"/>
  <c r="M818" i="5" a="1"/>
  <c r="M818" i="5" s="1"/>
  <c r="M819" i="5" a="1"/>
  <c r="M819" i="5" s="1"/>
  <c r="M820" i="5" a="1"/>
  <c r="M820" i="5" s="1"/>
  <c r="M821" i="5" a="1"/>
  <c r="M821" i="5" s="1"/>
  <c r="M822" i="5" a="1"/>
  <c r="M822" i="5" s="1"/>
  <c r="M823" i="5" a="1"/>
  <c r="M823" i="5" s="1"/>
  <c r="M824" i="5" a="1"/>
  <c r="M824" i="5" s="1"/>
  <c r="M825" i="5" a="1"/>
  <c r="M825" i="5" s="1"/>
  <c r="M826" i="5" a="1"/>
  <c r="M826" i="5" s="1"/>
  <c r="M827" i="5" a="1"/>
  <c r="M827" i="5" s="1"/>
  <c r="M828" i="5" a="1"/>
  <c r="M828" i="5" s="1"/>
  <c r="M829" i="5" a="1"/>
  <c r="M829" i="5" s="1"/>
  <c r="M830" i="5" a="1"/>
  <c r="M830" i="5" s="1"/>
  <c r="M831" i="5" a="1"/>
  <c r="M831" i="5" s="1"/>
  <c r="M832" i="5" a="1"/>
  <c r="M832" i="5" s="1"/>
  <c r="M833" i="5" a="1"/>
  <c r="M833" i="5" s="1"/>
  <c r="M834" i="5" a="1"/>
  <c r="M834" i="5" s="1"/>
  <c r="M835" i="5" a="1"/>
  <c r="M835" i="5" s="1"/>
  <c r="M836" i="5" a="1"/>
  <c r="M836" i="5" s="1"/>
  <c r="M837" i="5" a="1"/>
  <c r="M837" i="5" s="1"/>
  <c r="M838" i="5" a="1"/>
  <c r="M838" i="5" s="1"/>
  <c r="M839" i="5" a="1"/>
  <c r="M839" i="5" s="1"/>
  <c r="M840" i="5" a="1"/>
  <c r="M840" i="5" s="1"/>
  <c r="M841" i="5" a="1"/>
  <c r="M841" i="5" s="1"/>
  <c r="M842" i="5" a="1"/>
  <c r="M842" i="5" s="1"/>
  <c r="M843" i="5" a="1"/>
  <c r="M843" i="5" s="1"/>
  <c r="M844" i="5" a="1"/>
  <c r="M844" i="5" s="1"/>
  <c r="M845" i="5" a="1"/>
  <c r="M845" i="5" s="1"/>
  <c r="M846" i="5" a="1"/>
  <c r="M846" i="5" s="1"/>
  <c r="M847" i="5" a="1"/>
  <c r="M847" i="5" s="1"/>
  <c r="M848" i="5" a="1"/>
  <c r="M848" i="5" s="1"/>
  <c r="M849" i="5" a="1"/>
  <c r="M849" i="5" s="1"/>
  <c r="M850" i="5" a="1"/>
  <c r="M850" i="5" s="1"/>
  <c r="M851" i="5" a="1"/>
  <c r="M851" i="5" s="1"/>
  <c r="M852" i="5" a="1"/>
  <c r="M852" i="5" s="1"/>
  <c r="M853" i="5" a="1"/>
  <c r="M853" i="5" s="1"/>
  <c r="M854" i="5" a="1"/>
  <c r="M854" i="5" s="1"/>
  <c r="M855" i="5" a="1"/>
  <c r="M855" i="5" s="1"/>
  <c r="M856" i="5" a="1"/>
  <c r="M856" i="5" s="1"/>
  <c r="M857" i="5" a="1"/>
  <c r="M857" i="5" s="1"/>
  <c r="M858" i="5" a="1"/>
  <c r="M858" i="5" s="1"/>
  <c r="M859" i="5" a="1"/>
  <c r="M859" i="5" s="1"/>
  <c r="M860" i="5" a="1"/>
  <c r="M860" i="5" s="1"/>
  <c r="M861" i="5" a="1"/>
  <c r="M861" i="5" s="1"/>
  <c r="M862" i="5" a="1"/>
  <c r="M862" i="5" s="1"/>
  <c r="M863" i="5" a="1"/>
  <c r="M863" i="5" s="1"/>
  <c r="M864" i="5" a="1"/>
  <c r="M864" i="5" s="1"/>
  <c r="M865" i="5" a="1"/>
  <c r="M865" i="5" s="1"/>
  <c r="M866" i="5" a="1"/>
  <c r="M866" i="5" s="1"/>
  <c r="M867" i="5" a="1"/>
  <c r="M867" i="5" s="1"/>
  <c r="M868" i="5" a="1"/>
  <c r="M868" i="5" s="1"/>
  <c r="M869" i="5" a="1"/>
  <c r="M869" i="5" s="1"/>
  <c r="M870" i="5" a="1"/>
  <c r="M870" i="5" s="1"/>
  <c r="M871" i="5" a="1"/>
  <c r="M871" i="5" s="1"/>
  <c r="M872" i="5" a="1"/>
  <c r="M872" i="5" s="1"/>
  <c r="M873" i="5" a="1"/>
  <c r="M873" i="5" s="1"/>
  <c r="M874" i="5" a="1"/>
  <c r="M874" i="5" s="1"/>
  <c r="M875" i="5" a="1"/>
  <c r="M875" i="5" s="1"/>
  <c r="M876" i="5" a="1"/>
  <c r="M876" i="5" s="1"/>
  <c r="M877" i="5" a="1"/>
  <c r="M877" i="5" s="1"/>
  <c r="M878" i="5" a="1"/>
  <c r="M878" i="5" s="1"/>
  <c r="M879" i="5" a="1"/>
  <c r="M879" i="5" s="1"/>
  <c r="M880" i="5" a="1"/>
  <c r="M880" i="5" s="1"/>
  <c r="M881" i="5" a="1"/>
  <c r="M881" i="5" s="1"/>
  <c r="M882" i="5" a="1"/>
  <c r="M882" i="5" s="1"/>
  <c r="M883" i="5" a="1"/>
  <c r="M883" i="5" s="1"/>
  <c r="M884" i="5" a="1"/>
  <c r="M884" i="5" s="1"/>
  <c r="M885" i="5" a="1"/>
  <c r="M885" i="5" s="1"/>
  <c r="M886" i="5" a="1"/>
  <c r="M886" i="5" s="1"/>
  <c r="M887" i="5" a="1"/>
  <c r="M887" i="5" s="1"/>
  <c r="M888" i="5" a="1"/>
  <c r="M888" i="5" s="1"/>
  <c r="M889" i="5" a="1"/>
  <c r="M889" i="5" s="1"/>
  <c r="M890" i="5" a="1"/>
  <c r="M890" i="5" s="1"/>
  <c r="M891" i="5" a="1"/>
  <c r="M891" i="5" s="1"/>
  <c r="M892" i="5" a="1"/>
  <c r="M892" i="5" s="1"/>
  <c r="M893" i="5" a="1"/>
  <c r="M893" i="5" s="1"/>
  <c r="M894" i="5" a="1"/>
  <c r="M894" i="5" s="1"/>
  <c r="M895" i="5" a="1"/>
  <c r="M895" i="5" s="1"/>
  <c r="M896" i="5" a="1"/>
  <c r="M896" i="5" s="1"/>
  <c r="M897" i="5" a="1"/>
  <c r="M897" i="5" s="1"/>
  <c r="M898" i="5" a="1"/>
  <c r="M898" i="5" s="1"/>
  <c r="M899" i="5" a="1"/>
  <c r="M899" i="5" s="1"/>
  <c r="M900" i="5" a="1"/>
  <c r="M900" i="5" s="1"/>
  <c r="M901" i="5" a="1"/>
  <c r="M901" i="5" s="1"/>
  <c r="M902" i="5" a="1"/>
  <c r="M902" i="5" s="1"/>
  <c r="M903" i="5" a="1"/>
  <c r="M903" i="5" s="1"/>
  <c r="M904" i="5" a="1"/>
  <c r="M904" i="5" s="1"/>
  <c r="M905" i="5" a="1"/>
  <c r="M905" i="5" s="1"/>
  <c r="M906" i="5" a="1"/>
  <c r="M906" i="5" s="1"/>
  <c r="M907" i="5" a="1"/>
  <c r="M907" i="5" s="1"/>
  <c r="M908" i="5" a="1"/>
  <c r="M908" i="5" s="1"/>
  <c r="M909" i="5" a="1"/>
  <c r="M909" i="5" s="1"/>
  <c r="M910" i="5" a="1"/>
  <c r="M910" i="5" s="1"/>
  <c r="M911" i="5" a="1"/>
  <c r="M911" i="5" s="1"/>
  <c r="M912" i="5" a="1"/>
  <c r="M912" i="5" s="1"/>
  <c r="M913" i="5" a="1"/>
  <c r="M913" i="5" s="1"/>
  <c r="M914" i="5" a="1"/>
  <c r="M914" i="5" s="1"/>
  <c r="M915" i="5" a="1"/>
  <c r="M915" i="5" s="1"/>
  <c r="M916" i="5" a="1"/>
  <c r="M916" i="5" s="1"/>
  <c r="M917" i="5" a="1"/>
  <c r="M917" i="5" s="1"/>
  <c r="M918" i="5" a="1"/>
  <c r="M918" i="5" s="1"/>
  <c r="M919" i="5" a="1"/>
  <c r="M919" i="5" s="1"/>
  <c r="M920" i="5" a="1"/>
  <c r="M920" i="5" s="1"/>
  <c r="M921" i="5" a="1"/>
  <c r="M921" i="5" s="1"/>
  <c r="M922" i="5" a="1"/>
  <c r="M922" i="5" s="1"/>
  <c r="M923" i="5" a="1"/>
  <c r="M923" i="5" s="1"/>
  <c r="M924" i="5" a="1"/>
  <c r="M924" i="5" s="1"/>
  <c r="M925" i="5" a="1"/>
  <c r="M925" i="5" s="1"/>
  <c r="M926" i="5" a="1"/>
  <c r="M926" i="5" s="1"/>
  <c r="M927" i="5" a="1"/>
  <c r="M927" i="5" s="1"/>
  <c r="M928" i="5" a="1"/>
  <c r="M928" i="5" s="1"/>
  <c r="M929" i="5" a="1"/>
  <c r="M929" i="5" s="1"/>
  <c r="M930" i="5" a="1"/>
  <c r="M930" i="5" s="1"/>
  <c r="M931" i="5" a="1"/>
  <c r="M931" i="5" s="1"/>
  <c r="M932" i="5" a="1"/>
  <c r="M932" i="5" s="1"/>
  <c r="M933" i="5" a="1"/>
  <c r="M933" i="5" s="1"/>
  <c r="M934" i="5" a="1"/>
  <c r="M934" i="5" s="1"/>
  <c r="M935" i="5" a="1"/>
  <c r="M935" i="5" s="1"/>
  <c r="M936" i="5" a="1"/>
  <c r="M936" i="5" s="1"/>
  <c r="M937" i="5" a="1"/>
  <c r="M937" i="5" s="1"/>
  <c r="M938" i="5" a="1"/>
  <c r="M938" i="5" s="1"/>
  <c r="M939" i="5" a="1"/>
  <c r="M939" i="5" s="1"/>
  <c r="M940" i="5" a="1"/>
  <c r="M940" i="5" s="1"/>
  <c r="M941" i="5" a="1"/>
  <c r="M941" i="5" s="1"/>
  <c r="M942" i="5" a="1"/>
  <c r="M942" i="5" s="1"/>
  <c r="M943" i="5" a="1"/>
  <c r="M943" i="5" s="1"/>
  <c r="M944" i="5" a="1"/>
  <c r="M944" i="5" s="1"/>
  <c r="M945" i="5" a="1"/>
  <c r="M945" i="5" s="1"/>
  <c r="M946" i="5" a="1"/>
  <c r="M946" i="5" s="1"/>
  <c r="M947" i="5" a="1"/>
  <c r="M947" i="5" s="1"/>
  <c r="M948" i="5" a="1"/>
  <c r="M948" i="5" s="1"/>
  <c r="M949" i="5" a="1"/>
  <c r="M949" i="5" s="1"/>
  <c r="M950" i="5" a="1"/>
  <c r="M950" i="5" s="1"/>
  <c r="M951" i="5" a="1"/>
  <c r="M951" i="5" s="1"/>
  <c r="M952" i="5" a="1"/>
  <c r="M952" i="5" s="1"/>
  <c r="M953" i="5" a="1"/>
  <c r="M953" i="5" s="1"/>
  <c r="M954" i="5" a="1"/>
  <c r="M954" i="5" s="1"/>
  <c r="M955" i="5" a="1"/>
  <c r="M955" i="5" s="1"/>
  <c r="M956" i="5" a="1"/>
  <c r="M956" i="5" s="1"/>
  <c r="M957" i="5" a="1"/>
  <c r="M957" i="5" s="1"/>
  <c r="M958" i="5" a="1"/>
  <c r="M958" i="5" s="1"/>
  <c r="M959" i="5" a="1"/>
  <c r="M959" i="5" s="1"/>
  <c r="M960" i="5" a="1"/>
  <c r="M960" i="5" s="1"/>
  <c r="M961" i="5" a="1"/>
  <c r="M961" i="5" s="1"/>
  <c r="M962" i="5" a="1"/>
  <c r="M962" i="5" s="1"/>
  <c r="M963" i="5" a="1"/>
  <c r="M963" i="5" s="1"/>
  <c r="M964" i="5" a="1"/>
  <c r="M964" i="5" s="1"/>
  <c r="M965" i="5" a="1"/>
  <c r="M965" i="5" s="1"/>
  <c r="M966" i="5" a="1"/>
  <c r="M966" i="5" s="1"/>
  <c r="M967" i="5" a="1"/>
  <c r="M967" i="5" s="1"/>
  <c r="M968" i="5" a="1"/>
  <c r="M968" i="5" s="1"/>
  <c r="M969" i="5" a="1"/>
  <c r="M969" i="5" s="1"/>
  <c r="M970" i="5" a="1"/>
  <c r="M970" i="5" s="1"/>
  <c r="M971" i="5" a="1"/>
  <c r="M971" i="5" s="1"/>
  <c r="M972" i="5" a="1"/>
  <c r="M972" i="5" s="1"/>
  <c r="M973" i="5" a="1"/>
  <c r="M973" i="5" s="1"/>
  <c r="M974" i="5" a="1"/>
  <c r="M974" i="5" s="1"/>
  <c r="M975" i="5" a="1"/>
  <c r="M975" i="5" s="1"/>
  <c r="M976" i="5" a="1"/>
  <c r="M976" i="5" s="1"/>
  <c r="M977" i="5" a="1"/>
  <c r="M977" i="5" s="1"/>
  <c r="M978" i="5" a="1"/>
  <c r="M978" i="5" s="1"/>
  <c r="M979" i="5" a="1"/>
  <c r="M979" i="5" s="1"/>
  <c r="M980" i="5" a="1"/>
  <c r="M980" i="5" s="1"/>
  <c r="M981" i="5" a="1"/>
  <c r="M981" i="5" s="1"/>
  <c r="M982" i="5" a="1"/>
  <c r="M982" i="5" s="1"/>
  <c r="M983" i="5" a="1"/>
  <c r="M983" i="5" s="1"/>
  <c r="M984" i="5" a="1"/>
  <c r="M984" i="5" s="1"/>
  <c r="M985" i="5" a="1"/>
  <c r="M985" i="5" s="1"/>
  <c r="M986" i="5" a="1"/>
  <c r="M986" i="5" s="1"/>
  <c r="M987" i="5" a="1"/>
  <c r="M987" i="5" s="1"/>
  <c r="M988" i="5" a="1"/>
  <c r="M988" i="5" s="1"/>
  <c r="M989" i="5" a="1"/>
  <c r="M989" i="5" s="1"/>
  <c r="M990" i="5" a="1"/>
  <c r="M990" i="5" s="1"/>
  <c r="M991" i="5" a="1"/>
  <c r="M991" i="5" s="1"/>
  <c r="M992" i="5" a="1"/>
  <c r="M992" i="5" s="1"/>
  <c r="M993" i="5" a="1"/>
  <c r="M993" i="5" s="1"/>
  <c r="M994" i="5" a="1"/>
  <c r="M994" i="5" s="1"/>
  <c r="M995" i="5" a="1"/>
  <c r="M995" i="5" s="1"/>
  <c r="M996" i="5" a="1"/>
  <c r="M996" i="5" s="1"/>
  <c r="M997" i="5" a="1"/>
  <c r="M997" i="5" s="1"/>
  <c r="M998" i="5" a="1"/>
  <c r="M998" i="5" s="1"/>
  <c r="M999" i="5" a="1"/>
  <c r="M999" i="5" s="1"/>
  <c r="M1000" i="5" a="1"/>
  <c r="M1000" i="5" s="1"/>
  <c r="M1001" i="5" a="1"/>
  <c r="M1001" i="5" s="1"/>
  <c r="M1002" i="5" a="1"/>
  <c r="M1002" i="5" s="1"/>
  <c r="L5" i="5" a="1"/>
  <c r="L5" i="5" s="1"/>
  <c r="L6" i="5" a="1"/>
  <c r="L6" i="5" s="1"/>
  <c r="L7" i="5" a="1"/>
  <c r="L7" i="5" s="1"/>
  <c r="L8" i="5" a="1"/>
  <c r="L8" i="5" s="1"/>
  <c r="L9" i="5" a="1"/>
  <c r="L9" i="5" s="1"/>
  <c r="L10" i="5" a="1"/>
  <c r="L10" i="5" s="1"/>
  <c r="L11" i="5" a="1"/>
  <c r="L11" i="5" s="1"/>
  <c r="L12" i="5" a="1"/>
  <c r="L12" i="5" s="1"/>
  <c r="L13" i="5" a="1"/>
  <c r="L13" i="5" s="1"/>
  <c r="L14" i="5" a="1"/>
  <c r="L14" i="5" s="1"/>
  <c r="L15" i="5" a="1"/>
  <c r="L15" i="5" s="1"/>
  <c r="L16" i="5" a="1"/>
  <c r="L16" i="5" s="1"/>
  <c r="L17" i="5" a="1"/>
  <c r="L17" i="5" s="1"/>
  <c r="L18" i="5" a="1"/>
  <c r="L18" i="5" s="1"/>
  <c r="L19" i="5" a="1"/>
  <c r="L19" i="5" s="1"/>
  <c r="L20" i="5" a="1"/>
  <c r="L20" i="5" s="1"/>
  <c r="L21" i="5" a="1"/>
  <c r="L21" i="5" s="1"/>
  <c r="L22" i="5" a="1"/>
  <c r="L22" i="5" s="1"/>
  <c r="L23" i="5" a="1"/>
  <c r="L23" i="5" s="1"/>
  <c r="L24" i="5" a="1"/>
  <c r="L24" i="5" s="1"/>
  <c r="L25" i="5" a="1"/>
  <c r="L25" i="5" s="1"/>
  <c r="L26" i="5" a="1"/>
  <c r="L26" i="5" s="1"/>
  <c r="L27" i="5" a="1"/>
  <c r="L27" i="5" s="1"/>
  <c r="L28" i="5" a="1"/>
  <c r="L28" i="5" s="1"/>
  <c r="L29" i="5" a="1"/>
  <c r="L29" i="5" s="1"/>
  <c r="L30" i="5" a="1"/>
  <c r="L30" i="5" s="1"/>
  <c r="L31" i="5" a="1"/>
  <c r="L31" i="5" s="1"/>
  <c r="L32" i="5" a="1"/>
  <c r="L32" i="5" s="1"/>
  <c r="L33" i="5" a="1"/>
  <c r="L33" i="5" s="1"/>
  <c r="L34" i="5" a="1"/>
  <c r="L34" i="5" s="1"/>
  <c r="L35" i="5" a="1"/>
  <c r="L35" i="5" s="1"/>
  <c r="L36" i="5" a="1"/>
  <c r="L36" i="5" s="1"/>
  <c r="L37" i="5" a="1"/>
  <c r="L37" i="5" s="1"/>
  <c r="L38" i="5" a="1"/>
  <c r="L38" i="5" s="1"/>
  <c r="L39" i="5" a="1"/>
  <c r="L39" i="5" s="1"/>
  <c r="L40" i="5" a="1"/>
  <c r="L40" i="5" s="1"/>
  <c r="L41" i="5" a="1"/>
  <c r="L41" i="5" s="1"/>
  <c r="L42" i="5" a="1"/>
  <c r="L42" i="5" s="1"/>
  <c r="L43" i="5" a="1"/>
  <c r="L43" i="5" s="1"/>
  <c r="L44" i="5" a="1"/>
  <c r="L44" i="5" s="1"/>
  <c r="L45" i="5" a="1"/>
  <c r="L45" i="5" s="1"/>
  <c r="L46" i="5" a="1"/>
  <c r="L46" i="5" s="1"/>
  <c r="L47" i="5" a="1"/>
  <c r="L47" i="5" s="1"/>
  <c r="L48" i="5" a="1"/>
  <c r="L48" i="5" s="1"/>
  <c r="L49" i="5" a="1"/>
  <c r="L49" i="5" s="1"/>
  <c r="L50" i="5" a="1"/>
  <c r="L50" i="5" s="1"/>
  <c r="L51" i="5" a="1"/>
  <c r="L51" i="5" s="1"/>
  <c r="L52" i="5" a="1"/>
  <c r="L52" i="5" s="1"/>
  <c r="L53" i="5" a="1"/>
  <c r="L53" i="5" s="1"/>
  <c r="L54" i="5" a="1"/>
  <c r="L54" i="5" s="1"/>
  <c r="L55" i="5" a="1"/>
  <c r="L55" i="5" s="1"/>
  <c r="L56" i="5" a="1"/>
  <c r="L56" i="5" s="1"/>
  <c r="L57" i="5" a="1"/>
  <c r="L57" i="5" s="1"/>
  <c r="L58" i="5" a="1"/>
  <c r="L58" i="5" s="1"/>
  <c r="L59" i="5" a="1"/>
  <c r="L59" i="5" s="1"/>
  <c r="L60" i="5" a="1"/>
  <c r="L60" i="5" s="1"/>
  <c r="L61" i="5" a="1"/>
  <c r="L61" i="5" s="1"/>
  <c r="L62" i="5" a="1"/>
  <c r="L62" i="5" s="1"/>
  <c r="L63" i="5" a="1"/>
  <c r="L63" i="5" s="1"/>
  <c r="L64" i="5" a="1"/>
  <c r="L64" i="5" s="1"/>
  <c r="L65" i="5" a="1"/>
  <c r="L65" i="5" s="1"/>
  <c r="L66" i="5" a="1"/>
  <c r="L66" i="5" s="1"/>
  <c r="L67" i="5" a="1"/>
  <c r="L67" i="5" s="1"/>
  <c r="L68" i="5" a="1"/>
  <c r="L68" i="5" s="1"/>
  <c r="L69" i="5" a="1"/>
  <c r="L69" i="5" s="1"/>
  <c r="L70" i="5" a="1"/>
  <c r="L70" i="5" s="1"/>
  <c r="L71" i="5" a="1"/>
  <c r="L71" i="5" s="1"/>
  <c r="L72" i="5" a="1"/>
  <c r="L72" i="5" s="1"/>
  <c r="L73" i="5" a="1"/>
  <c r="L73" i="5" s="1"/>
  <c r="L74" i="5" a="1"/>
  <c r="L74" i="5" s="1"/>
  <c r="L75" i="5" a="1"/>
  <c r="L75" i="5" s="1"/>
  <c r="L76" i="5" a="1"/>
  <c r="L76" i="5" s="1"/>
  <c r="L77" i="5" a="1"/>
  <c r="L77" i="5" s="1"/>
  <c r="L78" i="5" a="1"/>
  <c r="L78" i="5" s="1"/>
  <c r="L79" i="5" a="1"/>
  <c r="L79" i="5" s="1"/>
  <c r="L80" i="5" a="1"/>
  <c r="L80" i="5" s="1"/>
  <c r="L81" i="5" a="1"/>
  <c r="L81" i="5" s="1"/>
  <c r="L82" i="5" a="1"/>
  <c r="L82" i="5" s="1"/>
  <c r="L83" i="5" a="1"/>
  <c r="L83" i="5" s="1"/>
  <c r="L84" i="5" a="1"/>
  <c r="L84" i="5" s="1"/>
  <c r="L85" i="5" a="1"/>
  <c r="L85" i="5" s="1"/>
  <c r="L86" i="5" a="1"/>
  <c r="L86" i="5" s="1"/>
  <c r="L87" i="5" a="1"/>
  <c r="L87" i="5" s="1"/>
  <c r="L88" i="5" a="1"/>
  <c r="L88" i="5" s="1"/>
  <c r="L89" i="5" a="1"/>
  <c r="L89" i="5" s="1"/>
  <c r="L90" i="5" a="1"/>
  <c r="L90" i="5" s="1"/>
  <c r="L91" i="5" a="1"/>
  <c r="L91" i="5" s="1"/>
  <c r="L92" i="5" a="1"/>
  <c r="L92" i="5" s="1"/>
  <c r="L93" i="5" a="1"/>
  <c r="L93" i="5" s="1"/>
  <c r="L94" i="5" a="1"/>
  <c r="L94" i="5" s="1"/>
  <c r="L95" i="5" a="1"/>
  <c r="L95" i="5" s="1"/>
  <c r="L96" i="5" a="1"/>
  <c r="L96" i="5" s="1"/>
  <c r="L97" i="5" a="1"/>
  <c r="L97" i="5" s="1"/>
  <c r="L98" i="5" a="1"/>
  <c r="L98" i="5" s="1"/>
  <c r="L99" i="5" a="1"/>
  <c r="L99" i="5" s="1"/>
  <c r="L100" i="5" a="1"/>
  <c r="L100" i="5" s="1"/>
  <c r="L101" i="5" a="1"/>
  <c r="L101" i="5" s="1"/>
  <c r="L102" i="5" a="1"/>
  <c r="L102" i="5" s="1"/>
  <c r="L103" i="5" a="1"/>
  <c r="L103" i="5" s="1"/>
  <c r="L104" i="5" a="1"/>
  <c r="L104" i="5" s="1"/>
  <c r="L105" i="5" a="1"/>
  <c r="L105" i="5" s="1"/>
  <c r="L106" i="5" a="1"/>
  <c r="L106" i="5" s="1"/>
  <c r="L107" i="5" a="1"/>
  <c r="L107" i="5" s="1"/>
  <c r="L108" i="5" a="1"/>
  <c r="L108" i="5" s="1"/>
  <c r="L109" i="5" a="1"/>
  <c r="L109" i="5" s="1"/>
  <c r="L110" i="5" a="1"/>
  <c r="L110" i="5" s="1"/>
  <c r="L111" i="5" a="1"/>
  <c r="L111" i="5" s="1"/>
  <c r="L112" i="5" a="1"/>
  <c r="L112" i="5" s="1"/>
  <c r="L113" i="5" a="1"/>
  <c r="L113" i="5" s="1"/>
  <c r="L114" i="5" a="1"/>
  <c r="L114" i="5" s="1"/>
  <c r="L115" i="5" a="1"/>
  <c r="L115" i="5" s="1"/>
  <c r="L116" i="5" a="1"/>
  <c r="L116" i="5" s="1"/>
  <c r="L117" i="5" a="1"/>
  <c r="L117" i="5" s="1"/>
  <c r="L118" i="5" a="1"/>
  <c r="L118" i="5" s="1"/>
  <c r="L119" i="5" a="1"/>
  <c r="L119" i="5" s="1"/>
  <c r="L120" i="5" a="1"/>
  <c r="L120" i="5" s="1"/>
  <c r="L121" i="5" a="1"/>
  <c r="L121" i="5" s="1"/>
  <c r="L122" i="5" a="1"/>
  <c r="L122" i="5" s="1"/>
  <c r="L123" i="5" a="1"/>
  <c r="L123" i="5" s="1"/>
  <c r="L124" i="5" a="1"/>
  <c r="L124" i="5" s="1"/>
  <c r="L125" i="5" a="1"/>
  <c r="L125" i="5" s="1"/>
  <c r="L126" i="5" a="1"/>
  <c r="L126" i="5" s="1"/>
  <c r="L127" i="5" a="1"/>
  <c r="L127" i="5" s="1"/>
  <c r="L128" i="5" a="1"/>
  <c r="L128" i="5" s="1"/>
  <c r="L129" i="5" a="1"/>
  <c r="L129" i="5" s="1"/>
  <c r="L130" i="5" a="1"/>
  <c r="L130" i="5" s="1"/>
  <c r="L131" i="5" a="1"/>
  <c r="L131" i="5" s="1"/>
  <c r="L132" i="5" a="1"/>
  <c r="L132" i="5" s="1"/>
  <c r="L133" i="5" a="1"/>
  <c r="L133" i="5" s="1"/>
  <c r="L134" i="5" a="1"/>
  <c r="L134" i="5" s="1"/>
  <c r="L135" i="5" a="1"/>
  <c r="L135" i="5" s="1"/>
  <c r="L136" i="5" a="1"/>
  <c r="L136" i="5" s="1"/>
  <c r="L137" i="5" a="1"/>
  <c r="L137" i="5" s="1"/>
  <c r="L138" i="5" a="1"/>
  <c r="L138" i="5" s="1"/>
  <c r="L139" i="5" a="1"/>
  <c r="L139" i="5" s="1"/>
  <c r="L140" i="5" a="1"/>
  <c r="L140" i="5" s="1"/>
  <c r="L141" i="5" a="1"/>
  <c r="L141" i="5" s="1"/>
  <c r="L142" i="5" a="1"/>
  <c r="L142" i="5" s="1"/>
  <c r="L143" i="5" a="1"/>
  <c r="L143" i="5" s="1"/>
  <c r="L144" i="5" a="1"/>
  <c r="L144" i="5" s="1"/>
  <c r="L145" i="5" a="1"/>
  <c r="L145" i="5" s="1"/>
  <c r="L146" i="5" a="1"/>
  <c r="L146" i="5" s="1"/>
  <c r="L147" i="5" a="1"/>
  <c r="L147" i="5" s="1"/>
  <c r="L148" i="5" a="1"/>
  <c r="L148" i="5" s="1"/>
  <c r="L149" i="5" a="1"/>
  <c r="L149" i="5" s="1"/>
  <c r="L150" i="5" a="1"/>
  <c r="L150" i="5" s="1"/>
  <c r="L151" i="5" a="1"/>
  <c r="L151" i="5" s="1"/>
  <c r="L152" i="5" a="1"/>
  <c r="L152" i="5" s="1"/>
  <c r="L153" i="5" a="1"/>
  <c r="L153" i="5" s="1"/>
  <c r="L154" i="5" a="1"/>
  <c r="L154" i="5" s="1"/>
  <c r="L155" i="5" a="1"/>
  <c r="L155" i="5" s="1"/>
  <c r="L156" i="5" a="1"/>
  <c r="L156" i="5" s="1"/>
  <c r="L157" i="5" a="1"/>
  <c r="L157" i="5" s="1"/>
  <c r="L158" i="5" a="1"/>
  <c r="L158" i="5" s="1"/>
  <c r="L159" i="5" a="1"/>
  <c r="L159" i="5" s="1"/>
  <c r="L160" i="5" a="1"/>
  <c r="L160" i="5" s="1"/>
  <c r="L161" i="5" a="1"/>
  <c r="L161" i="5" s="1"/>
  <c r="L162" i="5" a="1"/>
  <c r="L162" i="5" s="1"/>
  <c r="L163" i="5" a="1"/>
  <c r="L163" i="5" s="1"/>
  <c r="L164" i="5" a="1"/>
  <c r="L164" i="5" s="1"/>
  <c r="L165" i="5" a="1"/>
  <c r="L165" i="5" s="1"/>
  <c r="L166" i="5" a="1"/>
  <c r="L166" i="5" s="1"/>
  <c r="L167" i="5" a="1"/>
  <c r="L167" i="5" s="1"/>
  <c r="L168" i="5" a="1"/>
  <c r="L168" i="5" s="1"/>
  <c r="L169" i="5" a="1"/>
  <c r="L169" i="5" s="1"/>
  <c r="L170" i="5" a="1"/>
  <c r="L170" i="5" s="1"/>
  <c r="L171" i="5" a="1"/>
  <c r="L171" i="5" s="1"/>
  <c r="L172" i="5" a="1"/>
  <c r="L172" i="5" s="1"/>
  <c r="L173" i="5" a="1"/>
  <c r="L173" i="5" s="1"/>
  <c r="L174" i="5" a="1"/>
  <c r="L174" i="5" s="1"/>
  <c r="L175" i="5" a="1"/>
  <c r="L175" i="5" s="1"/>
  <c r="L176" i="5" a="1"/>
  <c r="L176" i="5" s="1"/>
  <c r="L177" i="5" a="1"/>
  <c r="L177" i="5" s="1"/>
  <c r="L178" i="5" a="1"/>
  <c r="L178" i="5" s="1"/>
  <c r="L179" i="5" a="1"/>
  <c r="L179" i="5" s="1"/>
  <c r="L180" i="5" a="1"/>
  <c r="L180" i="5" s="1"/>
  <c r="L181" i="5" a="1"/>
  <c r="L181" i="5" s="1"/>
  <c r="L182" i="5" a="1"/>
  <c r="L182" i="5" s="1"/>
  <c r="L183" i="5" a="1"/>
  <c r="L183" i="5" s="1"/>
  <c r="L184" i="5" a="1"/>
  <c r="L184" i="5" s="1"/>
  <c r="L185" i="5" a="1"/>
  <c r="L185" i="5" s="1"/>
  <c r="L186" i="5" a="1"/>
  <c r="L186" i="5" s="1"/>
  <c r="L187" i="5" a="1"/>
  <c r="L187" i="5" s="1"/>
  <c r="L188" i="5" a="1"/>
  <c r="L188" i="5" s="1"/>
  <c r="L189" i="5" a="1"/>
  <c r="L189" i="5" s="1"/>
  <c r="L190" i="5" a="1"/>
  <c r="L190" i="5" s="1"/>
  <c r="L191" i="5" a="1"/>
  <c r="L191" i="5" s="1"/>
  <c r="L192" i="5" a="1"/>
  <c r="L192" i="5" s="1"/>
  <c r="L193" i="5" a="1"/>
  <c r="L193" i="5" s="1"/>
  <c r="L194" i="5" a="1"/>
  <c r="L194" i="5" s="1"/>
  <c r="L195" i="5" a="1"/>
  <c r="L195" i="5" s="1"/>
  <c r="L196" i="5" a="1"/>
  <c r="L196" i="5" s="1"/>
  <c r="L197" i="5" a="1"/>
  <c r="L197" i="5" s="1"/>
  <c r="L198" i="5" a="1"/>
  <c r="L198" i="5" s="1"/>
  <c r="L199" i="5" a="1"/>
  <c r="L199" i="5" s="1"/>
  <c r="L200" i="5" a="1"/>
  <c r="L200" i="5" s="1"/>
  <c r="L201" i="5" a="1"/>
  <c r="L201" i="5" s="1"/>
  <c r="L202" i="5" a="1"/>
  <c r="L202" i="5" s="1"/>
  <c r="L203" i="5" a="1"/>
  <c r="L203" i="5" s="1"/>
  <c r="L204" i="5" a="1"/>
  <c r="L204" i="5" s="1"/>
  <c r="L205" i="5" a="1"/>
  <c r="L205" i="5" s="1"/>
  <c r="L206" i="5" a="1"/>
  <c r="L206" i="5" s="1"/>
  <c r="L207" i="5" a="1"/>
  <c r="L207" i="5" s="1"/>
  <c r="L208" i="5" a="1"/>
  <c r="L208" i="5" s="1"/>
  <c r="L209" i="5" a="1"/>
  <c r="L209" i="5" s="1"/>
  <c r="L210" i="5" a="1"/>
  <c r="L210" i="5" s="1"/>
  <c r="L211" i="5" a="1"/>
  <c r="L211" i="5" s="1"/>
  <c r="L212" i="5" a="1"/>
  <c r="L212" i="5" s="1"/>
  <c r="L213" i="5" a="1"/>
  <c r="L213" i="5" s="1"/>
  <c r="L214" i="5" a="1"/>
  <c r="L214" i="5" s="1"/>
  <c r="L215" i="5" a="1"/>
  <c r="L215" i="5" s="1"/>
  <c r="L216" i="5" a="1"/>
  <c r="L216" i="5" s="1"/>
  <c r="L217" i="5" a="1"/>
  <c r="L217" i="5" s="1"/>
  <c r="L218" i="5" a="1"/>
  <c r="L218" i="5" s="1"/>
  <c r="L219" i="5" a="1"/>
  <c r="L219" i="5" s="1"/>
  <c r="L220" i="5" a="1"/>
  <c r="L220" i="5" s="1"/>
  <c r="L221" i="5" a="1"/>
  <c r="L221" i="5" s="1"/>
  <c r="L222" i="5" a="1"/>
  <c r="L222" i="5" s="1"/>
  <c r="L223" i="5" a="1"/>
  <c r="L223" i="5" s="1"/>
  <c r="L224" i="5" a="1"/>
  <c r="L224" i="5" s="1"/>
  <c r="L225" i="5" a="1"/>
  <c r="L225" i="5" s="1"/>
  <c r="L226" i="5" a="1"/>
  <c r="L226" i="5" s="1"/>
  <c r="L227" i="5" a="1"/>
  <c r="L227" i="5" s="1"/>
  <c r="L228" i="5" a="1"/>
  <c r="L228" i="5" s="1"/>
  <c r="L229" i="5" a="1"/>
  <c r="L229" i="5" s="1"/>
  <c r="L230" i="5" a="1"/>
  <c r="L230" i="5" s="1"/>
  <c r="L231" i="5" a="1"/>
  <c r="L231" i="5" s="1"/>
  <c r="L232" i="5" a="1"/>
  <c r="L232" i="5" s="1"/>
  <c r="L233" i="5" a="1"/>
  <c r="L233" i="5" s="1"/>
  <c r="L234" i="5" a="1"/>
  <c r="L234" i="5" s="1"/>
  <c r="L235" i="5" a="1"/>
  <c r="L235" i="5" s="1"/>
  <c r="L236" i="5" a="1"/>
  <c r="L236" i="5" s="1"/>
  <c r="L237" i="5" a="1"/>
  <c r="L237" i="5" s="1"/>
  <c r="L238" i="5" a="1"/>
  <c r="L238" i="5" s="1"/>
  <c r="L239" i="5" a="1"/>
  <c r="L239" i="5" s="1"/>
  <c r="L240" i="5" a="1"/>
  <c r="L240" i="5" s="1"/>
  <c r="L241" i="5" a="1"/>
  <c r="L241" i="5" s="1"/>
  <c r="L242" i="5" a="1"/>
  <c r="L242" i="5" s="1"/>
  <c r="L243" i="5" a="1"/>
  <c r="L243" i="5" s="1"/>
  <c r="L244" i="5" a="1"/>
  <c r="L244" i="5" s="1"/>
  <c r="L245" i="5" a="1"/>
  <c r="L245" i="5" s="1"/>
  <c r="L246" i="5" a="1"/>
  <c r="L246" i="5" s="1"/>
  <c r="L247" i="5" a="1"/>
  <c r="L247" i="5" s="1"/>
  <c r="L248" i="5" a="1"/>
  <c r="L248" i="5" s="1"/>
  <c r="L249" i="5" a="1"/>
  <c r="L249" i="5" s="1"/>
  <c r="L250" i="5" a="1"/>
  <c r="L250" i="5" s="1"/>
  <c r="L251" i="5" a="1"/>
  <c r="L251" i="5" s="1"/>
  <c r="L252" i="5" a="1"/>
  <c r="L252" i="5" s="1"/>
  <c r="L253" i="5" a="1"/>
  <c r="L253" i="5" s="1"/>
  <c r="L254" i="5" a="1"/>
  <c r="L254" i="5" s="1"/>
  <c r="L255" i="5" a="1"/>
  <c r="L255" i="5" s="1"/>
  <c r="L256" i="5" a="1"/>
  <c r="L256" i="5" s="1"/>
  <c r="L257" i="5" a="1"/>
  <c r="L257" i="5" s="1"/>
  <c r="L258" i="5" a="1"/>
  <c r="L258" i="5" s="1"/>
  <c r="L259" i="5" a="1"/>
  <c r="L259" i="5" s="1"/>
  <c r="L260" i="5" a="1"/>
  <c r="L260" i="5" s="1"/>
  <c r="L261" i="5" a="1"/>
  <c r="L261" i="5" s="1"/>
  <c r="L262" i="5" a="1"/>
  <c r="L262" i="5" s="1"/>
  <c r="L263" i="5" a="1"/>
  <c r="L263" i="5" s="1"/>
  <c r="L264" i="5" a="1"/>
  <c r="L264" i="5" s="1"/>
  <c r="L265" i="5" a="1"/>
  <c r="L265" i="5" s="1"/>
  <c r="L266" i="5" a="1"/>
  <c r="L266" i="5" s="1"/>
  <c r="L267" i="5" a="1"/>
  <c r="L267" i="5" s="1"/>
  <c r="L268" i="5" a="1"/>
  <c r="L268" i="5" s="1"/>
  <c r="L269" i="5" a="1"/>
  <c r="L269" i="5" s="1"/>
  <c r="L270" i="5" a="1"/>
  <c r="L270" i="5" s="1"/>
  <c r="L271" i="5" a="1"/>
  <c r="L271" i="5" s="1"/>
  <c r="L272" i="5" a="1"/>
  <c r="L272" i="5" s="1"/>
  <c r="L273" i="5" a="1"/>
  <c r="L273" i="5" s="1"/>
  <c r="L274" i="5" a="1"/>
  <c r="L274" i="5" s="1"/>
  <c r="L275" i="5" a="1"/>
  <c r="L275" i="5" s="1"/>
  <c r="L276" i="5" a="1"/>
  <c r="L276" i="5" s="1"/>
  <c r="L277" i="5" a="1"/>
  <c r="L277" i="5" s="1"/>
  <c r="L278" i="5" a="1"/>
  <c r="L278" i="5" s="1"/>
  <c r="L279" i="5" a="1"/>
  <c r="L279" i="5" s="1"/>
  <c r="L280" i="5" a="1"/>
  <c r="L280" i="5" s="1"/>
  <c r="L281" i="5" a="1"/>
  <c r="L281" i="5" s="1"/>
  <c r="L282" i="5" a="1"/>
  <c r="L282" i="5" s="1"/>
  <c r="L283" i="5" a="1"/>
  <c r="L283" i="5" s="1"/>
  <c r="L284" i="5" a="1"/>
  <c r="L284" i="5" s="1"/>
  <c r="L285" i="5" a="1"/>
  <c r="L285" i="5" s="1"/>
  <c r="L286" i="5" a="1"/>
  <c r="L286" i="5" s="1"/>
  <c r="L287" i="5" a="1"/>
  <c r="L287" i="5" s="1"/>
  <c r="L288" i="5" a="1"/>
  <c r="L288" i="5" s="1"/>
  <c r="L289" i="5" a="1"/>
  <c r="L289" i="5" s="1"/>
  <c r="L290" i="5" a="1"/>
  <c r="L290" i="5" s="1"/>
  <c r="L291" i="5" a="1"/>
  <c r="L291" i="5" s="1"/>
  <c r="L292" i="5" a="1"/>
  <c r="L292" i="5" s="1"/>
  <c r="L293" i="5" a="1"/>
  <c r="L293" i="5" s="1"/>
  <c r="L294" i="5" a="1"/>
  <c r="L294" i="5" s="1"/>
  <c r="L295" i="5" a="1"/>
  <c r="L295" i="5" s="1"/>
  <c r="L296" i="5" a="1"/>
  <c r="L296" i="5" s="1"/>
  <c r="L297" i="5" a="1"/>
  <c r="L297" i="5" s="1"/>
  <c r="L298" i="5" a="1"/>
  <c r="L298" i="5" s="1"/>
  <c r="L299" i="5" a="1"/>
  <c r="L299" i="5" s="1"/>
  <c r="L300" i="5" a="1"/>
  <c r="L300" i="5" s="1"/>
  <c r="L301" i="5" a="1"/>
  <c r="L301" i="5" s="1"/>
  <c r="L302" i="5" a="1"/>
  <c r="L302" i="5" s="1"/>
  <c r="L303" i="5" a="1"/>
  <c r="L303" i="5" s="1"/>
  <c r="L304" i="5" a="1"/>
  <c r="L304" i="5" s="1"/>
  <c r="L305" i="5" a="1"/>
  <c r="L305" i="5" s="1"/>
  <c r="L306" i="5" a="1"/>
  <c r="L306" i="5" s="1"/>
  <c r="L307" i="5" a="1"/>
  <c r="L307" i="5" s="1"/>
  <c r="L308" i="5" a="1"/>
  <c r="L308" i="5" s="1"/>
  <c r="L309" i="5" a="1"/>
  <c r="L309" i="5" s="1"/>
  <c r="L310" i="5" a="1"/>
  <c r="L310" i="5" s="1"/>
  <c r="L311" i="5" a="1"/>
  <c r="L311" i="5" s="1"/>
  <c r="L312" i="5" a="1"/>
  <c r="L312" i="5" s="1"/>
  <c r="L313" i="5" a="1"/>
  <c r="L313" i="5" s="1"/>
  <c r="L314" i="5" a="1"/>
  <c r="L314" i="5" s="1"/>
  <c r="L315" i="5" a="1"/>
  <c r="L315" i="5" s="1"/>
  <c r="L316" i="5" a="1"/>
  <c r="L316" i="5" s="1"/>
  <c r="L317" i="5" a="1"/>
  <c r="L317" i="5" s="1"/>
  <c r="L318" i="5" a="1"/>
  <c r="L318" i="5" s="1"/>
  <c r="L319" i="5" a="1"/>
  <c r="L319" i="5" s="1"/>
  <c r="L320" i="5" a="1"/>
  <c r="L320" i="5" s="1"/>
  <c r="L321" i="5" a="1"/>
  <c r="L321" i="5" s="1"/>
  <c r="L322" i="5" a="1"/>
  <c r="L322" i="5" s="1"/>
  <c r="L323" i="5" a="1"/>
  <c r="L323" i="5" s="1"/>
  <c r="L324" i="5" a="1"/>
  <c r="L324" i="5" s="1"/>
  <c r="L325" i="5" a="1"/>
  <c r="L325" i="5" s="1"/>
  <c r="L326" i="5" a="1"/>
  <c r="L326" i="5" s="1"/>
  <c r="L327" i="5" a="1"/>
  <c r="L327" i="5" s="1"/>
  <c r="L328" i="5" a="1"/>
  <c r="L328" i="5" s="1"/>
  <c r="L329" i="5" a="1"/>
  <c r="L329" i="5" s="1"/>
  <c r="L330" i="5" a="1"/>
  <c r="L330" i="5" s="1"/>
  <c r="L331" i="5" a="1"/>
  <c r="L331" i="5" s="1"/>
  <c r="L332" i="5" a="1"/>
  <c r="L332" i="5" s="1"/>
  <c r="L333" i="5" a="1"/>
  <c r="L333" i="5" s="1"/>
  <c r="L334" i="5" a="1"/>
  <c r="L334" i="5" s="1"/>
  <c r="L335" i="5" a="1"/>
  <c r="L335" i="5" s="1"/>
  <c r="L336" i="5" a="1"/>
  <c r="L336" i="5" s="1"/>
  <c r="L337" i="5" a="1"/>
  <c r="L337" i="5" s="1"/>
  <c r="L338" i="5" a="1"/>
  <c r="L338" i="5" s="1"/>
  <c r="L339" i="5" a="1"/>
  <c r="L339" i="5" s="1"/>
  <c r="L340" i="5" a="1"/>
  <c r="L340" i="5" s="1"/>
  <c r="L341" i="5" a="1"/>
  <c r="L341" i="5" s="1"/>
  <c r="L342" i="5" a="1"/>
  <c r="L342" i="5" s="1"/>
  <c r="L343" i="5" a="1"/>
  <c r="L343" i="5" s="1"/>
  <c r="L344" i="5" a="1"/>
  <c r="L344" i="5" s="1"/>
  <c r="L345" i="5" a="1"/>
  <c r="L345" i="5" s="1"/>
  <c r="L346" i="5" a="1"/>
  <c r="L346" i="5" s="1"/>
  <c r="L347" i="5" a="1"/>
  <c r="L347" i="5" s="1"/>
  <c r="L348" i="5" a="1"/>
  <c r="L348" i="5" s="1"/>
  <c r="L349" i="5" a="1"/>
  <c r="L349" i="5" s="1"/>
  <c r="L350" i="5" a="1"/>
  <c r="L350" i="5" s="1"/>
  <c r="L351" i="5" a="1"/>
  <c r="L351" i="5" s="1"/>
  <c r="L352" i="5" a="1"/>
  <c r="L352" i="5" s="1"/>
  <c r="L353" i="5" a="1"/>
  <c r="L353" i="5" s="1"/>
  <c r="L354" i="5" a="1"/>
  <c r="L354" i="5" s="1"/>
  <c r="L355" i="5" a="1"/>
  <c r="L355" i="5" s="1"/>
  <c r="L356" i="5" a="1"/>
  <c r="L356" i="5" s="1"/>
  <c r="L357" i="5" a="1"/>
  <c r="L357" i="5" s="1"/>
  <c r="L358" i="5" a="1"/>
  <c r="L358" i="5" s="1"/>
  <c r="L359" i="5" a="1"/>
  <c r="L359" i="5" s="1"/>
  <c r="L360" i="5" a="1"/>
  <c r="L360" i="5" s="1"/>
  <c r="L361" i="5" a="1"/>
  <c r="L361" i="5" s="1"/>
  <c r="L362" i="5" a="1"/>
  <c r="L362" i="5" s="1"/>
  <c r="L363" i="5" a="1"/>
  <c r="L363" i="5" s="1"/>
  <c r="L364" i="5" a="1"/>
  <c r="L364" i="5" s="1"/>
  <c r="L365" i="5" a="1"/>
  <c r="L365" i="5" s="1"/>
  <c r="L366" i="5" a="1"/>
  <c r="L366" i="5" s="1"/>
  <c r="L367" i="5" a="1"/>
  <c r="L367" i="5" s="1"/>
  <c r="L368" i="5" a="1"/>
  <c r="L368" i="5" s="1"/>
  <c r="L369" i="5" a="1"/>
  <c r="L369" i="5" s="1"/>
  <c r="L370" i="5" a="1"/>
  <c r="L370" i="5" s="1"/>
  <c r="L371" i="5" a="1"/>
  <c r="L371" i="5" s="1"/>
  <c r="L372" i="5" a="1"/>
  <c r="L372" i="5" s="1"/>
  <c r="L373" i="5" a="1"/>
  <c r="L373" i="5" s="1"/>
  <c r="L374" i="5" a="1"/>
  <c r="L374" i="5" s="1"/>
  <c r="L375" i="5" a="1"/>
  <c r="L375" i="5" s="1"/>
  <c r="L376" i="5" a="1"/>
  <c r="L376" i="5" s="1"/>
  <c r="L377" i="5" a="1"/>
  <c r="L377" i="5" s="1"/>
  <c r="L378" i="5" a="1"/>
  <c r="L378" i="5" s="1"/>
  <c r="L379" i="5" a="1"/>
  <c r="L379" i="5" s="1"/>
  <c r="L380" i="5" a="1"/>
  <c r="L380" i="5" s="1"/>
  <c r="L381" i="5" a="1"/>
  <c r="L381" i="5" s="1"/>
  <c r="L382" i="5" a="1"/>
  <c r="L382" i="5" s="1"/>
  <c r="L383" i="5" a="1"/>
  <c r="L383" i="5" s="1"/>
  <c r="L384" i="5" a="1"/>
  <c r="L384" i="5" s="1"/>
  <c r="L385" i="5" a="1"/>
  <c r="L385" i="5" s="1"/>
  <c r="L386" i="5" a="1"/>
  <c r="L386" i="5" s="1"/>
  <c r="L387" i="5" a="1"/>
  <c r="L387" i="5" s="1"/>
  <c r="L388" i="5" a="1"/>
  <c r="L388" i="5" s="1"/>
  <c r="L389" i="5" a="1"/>
  <c r="L389" i="5" s="1"/>
  <c r="L390" i="5" a="1"/>
  <c r="L390" i="5" s="1"/>
  <c r="L391" i="5" a="1"/>
  <c r="L391" i="5" s="1"/>
  <c r="L392" i="5" a="1"/>
  <c r="L392" i="5" s="1"/>
  <c r="L393" i="5" a="1"/>
  <c r="L393" i="5" s="1"/>
  <c r="L394" i="5" a="1"/>
  <c r="L394" i="5" s="1"/>
  <c r="L395" i="5" a="1"/>
  <c r="L395" i="5" s="1"/>
  <c r="L396" i="5" a="1"/>
  <c r="L396" i="5" s="1"/>
  <c r="L397" i="5" a="1"/>
  <c r="L397" i="5" s="1"/>
  <c r="L398" i="5" a="1"/>
  <c r="L398" i="5" s="1"/>
  <c r="L399" i="5" a="1"/>
  <c r="L399" i="5" s="1"/>
  <c r="L400" i="5" a="1"/>
  <c r="L400" i="5" s="1"/>
  <c r="L401" i="5" a="1"/>
  <c r="L401" i="5" s="1"/>
  <c r="L402" i="5" a="1"/>
  <c r="L402" i="5" s="1"/>
  <c r="L403" i="5" a="1"/>
  <c r="L403" i="5" s="1"/>
  <c r="L404" i="5" a="1"/>
  <c r="L404" i="5" s="1"/>
  <c r="L405" i="5" a="1"/>
  <c r="L405" i="5" s="1"/>
  <c r="L406" i="5" a="1"/>
  <c r="L406" i="5" s="1"/>
  <c r="L407" i="5" a="1"/>
  <c r="L407" i="5" s="1"/>
  <c r="L408" i="5" a="1"/>
  <c r="L408" i="5" s="1"/>
  <c r="L409" i="5" a="1"/>
  <c r="L409" i="5" s="1"/>
  <c r="L410" i="5" a="1"/>
  <c r="L410" i="5" s="1"/>
  <c r="L411" i="5" a="1"/>
  <c r="L411" i="5" s="1"/>
  <c r="L412" i="5" a="1"/>
  <c r="L412" i="5" s="1"/>
  <c r="L413" i="5" a="1"/>
  <c r="L413" i="5" s="1"/>
  <c r="L414" i="5" a="1"/>
  <c r="L414" i="5" s="1"/>
  <c r="L415" i="5" a="1"/>
  <c r="L415" i="5" s="1"/>
  <c r="L416" i="5" a="1"/>
  <c r="L416" i="5" s="1"/>
  <c r="L417" i="5" a="1"/>
  <c r="L417" i="5" s="1"/>
  <c r="L418" i="5" a="1"/>
  <c r="L418" i="5" s="1"/>
  <c r="L419" i="5" a="1"/>
  <c r="L419" i="5" s="1"/>
  <c r="L420" i="5" a="1"/>
  <c r="L420" i="5" s="1"/>
  <c r="L421" i="5" a="1"/>
  <c r="L421" i="5" s="1"/>
  <c r="L422" i="5" a="1"/>
  <c r="L422" i="5" s="1"/>
  <c r="L423" i="5" a="1"/>
  <c r="L423" i="5" s="1"/>
  <c r="L424" i="5" a="1"/>
  <c r="L424" i="5" s="1"/>
  <c r="L425" i="5" a="1"/>
  <c r="L425" i="5" s="1"/>
  <c r="L426" i="5" a="1"/>
  <c r="L426" i="5" s="1"/>
  <c r="L427" i="5" a="1"/>
  <c r="L427" i="5" s="1"/>
  <c r="L428" i="5" a="1"/>
  <c r="L428" i="5" s="1"/>
  <c r="L429" i="5" a="1"/>
  <c r="L429" i="5" s="1"/>
  <c r="L430" i="5" a="1"/>
  <c r="L430" i="5" s="1"/>
  <c r="L431" i="5" a="1"/>
  <c r="L431" i="5" s="1"/>
  <c r="L432" i="5" a="1"/>
  <c r="L432" i="5" s="1"/>
  <c r="L433" i="5" a="1"/>
  <c r="L433" i="5" s="1"/>
  <c r="L434" i="5" a="1"/>
  <c r="L434" i="5" s="1"/>
  <c r="L435" i="5" a="1"/>
  <c r="L435" i="5" s="1"/>
  <c r="L436" i="5" a="1"/>
  <c r="L436" i="5" s="1"/>
  <c r="L437" i="5" a="1"/>
  <c r="L437" i="5" s="1"/>
  <c r="L438" i="5" a="1"/>
  <c r="L438" i="5" s="1"/>
  <c r="L439" i="5" a="1"/>
  <c r="L439" i="5" s="1"/>
  <c r="L440" i="5" a="1"/>
  <c r="L440" i="5" s="1"/>
  <c r="L441" i="5" a="1"/>
  <c r="L441" i="5" s="1"/>
  <c r="L442" i="5" a="1"/>
  <c r="L442" i="5" s="1"/>
  <c r="L443" i="5" a="1"/>
  <c r="L443" i="5" s="1"/>
  <c r="L444" i="5" a="1"/>
  <c r="L444" i="5" s="1"/>
  <c r="L445" i="5" a="1"/>
  <c r="L445" i="5" s="1"/>
  <c r="L446" i="5" a="1"/>
  <c r="L446" i="5" s="1"/>
  <c r="L447" i="5" a="1"/>
  <c r="L447" i="5" s="1"/>
  <c r="L448" i="5" a="1"/>
  <c r="L448" i="5" s="1"/>
  <c r="L449" i="5" a="1"/>
  <c r="L449" i="5" s="1"/>
  <c r="L450" i="5" a="1"/>
  <c r="L450" i="5" s="1"/>
  <c r="L451" i="5" a="1"/>
  <c r="L451" i="5" s="1"/>
  <c r="L452" i="5" a="1"/>
  <c r="L452" i="5" s="1"/>
  <c r="L453" i="5" a="1"/>
  <c r="L453" i="5" s="1"/>
  <c r="L454" i="5" a="1"/>
  <c r="L454" i="5" s="1"/>
  <c r="L455" i="5" a="1"/>
  <c r="L455" i="5" s="1"/>
  <c r="L456" i="5" a="1"/>
  <c r="L456" i="5" s="1"/>
  <c r="L457" i="5" a="1"/>
  <c r="L457" i="5" s="1"/>
  <c r="L458" i="5" a="1"/>
  <c r="L458" i="5" s="1"/>
  <c r="L459" i="5" a="1"/>
  <c r="L459" i="5" s="1"/>
  <c r="L460" i="5" a="1"/>
  <c r="L460" i="5" s="1"/>
  <c r="L461" i="5" a="1"/>
  <c r="L461" i="5" s="1"/>
  <c r="L462" i="5" a="1"/>
  <c r="L462" i="5" s="1"/>
  <c r="L463" i="5" a="1"/>
  <c r="L463" i="5" s="1"/>
  <c r="L464" i="5" a="1"/>
  <c r="L464" i="5" s="1"/>
  <c r="L465" i="5" a="1"/>
  <c r="L465" i="5" s="1"/>
  <c r="L466" i="5" a="1"/>
  <c r="L466" i="5" s="1"/>
  <c r="L467" i="5" a="1"/>
  <c r="L467" i="5" s="1"/>
  <c r="L468" i="5" a="1"/>
  <c r="L468" i="5" s="1"/>
  <c r="L469" i="5" a="1"/>
  <c r="L469" i="5" s="1"/>
  <c r="L470" i="5" a="1"/>
  <c r="L470" i="5" s="1"/>
  <c r="L471" i="5" a="1"/>
  <c r="L471" i="5" s="1"/>
  <c r="L472" i="5" a="1"/>
  <c r="L472" i="5" s="1"/>
  <c r="L473" i="5" a="1"/>
  <c r="L473" i="5" s="1"/>
  <c r="L474" i="5" a="1"/>
  <c r="L474" i="5" s="1"/>
  <c r="L475" i="5" a="1"/>
  <c r="L475" i="5" s="1"/>
  <c r="L476" i="5" a="1"/>
  <c r="L476" i="5" s="1"/>
  <c r="L477" i="5" a="1"/>
  <c r="L477" i="5" s="1"/>
  <c r="L478" i="5" a="1"/>
  <c r="L478" i="5" s="1"/>
  <c r="L479" i="5" a="1"/>
  <c r="L479" i="5" s="1"/>
  <c r="L480" i="5" a="1"/>
  <c r="L480" i="5" s="1"/>
  <c r="L481" i="5" a="1"/>
  <c r="L481" i="5" s="1"/>
  <c r="L482" i="5" a="1"/>
  <c r="L482" i="5" s="1"/>
  <c r="L483" i="5" a="1"/>
  <c r="L483" i="5" s="1"/>
  <c r="L484" i="5" a="1"/>
  <c r="L484" i="5" s="1"/>
  <c r="L485" i="5" a="1"/>
  <c r="L485" i="5" s="1"/>
  <c r="L486" i="5" a="1"/>
  <c r="L486" i="5" s="1"/>
  <c r="L487" i="5" a="1"/>
  <c r="L487" i="5" s="1"/>
  <c r="L488" i="5" a="1"/>
  <c r="L488" i="5" s="1"/>
  <c r="L489" i="5" a="1"/>
  <c r="L489" i="5" s="1"/>
  <c r="L490" i="5" a="1"/>
  <c r="L490" i="5" s="1"/>
  <c r="L491" i="5" a="1"/>
  <c r="L491" i="5" s="1"/>
  <c r="L492" i="5" a="1"/>
  <c r="L492" i="5" s="1"/>
  <c r="L493" i="5" a="1"/>
  <c r="L493" i="5" s="1"/>
  <c r="L494" i="5" a="1"/>
  <c r="L494" i="5" s="1"/>
  <c r="L495" i="5" a="1"/>
  <c r="L495" i="5" s="1"/>
  <c r="L496" i="5" a="1"/>
  <c r="L496" i="5" s="1"/>
  <c r="L497" i="5" a="1"/>
  <c r="L497" i="5" s="1"/>
  <c r="L498" i="5" a="1"/>
  <c r="L498" i="5" s="1"/>
  <c r="L499" i="5" a="1"/>
  <c r="L499" i="5" s="1"/>
  <c r="L500" i="5" a="1"/>
  <c r="L500" i="5" s="1"/>
  <c r="L501" i="5" a="1"/>
  <c r="L501" i="5" s="1"/>
  <c r="L502" i="5" a="1"/>
  <c r="L502" i="5" s="1"/>
  <c r="L503" i="5" a="1"/>
  <c r="L503" i="5" s="1"/>
  <c r="L504" i="5" a="1"/>
  <c r="L504" i="5" s="1"/>
  <c r="L505" i="5" a="1"/>
  <c r="L505" i="5" s="1"/>
  <c r="L506" i="5" a="1"/>
  <c r="L506" i="5" s="1"/>
  <c r="L507" i="5" a="1"/>
  <c r="L507" i="5" s="1"/>
  <c r="L508" i="5" a="1"/>
  <c r="L508" i="5" s="1"/>
  <c r="L509" i="5" a="1"/>
  <c r="L509" i="5" s="1"/>
  <c r="L510" i="5" a="1"/>
  <c r="L510" i="5" s="1"/>
  <c r="L511" i="5" a="1"/>
  <c r="L511" i="5" s="1"/>
  <c r="L512" i="5" a="1"/>
  <c r="L512" i="5" s="1"/>
  <c r="L513" i="5" a="1"/>
  <c r="L513" i="5" s="1"/>
  <c r="L514" i="5" a="1"/>
  <c r="L514" i="5" s="1"/>
  <c r="L515" i="5" a="1"/>
  <c r="L515" i="5" s="1"/>
  <c r="L516" i="5" a="1"/>
  <c r="L516" i="5" s="1"/>
  <c r="L517" i="5" a="1"/>
  <c r="L517" i="5" s="1"/>
  <c r="L518" i="5" a="1"/>
  <c r="L518" i="5" s="1"/>
  <c r="L519" i="5" a="1"/>
  <c r="L519" i="5" s="1"/>
  <c r="L520" i="5" a="1"/>
  <c r="L520" i="5" s="1"/>
  <c r="L521" i="5" a="1"/>
  <c r="L521" i="5" s="1"/>
  <c r="L522" i="5" a="1"/>
  <c r="L522" i="5" s="1"/>
  <c r="L523" i="5" a="1"/>
  <c r="L523" i="5" s="1"/>
  <c r="L524" i="5" a="1"/>
  <c r="L524" i="5" s="1"/>
  <c r="L525" i="5" a="1"/>
  <c r="L525" i="5" s="1"/>
  <c r="L526" i="5" a="1"/>
  <c r="L526" i="5" s="1"/>
  <c r="L527" i="5" a="1"/>
  <c r="L527" i="5" s="1"/>
  <c r="L528" i="5" a="1"/>
  <c r="L528" i="5" s="1"/>
  <c r="L529" i="5" a="1"/>
  <c r="L529" i="5" s="1"/>
  <c r="L530" i="5" a="1"/>
  <c r="L530" i="5" s="1"/>
  <c r="L531" i="5" a="1"/>
  <c r="L531" i="5" s="1"/>
  <c r="L532" i="5" a="1"/>
  <c r="L532" i="5" s="1"/>
  <c r="L533" i="5" a="1"/>
  <c r="L533" i="5" s="1"/>
  <c r="L534" i="5" a="1"/>
  <c r="L534" i="5" s="1"/>
  <c r="L535" i="5" a="1"/>
  <c r="L535" i="5" s="1"/>
  <c r="L536" i="5" a="1"/>
  <c r="L536" i="5" s="1"/>
  <c r="L537" i="5" a="1"/>
  <c r="L537" i="5" s="1"/>
  <c r="L538" i="5" a="1"/>
  <c r="L538" i="5" s="1"/>
  <c r="L539" i="5" a="1"/>
  <c r="L539" i="5" s="1"/>
  <c r="L540" i="5" a="1"/>
  <c r="L540" i="5" s="1"/>
  <c r="L541" i="5" a="1"/>
  <c r="L541" i="5" s="1"/>
  <c r="L542" i="5" a="1"/>
  <c r="L542" i="5" s="1"/>
  <c r="L543" i="5" a="1"/>
  <c r="L543" i="5" s="1"/>
  <c r="L544" i="5" a="1"/>
  <c r="L544" i="5" s="1"/>
  <c r="L545" i="5" a="1"/>
  <c r="L545" i="5" s="1"/>
  <c r="L546" i="5" a="1"/>
  <c r="L546" i="5" s="1"/>
  <c r="L547" i="5" a="1"/>
  <c r="L547" i="5" s="1"/>
  <c r="L548" i="5" a="1"/>
  <c r="L548" i="5" s="1"/>
  <c r="L549" i="5" a="1"/>
  <c r="L549" i="5" s="1"/>
  <c r="L550" i="5" a="1"/>
  <c r="L550" i="5" s="1"/>
  <c r="L551" i="5" a="1"/>
  <c r="L551" i="5" s="1"/>
  <c r="L552" i="5" a="1"/>
  <c r="L552" i="5" s="1"/>
  <c r="L553" i="5" a="1"/>
  <c r="L553" i="5" s="1"/>
  <c r="L554" i="5" a="1"/>
  <c r="L554" i="5" s="1"/>
  <c r="L555" i="5" a="1"/>
  <c r="L555" i="5" s="1"/>
  <c r="L556" i="5" a="1"/>
  <c r="L556" i="5" s="1"/>
  <c r="L557" i="5" a="1"/>
  <c r="L557" i="5" s="1"/>
  <c r="L558" i="5" a="1"/>
  <c r="L558" i="5" s="1"/>
  <c r="L559" i="5" a="1"/>
  <c r="L559" i="5" s="1"/>
  <c r="L560" i="5" a="1"/>
  <c r="L560" i="5" s="1"/>
  <c r="L561" i="5" a="1"/>
  <c r="L561" i="5" s="1"/>
  <c r="L562" i="5" a="1"/>
  <c r="L562" i="5" s="1"/>
  <c r="L563" i="5" a="1"/>
  <c r="L563" i="5" s="1"/>
  <c r="L564" i="5" a="1"/>
  <c r="L564" i="5" s="1"/>
  <c r="L565" i="5" a="1"/>
  <c r="L565" i="5" s="1"/>
  <c r="L566" i="5" a="1"/>
  <c r="L566" i="5" s="1"/>
  <c r="L567" i="5" a="1"/>
  <c r="L567" i="5" s="1"/>
  <c r="L568" i="5" a="1"/>
  <c r="L568" i="5" s="1"/>
  <c r="L569" i="5" a="1"/>
  <c r="L569" i="5" s="1"/>
  <c r="L570" i="5" a="1"/>
  <c r="L570" i="5" s="1"/>
  <c r="L571" i="5" a="1"/>
  <c r="L571" i="5" s="1"/>
  <c r="L572" i="5" a="1"/>
  <c r="L572" i="5" s="1"/>
  <c r="L573" i="5" a="1"/>
  <c r="L573" i="5" s="1"/>
  <c r="L574" i="5" a="1"/>
  <c r="L574" i="5" s="1"/>
  <c r="L575" i="5" a="1"/>
  <c r="L575" i="5" s="1"/>
  <c r="L576" i="5" a="1"/>
  <c r="L576" i="5" s="1"/>
  <c r="L577" i="5" a="1"/>
  <c r="L577" i="5" s="1"/>
  <c r="L578" i="5" a="1"/>
  <c r="L578" i="5" s="1"/>
  <c r="L579" i="5" a="1"/>
  <c r="L579" i="5" s="1"/>
  <c r="L580" i="5" a="1"/>
  <c r="L580" i="5" s="1"/>
  <c r="L581" i="5" a="1"/>
  <c r="L581" i="5" s="1"/>
  <c r="L582" i="5" a="1"/>
  <c r="L582" i="5" s="1"/>
  <c r="L583" i="5" a="1"/>
  <c r="L583" i="5" s="1"/>
  <c r="L584" i="5" a="1"/>
  <c r="L584" i="5" s="1"/>
  <c r="L585" i="5" a="1"/>
  <c r="L585" i="5" s="1"/>
  <c r="L586" i="5" a="1"/>
  <c r="L586" i="5" s="1"/>
  <c r="L587" i="5" a="1"/>
  <c r="L587" i="5" s="1"/>
  <c r="L588" i="5" a="1"/>
  <c r="L588" i="5" s="1"/>
  <c r="L589" i="5" a="1"/>
  <c r="L589" i="5" s="1"/>
  <c r="L590" i="5" a="1"/>
  <c r="L590" i="5" s="1"/>
  <c r="L591" i="5" a="1"/>
  <c r="L591" i="5" s="1"/>
  <c r="L592" i="5" a="1"/>
  <c r="L592" i="5" s="1"/>
  <c r="L593" i="5" a="1"/>
  <c r="L593" i="5" s="1"/>
  <c r="L594" i="5" a="1"/>
  <c r="L594" i="5" s="1"/>
  <c r="L595" i="5" a="1"/>
  <c r="L595" i="5" s="1"/>
  <c r="L596" i="5" a="1"/>
  <c r="L596" i="5" s="1"/>
  <c r="L597" i="5" a="1"/>
  <c r="L597" i="5" s="1"/>
  <c r="L598" i="5" a="1"/>
  <c r="L598" i="5" s="1"/>
  <c r="L599" i="5" a="1"/>
  <c r="L599" i="5" s="1"/>
  <c r="L600" i="5" a="1"/>
  <c r="L600" i="5" s="1"/>
  <c r="L601" i="5" a="1"/>
  <c r="L601" i="5" s="1"/>
  <c r="L602" i="5" a="1"/>
  <c r="L602" i="5" s="1"/>
  <c r="L603" i="5" a="1"/>
  <c r="L603" i="5" s="1"/>
  <c r="L604" i="5" a="1"/>
  <c r="L604" i="5" s="1"/>
  <c r="L605" i="5" a="1"/>
  <c r="L605" i="5" s="1"/>
  <c r="L606" i="5" a="1"/>
  <c r="L606" i="5" s="1"/>
  <c r="L607" i="5" a="1"/>
  <c r="L607" i="5" s="1"/>
  <c r="L608" i="5" a="1"/>
  <c r="L608" i="5" s="1"/>
  <c r="L609" i="5" a="1"/>
  <c r="L609" i="5" s="1"/>
  <c r="L610" i="5" a="1"/>
  <c r="L610" i="5" s="1"/>
  <c r="L611" i="5" a="1"/>
  <c r="L611" i="5" s="1"/>
  <c r="L612" i="5" a="1"/>
  <c r="L612" i="5" s="1"/>
  <c r="L613" i="5" a="1"/>
  <c r="L613" i="5" s="1"/>
  <c r="L614" i="5" a="1"/>
  <c r="L614" i="5" s="1"/>
  <c r="L615" i="5" a="1"/>
  <c r="L615" i="5" s="1"/>
  <c r="L616" i="5" a="1"/>
  <c r="L616" i="5" s="1"/>
  <c r="L617" i="5" a="1"/>
  <c r="L617" i="5" s="1"/>
  <c r="L618" i="5" a="1"/>
  <c r="L618" i="5" s="1"/>
  <c r="L619" i="5" a="1"/>
  <c r="L619" i="5" s="1"/>
  <c r="L620" i="5" a="1"/>
  <c r="L620" i="5" s="1"/>
  <c r="L621" i="5" a="1"/>
  <c r="L621" i="5" s="1"/>
  <c r="L622" i="5" a="1"/>
  <c r="L622" i="5" s="1"/>
  <c r="L623" i="5" a="1"/>
  <c r="L623" i="5" s="1"/>
  <c r="L624" i="5" a="1"/>
  <c r="L624" i="5" s="1"/>
  <c r="L625" i="5" a="1"/>
  <c r="L625" i="5" s="1"/>
  <c r="L626" i="5" a="1"/>
  <c r="L626" i="5" s="1"/>
  <c r="L627" i="5" a="1"/>
  <c r="L627" i="5" s="1"/>
  <c r="L628" i="5" a="1"/>
  <c r="L628" i="5" s="1"/>
  <c r="L629" i="5" a="1"/>
  <c r="L629" i="5" s="1"/>
  <c r="L630" i="5" a="1"/>
  <c r="L630" i="5" s="1"/>
  <c r="L631" i="5" a="1"/>
  <c r="L631" i="5" s="1"/>
  <c r="L632" i="5" a="1"/>
  <c r="L632" i="5" s="1"/>
  <c r="L633" i="5" a="1"/>
  <c r="L633" i="5" s="1"/>
  <c r="L634" i="5" a="1"/>
  <c r="L634" i="5" s="1"/>
  <c r="L635" i="5" a="1"/>
  <c r="L635" i="5" s="1"/>
  <c r="L636" i="5" a="1"/>
  <c r="L636" i="5" s="1"/>
  <c r="L637" i="5" a="1"/>
  <c r="L637" i="5" s="1"/>
  <c r="L638" i="5" a="1"/>
  <c r="L638" i="5" s="1"/>
  <c r="L639" i="5" a="1"/>
  <c r="L639" i="5" s="1"/>
  <c r="L640" i="5" a="1"/>
  <c r="L640" i="5" s="1"/>
  <c r="L641" i="5" a="1"/>
  <c r="L641" i="5" s="1"/>
  <c r="L642" i="5" a="1"/>
  <c r="L642" i="5" s="1"/>
  <c r="L643" i="5" a="1"/>
  <c r="L643" i="5" s="1"/>
  <c r="L644" i="5" a="1"/>
  <c r="L644" i="5" s="1"/>
  <c r="L645" i="5" a="1"/>
  <c r="L645" i="5" s="1"/>
  <c r="L646" i="5" a="1"/>
  <c r="L646" i="5" s="1"/>
  <c r="L647" i="5" a="1"/>
  <c r="L647" i="5" s="1"/>
  <c r="L648" i="5" a="1"/>
  <c r="L648" i="5" s="1"/>
  <c r="L649" i="5" a="1"/>
  <c r="L649" i="5" s="1"/>
  <c r="L650" i="5" a="1"/>
  <c r="L650" i="5" s="1"/>
  <c r="L651" i="5" a="1"/>
  <c r="L651" i="5" s="1"/>
  <c r="L652" i="5" a="1"/>
  <c r="L652" i="5" s="1"/>
  <c r="L653" i="5" a="1"/>
  <c r="L653" i="5" s="1"/>
  <c r="L654" i="5" a="1"/>
  <c r="L654" i="5" s="1"/>
  <c r="L655" i="5" a="1"/>
  <c r="L655" i="5" s="1"/>
  <c r="L656" i="5" a="1"/>
  <c r="L656" i="5" s="1"/>
  <c r="L657" i="5" a="1"/>
  <c r="L657" i="5" s="1"/>
  <c r="L658" i="5" a="1"/>
  <c r="L658" i="5" s="1"/>
  <c r="L659" i="5" a="1"/>
  <c r="L659" i="5" s="1"/>
  <c r="L660" i="5" a="1"/>
  <c r="L660" i="5" s="1"/>
  <c r="L661" i="5" a="1"/>
  <c r="L661" i="5" s="1"/>
  <c r="L662" i="5" a="1"/>
  <c r="L662" i="5" s="1"/>
  <c r="L663" i="5" a="1"/>
  <c r="L663" i="5" s="1"/>
  <c r="L664" i="5" a="1"/>
  <c r="L664" i="5" s="1"/>
  <c r="L665" i="5" a="1"/>
  <c r="L665" i="5" s="1"/>
  <c r="L666" i="5" a="1"/>
  <c r="L666" i="5" s="1"/>
  <c r="L667" i="5" a="1"/>
  <c r="L667" i="5" s="1"/>
  <c r="L668" i="5" a="1"/>
  <c r="L668" i="5" s="1"/>
  <c r="L669" i="5" a="1"/>
  <c r="L669" i="5" s="1"/>
  <c r="L670" i="5" a="1"/>
  <c r="L670" i="5" s="1"/>
  <c r="L671" i="5" a="1"/>
  <c r="L671" i="5" s="1"/>
  <c r="L672" i="5" a="1"/>
  <c r="L672" i="5" s="1"/>
  <c r="L673" i="5" a="1"/>
  <c r="L673" i="5" s="1"/>
  <c r="L674" i="5" a="1"/>
  <c r="L674" i="5" s="1"/>
  <c r="L675" i="5" a="1"/>
  <c r="L675" i="5" s="1"/>
  <c r="L676" i="5" a="1"/>
  <c r="L676" i="5" s="1"/>
  <c r="L677" i="5" a="1"/>
  <c r="L677" i="5" s="1"/>
  <c r="L678" i="5" a="1"/>
  <c r="L678" i="5" s="1"/>
  <c r="L679" i="5" a="1"/>
  <c r="L679" i="5" s="1"/>
  <c r="L680" i="5" a="1"/>
  <c r="L680" i="5" s="1"/>
  <c r="L681" i="5" a="1"/>
  <c r="L681" i="5" s="1"/>
  <c r="L682" i="5" a="1"/>
  <c r="L682" i="5" s="1"/>
  <c r="L683" i="5" a="1"/>
  <c r="L683" i="5" s="1"/>
  <c r="L684" i="5" a="1"/>
  <c r="L684" i="5" s="1"/>
  <c r="L685" i="5" a="1"/>
  <c r="L685" i="5" s="1"/>
  <c r="L686" i="5" a="1"/>
  <c r="L686" i="5" s="1"/>
  <c r="L687" i="5" a="1"/>
  <c r="L687" i="5" s="1"/>
  <c r="L688" i="5" a="1"/>
  <c r="L688" i="5" s="1"/>
  <c r="L689" i="5" a="1"/>
  <c r="L689" i="5" s="1"/>
  <c r="L690" i="5" a="1"/>
  <c r="L690" i="5" s="1"/>
  <c r="L691" i="5" a="1"/>
  <c r="L691" i="5" s="1"/>
  <c r="L692" i="5" a="1"/>
  <c r="L692" i="5" s="1"/>
  <c r="L693" i="5" a="1"/>
  <c r="L693" i="5" s="1"/>
  <c r="L694" i="5" a="1"/>
  <c r="L694" i="5" s="1"/>
  <c r="L695" i="5" a="1"/>
  <c r="L695" i="5" s="1"/>
  <c r="L696" i="5" a="1"/>
  <c r="L696" i="5" s="1"/>
  <c r="L697" i="5" a="1"/>
  <c r="L697" i="5" s="1"/>
  <c r="L698" i="5" a="1"/>
  <c r="L698" i="5" s="1"/>
  <c r="L699" i="5" a="1"/>
  <c r="L699" i="5" s="1"/>
  <c r="L700" i="5" a="1"/>
  <c r="L700" i="5" s="1"/>
  <c r="L701" i="5" a="1"/>
  <c r="L701" i="5" s="1"/>
  <c r="L702" i="5" a="1"/>
  <c r="L702" i="5" s="1"/>
  <c r="L703" i="5" a="1"/>
  <c r="L703" i="5" s="1"/>
  <c r="L704" i="5" a="1"/>
  <c r="L704" i="5" s="1"/>
  <c r="L705" i="5" a="1"/>
  <c r="L705" i="5" s="1"/>
  <c r="L706" i="5" a="1"/>
  <c r="L706" i="5" s="1"/>
  <c r="L707" i="5" a="1"/>
  <c r="L707" i="5" s="1"/>
  <c r="L708" i="5" a="1"/>
  <c r="L708" i="5" s="1"/>
  <c r="L709" i="5" a="1"/>
  <c r="L709" i="5" s="1"/>
  <c r="L710" i="5" a="1"/>
  <c r="L710" i="5" s="1"/>
  <c r="L711" i="5" a="1"/>
  <c r="L711" i="5" s="1"/>
  <c r="L712" i="5" a="1"/>
  <c r="L712" i="5" s="1"/>
  <c r="L713" i="5" a="1"/>
  <c r="L713" i="5" s="1"/>
  <c r="L714" i="5" a="1"/>
  <c r="L714" i="5" s="1"/>
  <c r="L715" i="5" a="1"/>
  <c r="L715" i="5" s="1"/>
  <c r="L716" i="5" a="1"/>
  <c r="L716" i="5" s="1"/>
  <c r="L717" i="5" a="1"/>
  <c r="L717" i="5" s="1"/>
  <c r="L718" i="5" a="1"/>
  <c r="L718" i="5" s="1"/>
  <c r="L719" i="5" a="1"/>
  <c r="L719" i="5" s="1"/>
  <c r="L720" i="5" a="1"/>
  <c r="L720" i="5" s="1"/>
  <c r="L721" i="5" a="1"/>
  <c r="L721" i="5" s="1"/>
  <c r="L722" i="5" a="1"/>
  <c r="L722" i="5" s="1"/>
  <c r="L723" i="5" a="1"/>
  <c r="L723" i="5" s="1"/>
  <c r="L724" i="5" a="1"/>
  <c r="L724" i="5" s="1"/>
  <c r="L725" i="5" a="1"/>
  <c r="L725" i="5" s="1"/>
  <c r="L726" i="5" a="1"/>
  <c r="L726" i="5" s="1"/>
  <c r="L727" i="5" a="1"/>
  <c r="L727" i="5" s="1"/>
  <c r="L728" i="5" a="1"/>
  <c r="L728" i="5" s="1"/>
  <c r="L729" i="5" a="1"/>
  <c r="L729" i="5" s="1"/>
  <c r="L730" i="5" a="1"/>
  <c r="L730" i="5" s="1"/>
  <c r="L731" i="5" a="1"/>
  <c r="L731" i="5" s="1"/>
  <c r="L732" i="5" a="1"/>
  <c r="L732" i="5" s="1"/>
  <c r="L733" i="5" a="1"/>
  <c r="L733" i="5" s="1"/>
  <c r="L734" i="5" a="1"/>
  <c r="L734" i="5" s="1"/>
  <c r="L735" i="5" a="1"/>
  <c r="L735" i="5" s="1"/>
  <c r="L736" i="5" a="1"/>
  <c r="L736" i="5" s="1"/>
  <c r="L737" i="5" a="1"/>
  <c r="L737" i="5" s="1"/>
  <c r="L738" i="5" a="1"/>
  <c r="L738" i="5" s="1"/>
  <c r="L739" i="5" a="1"/>
  <c r="L739" i="5" s="1"/>
  <c r="L740" i="5" a="1"/>
  <c r="L740" i="5" s="1"/>
  <c r="L741" i="5" a="1"/>
  <c r="L741" i="5" s="1"/>
  <c r="L742" i="5" a="1"/>
  <c r="L742" i="5" s="1"/>
  <c r="L743" i="5" a="1"/>
  <c r="L743" i="5" s="1"/>
  <c r="L744" i="5" a="1"/>
  <c r="L744" i="5" s="1"/>
  <c r="L745" i="5" a="1"/>
  <c r="L745" i="5" s="1"/>
  <c r="L746" i="5" a="1"/>
  <c r="L746" i="5" s="1"/>
  <c r="L747" i="5" a="1"/>
  <c r="L747" i="5" s="1"/>
  <c r="L748" i="5" a="1"/>
  <c r="L748" i="5" s="1"/>
  <c r="L749" i="5" a="1"/>
  <c r="L749" i="5" s="1"/>
  <c r="L750" i="5" a="1"/>
  <c r="L750" i="5" s="1"/>
  <c r="L751" i="5" a="1"/>
  <c r="L751" i="5" s="1"/>
  <c r="L752" i="5" a="1"/>
  <c r="L752" i="5" s="1"/>
  <c r="L753" i="5" a="1"/>
  <c r="L753" i="5" s="1"/>
  <c r="L754" i="5" a="1"/>
  <c r="L754" i="5" s="1"/>
  <c r="L755" i="5" a="1"/>
  <c r="L755" i="5" s="1"/>
  <c r="L756" i="5" a="1"/>
  <c r="L756" i="5" s="1"/>
  <c r="L757" i="5" a="1"/>
  <c r="L757" i="5" s="1"/>
  <c r="L758" i="5" a="1"/>
  <c r="L758" i="5" s="1"/>
  <c r="L759" i="5" a="1"/>
  <c r="L759" i="5" s="1"/>
  <c r="L760" i="5" a="1"/>
  <c r="L760" i="5" s="1"/>
  <c r="L761" i="5" a="1"/>
  <c r="L761" i="5" s="1"/>
  <c r="L762" i="5" a="1"/>
  <c r="L762" i="5" s="1"/>
  <c r="L763" i="5" a="1"/>
  <c r="L763" i="5" s="1"/>
  <c r="L764" i="5" a="1"/>
  <c r="L764" i="5" s="1"/>
  <c r="L765" i="5" a="1"/>
  <c r="L765" i="5" s="1"/>
  <c r="L766" i="5" a="1"/>
  <c r="L766" i="5" s="1"/>
  <c r="L767" i="5" a="1"/>
  <c r="L767" i="5" s="1"/>
  <c r="L768" i="5" a="1"/>
  <c r="L768" i="5" s="1"/>
  <c r="L769" i="5" a="1"/>
  <c r="L769" i="5" s="1"/>
  <c r="L770" i="5" a="1"/>
  <c r="L770" i="5" s="1"/>
  <c r="L771" i="5" a="1"/>
  <c r="L771" i="5" s="1"/>
  <c r="L772" i="5" a="1"/>
  <c r="L772" i="5" s="1"/>
  <c r="L773" i="5" a="1"/>
  <c r="L773" i="5" s="1"/>
  <c r="L774" i="5" a="1"/>
  <c r="L774" i="5" s="1"/>
  <c r="L775" i="5" a="1"/>
  <c r="L775" i="5" s="1"/>
  <c r="L776" i="5" a="1"/>
  <c r="L776" i="5" s="1"/>
  <c r="L777" i="5" a="1"/>
  <c r="L777" i="5" s="1"/>
  <c r="L778" i="5" a="1"/>
  <c r="L778" i="5" s="1"/>
  <c r="L779" i="5" a="1"/>
  <c r="L779" i="5" s="1"/>
  <c r="L780" i="5" a="1"/>
  <c r="L780" i="5" s="1"/>
  <c r="L781" i="5" a="1"/>
  <c r="L781" i="5" s="1"/>
  <c r="L782" i="5" a="1"/>
  <c r="L782" i="5" s="1"/>
  <c r="L783" i="5" a="1"/>
  <c r="L783" i="5" s="1"/>
  <c r="L784" i="5" a="1"/>
  <c r="L784" i="5" s="1"/>
  <c r="L785" i="5" a="1"/>
  <c r="L785" i="5" s="1"/>
  <c r="L786" i="5" a="1"/>
  <c r="L786" i="5" s="1"/>
  <c r="L787" i="5" a="1"/>
  <c r="L787" i="5" s="1"/>
  <c r="L788" i="5" a="1"/>
  <c r="L788" i="5" s="1"/>
  <c r="L789" i="5" a="1"/>
  <c r="L789" i="5" s="1"/>
  <c r="L790" i="5" a="1"/>
  <c r="L790" i="5" s="1"/>
  <c r="L791" i="5" a="1"/>
  <c r="L791" i="5" s="1"/>
  <c r="L792" i="5" a="1"/>
  <c r="L792" i="5" s="1"/>
  <c r="L793" i="5" a="1"/>
  <c r="L793" i="5" s="1"/>
  <c r="L794" i="5" a="1"/>
  <c r="L794" i="5" s="1"/>
  <c r="L795" i="5" a="1"/>
  <c r="L795" i="5" s="1"/>
  <c r="L796" i="5" a="1"/>
  <c r="L796" i="5" s="1"/>
  <c r="L797" i="5" a="1"/>
  <c r="L797" i="5" s="1"/>
  <c r="L798" i="5" a="1"/>
  <c r="L798" i="5" s="1"/>
  <c r="L799" i="5" a="1"/>
  <c r="L799" i="5" s="1"/>
  <c r="L800" i="5" a="1"/>
  <c r="L800" i="5" s="1"/>
  <c r="L801" i="5" a="1"/>
  <c r="L801" i="5" s="1"/>
  <c r="L802" i="5" a="1"/>
  <c r="L802" i="5" s="1"/>
  <c r="L803" i="5" a="1"/>
  <c r="L803" i="5" s="1"/>
  <c r="L804" i="5" a="1"/>
  <c r="L804" i="5" s="1"/>
  <c r="L805" i="5" a="1"/>
  <c r="L805" i="5" s="1"/>
  <c r="L806" i="5" a="1"/>
  <c r="L806" i="5" s="1"/>
  <c r="L807" i="5" a="1"/>
  <c r="L807" i="5" s="1"/>
  <c r="L808" i="5" a="1"/>
  <c r="L808" i="5" s="1"/>
  <c r="L809" i="5" a="1"/>
  <c r="L809" i="5" s="1"/>
  <c r="L810" i="5" a="1"/>
  <c r="L810" i="5" s="1"/>
  <c r="L811" i="5" a="1"/>
  <c r="L811" i="5" s="1"/>
  <c r="L812" i="5" a="1"/>
  <c r="L812" i="5" s="1"/>
  <c r="L813" i="5" a="1"/>
  <c r="L813" i="5" s="1"/>
  <c r="L814" i="5" a="1"/>
  <c r="L814" i="5" s="1"/>
  <c r="L815" i="5" a="1"/>
  <c r="L815" i="5" s="1"/>
  <c r="L816" i="5" a="1"/>
  <c r="L816" i="5" s="1"/>
  <c r="L817" i="5" a="1"/>
  <c r="L817" i="5" s="1"/>
  <c r="L818" i="5" a="1"/>
  <c r="L818" i="5" s="1"/>
  <c r="L819" i="5" a="1"/>
  <c r="L819" i="5" s="1"/>
  <c r="L820" i="5" a="1"/>
  <c r="L820" i="5" s="1"/>
  <c r="L821" i="5" a="1"/>
  <c r="L821" i="5" s="1"/>
  <c r="L822" i="5" a="1"/>
  <c r="L822" i="5" s="1"/>
  <c r="L823" i="5" a="1"/>
  <c r="L823" i="5" s="1"/>
  <c r="L824" i="5" a="1"/>
  <c r="L824" i="5" s="1"/>
  <c r="L825" i="5" a="1"/>
  <c r="L825" i="5" s="1"/>
  <c r="L826" i="5" a="1"/>
  <c r="L826" i="5" s="1"/>
  <c r="L827" i="5" a="1"/>
  <c r="L827" i="5" s="1"/>
  <c r="L828" i="5" a="1"/>
  <c r="L828" i="5" s="1"/>
  <c r="L829" i="5" a="1"/>
  <c r="L829" i="5" s="1"/>
  <c r="L830" i="5" a="1"/>
  <c r="L830" i="5" s="1"/>
  <c r="L831" i="5" a="1"/>
  <c r="L831" i="5" s="1"/>
  <c r="L832" i="5" a="1"/>
  <c r="L832" i="5" s="1"/>
  <c r="L833" i="5" a="1"/>
  <c r="L833" i="5" s="1"/>
  <c r="L834" i="5" a="1"/>
  <c r="L834" i="5" s="1"/>
  <c r="L835" i="5" a="1"/>
  <c r="L835" i="5" s="1"/>
  <c r="L836" i="5" a="1"/>
  <c r="L836" i="5" s="1"/>
  <c r="L837" i="5" a="1"/>
  <c r="L837" i="5" s="1"/>
  <c r="L838" i="5" a="1"/>
  <c r="L838" i="5" s="1"/>
  <c r="L839" i="5" a="1"/>
  <c r="L839" i="5" s="1"/>
  <c r="L840" i="5" a="1"/>
  <c r="L840" i="5" s="1"/>
  <c r="L841" i="5" a="1"/>
  <c r="L841" i="5" s="1"/>
  <c r="L842" i="5" a="1"/>
  <c r="L842" i="5" s="1"/>
  <c r="L843" i="5" a="1"/>
  <c r="L843" i="5" s="1"/>
  <c r="L844" i="5" a="1"/>
  <c r="L844" i="5" s="1"/>
  <c r="L845" i="5" a="1"/>
  <c r="L845" i="5" s="1"/>
  <c r="L846" i="5" a="1"/>
  <c r="L846" i="5" s="1"/>
  <c r="L847" i="5" a="1"/>
  <c r="L847" i="5" s="1"/>
  <c r="L848" i="5" a="1"/>
  <c r="L848" i="5" s="1"/>
  <c r="L849" i="5" a="1"/>
  <c r="L849" i="5" s="1"/>
  <c r="L850" i="5" a="1"/>
  <c r="L850" i="5" s="1"/>
  <c r="L851" i="5" a="1"/>
  <c r="L851" i="5" s="1"/>
  <c r="L852" i="5" a="1"/>
  <c r="L852" i="5" s="1"/>
  <c r="L853" i="5" a="1"/>
  <c r="L853" i="5" s="1"/>
  <c r="L854" i="5" a="1"/>
  <c r="L854" i="5" s="1"/>
  <c r="L855" i="5" a="1"/>
  <c r="L855" i="5" s="1"/>
  <c r="L856" i="5" a="1"/>
  <c r="L856" i="5" s="1"/>
  <c r="L857" i="5" a="1"/>
  <c r="L857" i="5" s="1"/>
  <c r="L858" i="5" a="1"/>
  <c r="L858" i="5" s="1"/>
  <c r="L859" i="5" a="1"/>
  <c r="L859" i="5" s="1"/>
  <c r="L860" i="5" a="1"/>
  <c r="L860" i="5" s="1"/>
  <c r="L861" i="5" a="1"/>
  <c r="L861" i="5" s="1"/>
  <c r="L862" i="5" a="1"/>
  <c r="L862" i="5" s="1"/>
  <c r="L863" i="5" a="1"/>
  <c r="L863" i="5" s="1"/>
  <c r="L864" i="5" a="1"/>
  <c r="L864" i="5" s="1"/>
  <c r="L865" i="5" a="1"/>
  <c r="L865" i="5" s="1"/>
  <c r="L866" i="5" a="1"/>
  <c r="L866" i="5" s="1"/>
  <c r="L867" i="5" a="1"/>
  <c r="L867" i="5" s="1"/>
  <c r="L868" i="5" a="1"/>
  <c r="L868" i="5" s="1"/>
  <c r="L869" i="5" a="1"/>
  <c r="L869" i="5" s="1"/>
  <c r="L870" i="5" a="1"/>
  <c r="L870" i="5" s="1"/>
  <c r="L871" i="5" a="1"/>
  <c r="L871" i="5" s="1"/>
  <c r="L872" i="5" a="1"/>
  <c r="L872" i="5" s="1"/>
  <c r="L873" i="5" a="1"/>
  <c r="L873" i="5" s="1"/>
  <c r="L874" i="5" a="1"/>
  <c r="L874" i="5" s="1"/>
  <c r="L875" i="5" a="1"/>
  <c r="L875" i="5" s="1"/>
  <c r="L876" i="5" a="1"/>
  <c r="L876" i="5" s="1"/>
  <c r="L877" i="5" a="1"/>
  <c r="L877" i="5" s="1"/>
  <c r="L878" i="5" a="1"/>
  <c r="L878" i="5" s="1"/>
  <c r="L879" i="5" a="1"/>
  <c r="L879" i="5" s="1"/>
  <c r="L880" i="5" a="1"/>
  <c r="L880" i="5" s="1"/>
  <c r="L881" i="5" a="1"/>
  <c r="L881" i="5" s="1"/>
  <c r="L882" i="5" a="1"/>
  <c r="L882" i="5" s="1"/>
  <c r="L883" i="5" a="1"/>
  <c r="L883" i="5" s="1"/>
  <c r="L884" i="5" a="1"/>
  <c r="L884" i="5" s="1"/>
  <c r="L885" i="5" a="1"/>
  <c r="L885" i="5" s="1"/>
  <c r="L886" i="5" a="1"/>
  <c r="L886" i="5" s="1"/>
  <c r="L887" i="5" a="1"/>
  <c r="L887" i="5" s="1"/>
  <c r="L888" i="5" a="1"/>
  <c r="L888" i="5" s="1"/>
  <c r="L889" i="5" a="1"/>
  <c r="L889" i="5" s="1"/>
  <c r="L890" i="5" a="1"/>
  <c r="L890" i="5" s="1"/>
  <c r="L891" i="5" a="1"/>
  <c r="L891" i="5" s="1"/>
  <c r="L892" i="5" a="1"/>
  <c r="L892" i="5" s="1"/>
  <c r="L893" i="5" a="1"/>
  <c r="L893" i="5" s="1"/>
  <c r="L894" i="5" a="1"/>
  <c r="L894" i="5" s="1"/>
  <c r="L895" i="5" a="1"/>
  <c r="L895" i="5" s="1"/>
  <c r="L896" i="5" a="1"/>
  <c r="L896" i="5" s="1"/>
  <c r="L897" i="5" a="1"/>
  <c r="L897" i="5" s="1"/>
  <c r="L898" i="5" a="1"/>
  <c r="L898" i="5" s="1"/>
  <c r="L899" i="5" a="1"/>
  <c r="L899" i="5" s="1"/>
  <c r="L900" i="5" a="1"/>
  <c r="L900" i="5" s="1"/>
  <c r="L901" i="5" a="1"/>
  <c r="L901" i="5" s="1"/>
  <c r="L902" i="5" a="1"/>
  <c r="L902" i="5" s="1"/>
  <c r="L903" i="5" a="1"/>
  <c r="L903" i="5" s="1"/>
  <c r="L904" i="5" a="1"/>
  <c r="L904" i="5" s="1"/>
  <c r="L905" i="5" a="1"/>
  <c r="L905" i="5" s="1"/>
  <c r="L906" i="5" a="1"/>
  <c r="L906" i="5" s="1"/>
  <c r="L907" i="5" a="1"/>
  <c r="L907" i="5" s="1"/>
  <c r="L908" i="5" a="1"/>
  <c r="L908" i="5" s="1"/>
  <c r="L909" i="5" a="1"/>
  <c r="L909" i="5" s="1"/>
  <c r="L910" i="5" a="1"/>
  <c r="L910" i="5" s="1"/>
  <c r="L911" i="5" a="1"/>
  <c r="L911" i="5" s="1"/>
  <c r="L912" i="5" a="1"/>
  <c r="L912" i="5" s="1"/>
  <c r="L913" i="5" a="1"/>
  <c r="L913" i="5" s="1"/>
  <c r="L914" i="5" a="1"/>
  <c r="L914" i="5" s="1"/>
  <c r="L915" i="5" a="1"/>
  <c r="L915" i="5" s="1"/>
  <c r="L916" i="5" a="1"/>
  <c r="L916" i="5" s="1"/>
  <c r="L917" i="5" a="1"/>
  <c r="L917" i="5" s="1"/>
  <c r="L918" i="5" a="1"/>
  <c r="L918" i="5" s="1"/>
  <c r="L919" i="5" a="1"/>
  <c r="L919" i="5" s="1"/>
  <c r="L920" i="5" a="1"/>
  <c r="L920" i="5" s="1"/>
  <c r="L921" i="5" a="1"/>
  <c r="L921" i="5" s="1"/>
  <c r="L922" i="5" a="1"/>
  <c r="L922" i="5" s="1"/>
  <c r="L923" i="5" a="1"/>
  <c r="L923" i="5" s="1"/>
  <c r="L924" i="5" a="1"/>
  <c r="L924" i="5" s="1"/>
  <c r="L925" i="5" a="1"/>
  <c r="L925" i="5" s="1"/>
  <c r="L926" i="5" a="1"/>
  <c r="L926" i="5" s="1"/>
  <c r="L927" i="5" a="1"/>
  <c r="L927" i="5" s="1"/>
  <c r="L928" i="5" a="1"/>
  <c r="L928" i="5" s="1"/>
  <c r="L929" i="5" a="1"/>
  <c r="L929" i="5" s="1"/>
  <c r="L930" i="5" a="1"/>
  <c r="L930" i="5" s="1"/>
  <c r="L931" i="5" a="1"/>
  <c r="L931" i="5" s="1"/>
  <c r="L932" i="5" a="1"/>
  <c r="L932" i="5" s="1"/>
  <c r="L933" i="5" a="1"/>
  <c r="L933" i="5" s="1"/>
  <c r="L934" i="5" a="1"/>
  <c r="L934" i="5" s="1"/>
  <c r="L935" i="5" a="1"/>
  <c r="L935" i="5" s="1"/>
  <c r="L936" i="5" a="1"/>
  <c r="L936" i="5" s="1"/>
  <c r="L937" i="5" a="1"/>
  <c r="L937" i="5" s="1"/>
  <c r="L938" i="5" a="1"/>
  <c r="L938" i="5" s="1"/>
  <c r="L939" i="5" a="1"/>
  <c r="L939" i="5" s="1"/>
  <c r="L940" i="5" a="1"/>
  <c r="L940" i="5" s="1"/>
  <c r="L941" i="5" a="1"/>
  <c r="L941" i="5" s="1"/>
  <c r="L942" i="5" a="1"/>
  <c r="L942" i="5" s="1"/>
  <c r="L943" i="5" a="1"/>
  <c r="L943" i="5" s="1"/>
  <c r="L944" i="5" a="1"/>
  <c r="L944" i="5" s="1"/>
  <c r="L945" i="5" a="1"/>
  <c r="L945" i="5" s="1"/>
  <c r="L946" i="5" a="1"/>
  <c r="L946" i="5" s="1"/>
  <c r="L947" i="5" a="1"/>
  <c r="L947" i="5" s="1"/>
  <c r="L948" i="5" a="1"/>
  <c r="L948" i="5" s="1"/>
  <c r="L949" i="5" a="1"/>
  <c r="L949" i="5" s="1"/>
  <c r="L950" i="5" a="1"/>
  <c r="L950" i="5" s="1"/>
  <c r="L951" i="5" a="1"/>
  <c r="L951" i="5" s="1"/>
  <c r="L952" i="5" a="1"/>
  <c r="L952" i="5" s="1"/>
  <c r="L953" i="5" a="1"/>
  <c r="L953" i="5" s="1"/>
  <c r="L954" i="5" a="1"/>
  <c r="L954" i="5" s="1"/>
  <c r="L955" i="5" a="1"/>
  <c r="L955" i="5" s="1"/>
  <c r="L956" i="5" a="1"/>
  <c r="L956" i="5" s="1"/>
  <c r="L957" i="5" a="1"/>
  <c r="L957" i="5" s="1"/>
  <c r="L958" i="5" a="1"/>
  <c r="L958" i="5" s="1"/>
  <c r="L959" i="5" a="1"/>
  <c r="L959" i="5" s="1"/>
  <c r="L960" i="5" a="1"/>
  <c r="L960" i="5" s="1"/>
  <c r="L961" i="5" a="1"/>
  <c r="L961" i="5" s="1"/>
  <c r="L962" i="5" a="1"/>
  <c r="L962" i="5" s="1"/>
  <c r="L963" i="5" a="1"/>
  <c r="L963" i="5" s="1"/>
  <c r="L964" i="5" a="1"/>
  <c r="L964" i="5" s="1"/>
  <c r="L965" i="5" a="1"/>
  <c r="L965" i="5" s="1"/>
  <c r="L966" i="5" a="1"/>
  <c r="L966" i="5" s="1"/>
  <c r="L967" i="5" a="1"/>
  <c r="L967" i="5" s="1"/>
  <c r="L968" i="5" a="1"/>
  <c r="L968" i="5" s="1"/>
  <c r="L969" i="5" a="1"/>
  <c r="L969" i="5" s="1"/>
  <c r="L970" i="5" a="1"/>
  <c r="L970" i="5" s="1"/>
  <c r="L971" i="5" a="1"/>
  <c r="L971" i="5" s="1"/>
  <c r="L972" i="5" a="1"/>
  <c r="L972" i="5" s="1"/>
  <c r="L973" i="5" a="1"/>
  <c r="L973" i="5" s="1"/>
  <c r="L974" i="5" a="1"/>
  <c r="L974" i="5" s="1"/>
  <c r="L975" i="5" a="1"/>
  <c r="L975" i="5" s="1"/>
  <c r="L976" i="5" a="1"/>
  <c r="L976" i="5" s="1"/>
  <c r="L977" i="5" a="1"/>
  <c r="L977" i="5" s="1"/>
  <c r="L978" i="5" a="1"/>
  <c r="L978" i="5" s="1"/>
  <c r="L979" i="5" a="1"/>
  <c r="L979" i="5" s="1"/>
  <c r="L980" i="5" a="1"/>
  <c r="L980" i="5" s="1"/>
  <c r="L981" i="5" a="1"/>
  <c r="L981" i="5" s="1"/>
  <c r="L982" i="5" a="1"/>
  <c r="L982" i="5" s="1"/>
  <c r="L983" i="5" a="1"/>
  <c r="L983" i="5" s="1"/>
  <c r="L984" i="5" a="1"/>
  <c r="L984" i="5" s="1"/>
  <c r="L985" i="5" a="1"/>
  <c r="L985" i="5" s="1"/>
  <c r="L986" i="5" a="1"/>
  <c r="L986" i="5" s="1"/>
  <c r="L987" i="5" a="1"/>
  <c r="L987" i="5" s="1"/>
  <c r="L988" i="5" a="1"/>
  <c r="L988" i="5" s="1"/>
  <c r="L989" i="5" a="1"/>
  <c r="L989" i="5" s="1"/>
  <c r="L990" i="5" a="1"/>
  <c r="L990" i="5" s="1"/>
  <c r="L991" i="5" a="1"/>
  <c r="L991" i="5" s="1"/>
  <c r="L992" i="5" a="1"/>
  <c r="L992" i="5" s="1"/>
  <c r="L993" i="5" a="1"/>
  <c r="L993" i="5" s="1"/>
  <c r="L994" i="5" a="1"/>
  <c r="L994" i="5" s="1"/>
  <c r="L995" i="5" a="1"/>
  <c r="L995" i="5" s="1"/>
  <c r="L996" i="5" a="1"/>
  <c r="L996" i="5" s="1"/>
  <c r="L997" i="5" a="1"/>
  <c r="L997" i="5" s="1"/>
  <c r="L998" i="5" a="1"/>
  <c r="L998" i="5" s="1"/>
  <c r="L999" i="5" a="1"/>
  <c r="L999" i="5" s="1"/>
  <c r="L1000" i="5" a="1"/>
  <c r="L1000" i="5" s="1"/>
  <c r="L1001" i="5" a="1"/>
  <c r="L1001" i="5" s="1"/>
  <c r="L1002" i="5" a="1"/>
  <c r="L1002" i="5" s="1"/>
  <c r="K5" i="5"/>
  <c r="K6" i="5"/>
  <c r="K7" i="5"/>
  <c r="K8" i="5"/>
  <c r="K9" i="5"/>
  <c r="K10" i="5"/>
  <c r="K11" i="5"/>
  <c r="K12" i="5"/>
  <c r="K13" i="5"/>
  <c r="K14" i="5"/>
  <c r="K15" i="5"/>
  <c r="K16" i="5"/>
  <c r="K17" i="5"/>
  <c r="K18" i="5"/>
  <c r="K19" i="5"/>
  <c r="K20" i="5"/>
  <c r="K21" i="5"/>
  <c r="K22" i="5"/>
  <c r="K23" i="5"/>
  <c r="K24" i="5"/>
  <c r="K25" i="5"/>
  <c r="K26" i="5"/>
  <c r="K27" i="5"/>
  <c r="K28" i="5"/>
  <c r="K29" i="5"/>
  <c r="K30" i="5"/>
  <c r="K31" i="5"/>
  <c r="K32" i="5"/>
  <c r="K33" i="5"/>
  <c r="K34" i="5"/>
  <c r="K35" i="5"/>
  <c r="K36" i="5"/>
  <c r="K37" i="5"/>
  <c r="K38" i="5"/>
  <c r="K39" i="5"/>
  <c r="K40" i="5"/>
  <c r="K41" i="5"/>
  <c r="K42" i="5"/>
  <c r="K43" i="5"/>
  <c r="K44" i="5"/>
  <c r="K45" i="5"/>
  <c r="K46" i="5"/>
  <c r="K47" i="5"/>
  <c r="K48" i="5"/>
  <c r="K49" i="5"/>
  <c r="K50" i="5"/>
  <c r="K51" i="5"/>
  <c r="K52" i="5"/>
  <c r="K53" i="5"/>
  <c r="K54" i="5"/>
  <c r="K55" i="5"/>
  <c r="K56" i="5"/>
  <c r="K57" i="5"/>
  <c r="K58" i="5"/>
  <c r="K59" i="5"/>
  <c r="K60" i="5"/>
  <c r="K61" i="5"/>
  <c r="K62" i="5"/>
  <c r="K63" i="5"/>
  <c r="K64" i="5"/>
  <c r="K65" i="5"/>
  <c r="K66" i="5"/>
  <c r="K67" i="5"/>
  <c r="K68" i="5"/>
  <c r="K69" i="5"/>
  <c r="K70" i="5"/>
  <c r="K71" i="5"/>
  <c r="K72" i="5"/>
  <c r="K73" i="5"/>
  <c r="K74" i="5"/>
  <c r="K75" i="5"/>
  <c r="K76" i="5"/>
  <c r="K77" i="5"/>
  <c r="K78" i="5"/>
  <c r="K79" i="5"/>
  <c r="K80" i="5"/>
  <c r="K81" i="5"/>
  <c r="K82" i="5"/>
  <c r="K83" i="5"/>
  <c r="K84" i="5"/>
  <c r="K85" i="5"/>
  <c r="K86" i="5"/>
  <c r="K87" i="5"/>
  <c r="K88" i="5"/>
  <c r="K89" i="5"/>
  <c r="K90" i="5"/>
  <c r="K91" i="5"/>
  <c r="K92" i="5"/>
  <c r="K93" i="5"/>
  <c r="K94" i="5"/>
  <c r="K95" i="5"/>
  <c r="K96" i="5"/>
  <c r="K97" i="5"/>
  <c r="K98" i="5"/>
  <c r="K99" i="5"/>
  <c r="K100" i="5"/>
  <c r="K101" i="5"/>
  <c r="K102" i="5"/>
  <c r="K103" i="5"/>
  <c r="K104" i="5"/>
  <c r="K105" i="5"/>
  <c r="K106" i="5"/>
  <c r="K107" i="5"/>
  <c r="K108" i="5"/>
  <c r="K109" i="5"/>
  <c r="K110" i="5"/>
  <c r="K111" i="5"/>
  <c r="K112" i="5"/>
  <c r="K113" i="5"/>
  <c r="K114" i="5"/>
  <c r="K115" i="5"/>
  <c r="K116" i="5"/>
  <c r="K117" i="5"/>
  <c r="K118" i="5"/>
  <c r="K119" i="5"/>
  <c r="K120" i="5"/>
  <c r="K121" i="5"/>
  <c r="K122" i="5"/>
  <c r="K123" i="5"/>
  <c r="K124" i="5"/>
  <c r="K125" i="5"/>
  <c r="K126" i="5"/>
  <c r="K127" i="5"/>
  <c r="K128" i="5"/>
  <c r="K129" i="5"/>
  <c r="K130" i="5"/>
  <c r="K131" i="5"/>
  <c r="K132" i="5"/>
  <c r="K133" i="5"/>
  <c r="K134" i="5"/>
  <c r="K135" i="5"/>
  <c r="K136" i="5"/>
  <c r="K137" i="5"/>
  <c r="K138" i="5"/>
  <c r="K139" i="5"/>
  <c r="K140" i="5"/>
  <c r="K141" i="5"/>
  <c r="K142" i="5"/>
  <c r="K143" i="5"/>
  <c r="K144" i="5"/>
  <c r="K145" i="5"/>
  <c r="K146" i="5"/>
  <c r="K147" i="5"/>
  <c r="K148" i="5"/>
  <c r="K149" i="5"/>
  <c r="K150" i="5"/>
  <c r="K151" i="5"/>
  <c r="K152" i="5"/>
  <c r="K153" i="5"/>
  <c r="K154" i="5"/>
  <c r="K155" i="5"/>
  <c r="K156" i="5"/>
  <c r="K157" i="5"/>
  <c r="K158" i="5"/>
  <c r="K159" i="5"/>
  <c r="K160" i="5"/>
  <c r="K161" i="5"/>
  <c r="K162" i="5"/>
  <c r="K163" i="5"/>
  <c r="K164" i="5"/>
  <c r="K165" i="5"/>
  <c r="K166" i="5"/>
  <c r="K167" i="5"/>
  <c r="K168" i="5"/>
  <c r="K169" i="5"/>
  <c r="K170" i="5"/>
  <c r="K171" i="5"/>
  <c r="K172" i="5"/>
  <c r="K173" i="5"/>
  <c r="K174" i="5"/>
  <c r="K175" i="5"/>
  <c r="K176" i="5"/>
  <c r="K177" i="5"/>
  <c r="K178" i="5"/>
  <c r="K179" i="5"/>
  <c r="K180" i="5"/>
  <c r="K181" i="5"/>
  <c r="K182" i="5"/>
  <c r="K183" i="5"/>
  <c r="K184" i="5"/>
  <c r="K185" i="5"/>
  <c r="K186" i="5"/>
  <c r="K187" i="5"/>
  <c r="K188" i="5"/>
  <c r="K189" i="5"/>
  <c r="K190" i="5"/>
  <c r="K191" i="5"/>
  <c r="K192" i="5"/>
  <c r="K193" i="5"/>
  <c r="K194" i="5"/>
  <c r="K195" i="5"/>
  <c r="K196" i="5"/>
  <c r="K197" i="5"/>
  <c r="K198" i="5"/>
  <c r="K199" i="5"/>
  <c r="K200" i="5"/>
  <c r="K201" i="5"/>
  <c r="K202" i="5"/>
  <c r="K203" i="5"/>
  <c r="K204" i="5"/>
  <c r="K205" i="5"/>
  <c r="K206" i="5"/>
  <c r="K207" i="5"/>
  <c r="K208" i="5"/>
  <c r="K209" i="5"/>
  <c r="K210" i="5"/>
  <c r="K211" i="5"/>
  <c r="K212" i="5"/>
  <c r="K213" i="5"/>
  <c r="K214" i="5"/>
  <c r="K215" i="5"/>
  <c r="K216" i="5"/>
  <c r="K217" i="5"/>
  <c r="K218" i="5"/>
  <c r="K219" i="5"/>
  <c r="K220" i="5"/>
  <c r="K221" i="5"/>
  <c r="K222" i="5"/>
  <c r="K223" i="5"/>
  <c r="K224" i="5"/>
  <c r="K225" i="5"/>
  <c r="K226" i="5"/>
  <c r="K227" i="5"/>
  <c r="K228" i="5"/>
  <c r="K229" i="5"/>
  <c r="K230" i="5"/>
  <c r="K231" i="5"/>
  <c r="K232" i="5"/>
  <c r="K233" i="5"/>
  <c r="K234" i="5"/>
  <c r="K235" i="5"/>
  <c r="K236" i="5"/>
  <c r="K237" i="5"/>
  <c r="K238" i="5"/>
  <c r="K239" i="5"/>
  <c r="K240" i="5"/>
  <c r="K241" i="5"/>
  <c r="K242" i="5"/>
  <c r="K243" i="5"/>
  <c r="K244" i="5"/>
  <c r="K245" i="5"/>
  <c r="K246" i="5"/>
  <c r="K247" i="5"/>
  <c r="K248" i="5"/>
  <c r="K249" i="5"/>
  <c r="K250" i="5"/>
  <c r="K251" i="5"/>
  <c r="K252" i="5"/>
  <c r="K253" i="5"/>
  <c r="K254" i="5"/>
  <c r="K255" i="5"/>
  <c r="K256" i="5"/>
  <c r="K257" i="5"/>
  <c r="K258" i="5"/>
  <c r="K259" i="5"/>
  <c r="K260" i="5"/>
  <c r="K261" i="5"/>
  <c r="K262" i="5"/>
  <c r="K263" i="5"/>
  <c r="K264" i="5"/>
  <c r="K265" i="5"/>
  <c r="K266" i="5"/>
  <c r="K267" i="5"/>
  <c r="K268" i="5"/>
  <c r="K269" i="5"/>
  <c r="K270" i="5"/>
  <c r="K271" i="5"/>
  <c r="K272" i="5"/>
  <c r="K273" i="5"/>
  <c r="K274" i="5"/>
  <c r="K275" i="5"/>
  <c r="K276" i="5"/>
  <c r="K277" i="5"/>
  <c r="K278" i="5"/>
  <c r="K279" i="5"/>
  <c r="K280" i="5"/>
  <c r="K281" i="5"/>
  <c r="K282" i="5"/>
  <c r="K283" i="5"/>
  <c r="K284" i="5"/>
  <c r="K285" i="5"/>
  <c r="K286" i="5"/>
  <c r="K287" i="5"/>
  <c r="K288" i="5"/>
  <c r="K289" i="5"/>
  <c r="K290" i="5"/>
  <c r="K291" i="5"/>
  <c r="K292" i="5"/>
  <c r="K293" i="5"/>
  <c r="K294" i="5"/>
  <c r="K295" i="5"/>
  <c r="K296" i="5"/>
  <c r="K297" i="5"/>
  <c r="K298" i="5"/>
  <c r="K299" i="5"/>
  <c r="K300" i="5"/>
  <c r="K301" i="5"/>
  <c r="K302" i="5"/>
  <c r="K303" i="5"/>
  <c r="K304" i="5"/>
  <c r="K305" i="5"/>
  <c r="K306" i="5"/>
  <c r="K307" i="5"/>
  <c r="K308" i="5"/>
  <c r="K309" i="5"/>
  <c r="K310" i="5"/>
  <c r="K311" i="5"/>
  <c r="K312" i="5"/>
  <c r="K313" i="5"/>
  <c r="K314" i="5"/>
  <c r="K315" i="5"/>
  <c r="K316" i="5"/>
  <c r="K317" i="5"/>
  <c r="K318" i="5"/>
  <c r="K319" i="5"/>
  <c r="K320" i="5"/>
  <c r="K321" i="5"/>
  <c r="K322" i="5"/>
  <c r="K323" i="5"/>
  <c r="K324" i="5"/>
  <c r="K325" i="5"/>
  <c r="K326" i="5"/>
  <c r="K327" i="5"/>
  <c r="K328" i="5"/>
  <c r="K329" i="5"/>
  <c r="K330" i="5"/>
  <c r="K331" i="5"/>
  <c r="K332" i="5"/>
  <c r="K333" i="5"/>
  <c r="K334" i="5"/>
  <c r="K335" i="5"/>
  <c r="K336" i="5"/>
  <c r="K337" i="5"/>
  <c r="K338" i="5"/>
  <c r="K339" i="5"/>
  <c r="K340" i="5"/>
  <c r="K341" i="5"/>
  <c r="K342" i="5"/>
  <c r="K343" i="5"/>
  <c r="K344" i="5"/>
  <c r="K345" i="5"/>
  <c r="K346" i="5"/>
  <c r="K347" i="5"/>
  <c r="K348" i="5"/>
  <c r="K349" i="5"/>
  <c r="K350" i="5"/>
  <c r="K351" i="5"/>
  <c r="K352" i="5"/>
  <c r="K353" i="5"/>
  <c r="K354" i="5"/>
  <c r="K355" i="5"/>
  <c r="K356" i="5"/>
  <c r="K357" i="5"/>
  <c r="K358" i="5"/>
  <c r="K359" i="5"/>
  <c r="K360" i="5"/>
  <c r="K361" i="5"/>
  <c r="K362" i="5"/>
  <c r="K363" i="5"/>
  <c r="K364" i="5"/>
  <c r="K365" i="5"/>
  <c r="K366" i="5"/>
  <c r="K367" i="5"/>
  <c r="K368" i="5"/>
  <c r="K369" i="5"/>
  <c r="K370" i="5"/>
  <c r="K371" i="5"/>
  <c r="K372" i="5"/>
  <c r="K373" i="5"/>
  <c r="K374" i="5"/>
  <c r="K375" i="5"/>
  <c r="K376" i="5"/>
  <c r="K377" i="5"/>
  <c r="K378" i="5"/>
  <c r="K379" i="5"/>
  <c r="K380" i="5"/>
  <c r="K381" i="5"/>
  <c r="K382" i="5"/>
  <c r="K383" i="5"/>
  <c r="K384" i="5"/>
  <c r="K385" i="5"/>
  <c r="K386" i="5"/>
  <c r="K387" i="5"/>
  <c r="K388" i="5"/>
  <c r="K389" i="5"/>
  <c r="K390" i="5"/>
  <c r="K391" i="5"/>
  <c r="K392" i="5"/>
  <c r="K393" i="5"/>
  <c r="K394" i="5"/>
  <c r="K395" i="5"/>
  <c r="K396" i="5"/>
  <c r="K397" i="5"/>
  <c r="K398" i="5"/>
  <c r="K399" i="5"/>
  <c r="K400" i="5"/>
  <c r="K401" i="5"/>
  <c r="K402" i="5"/>
  <c r="K403" i="5"/>
  <c r="K404" i="5"/>
  <c r="K405" i="5"/>
  <c r="K406" i="5"/>
  <c r="K407" i="5"/>
  <c r="K408" i="5"/>
  <c r="K409" i="5"/>
  <c r="K410" i="5"/>
  <c r="K411" i="5"/>
  <c r="K412" i="5"/>
  <c r="K413" i="5"/>
  <c r="K414" i="5"/>
  <c r="K415" i="5"/>
  <c r="K416" i="5"/>
  <c r="K417" i="5"/>
  <c r="K418" i="5"/>
  <c r="K419" i="5"/>
  <c r="K420" i="5"/>
  <c r="K421" i="5"/>
  <c r="K422" i="5"/>
  <c r="K423" i="5"/>
  <c r="K424" i="5"/>
  <c r="K425" i="5"/>
  <c r="K426" i="5"/>
  <c r="K427" i="5"/>
  <c r="K428" i="5"/>
  <c r="K429" i="5"/>
  <c r="K430" i="5"/>
  <c r="K431" i="5"/>
  <c r="K432" i="5"/>
  <c r="K433" i="5"/>
  <c r="K434" i="5"/>
  <c r="K435" i="5"/>
  <c r="K436" i="5"/>
  <c r="K437" i="5"/>
  <c r="K438" i="5"/>
  <c r="K439" i="5"/>
  <c r="K440" i="5"/>
  <c r="K441" i="5"/>
  <c r="K442" i="5"/>
  <c r="K443" i="5"/>
  <c r="K444" i="5"/>
  <c r="K445" i="5"/>
  <c r="K446" i="5"/>
  <c r="K447" i="5"/>
  <c r="K448" i="5"/>
  <c r="K449" i="5"/>
  <c r="K450" i="5"/>
  <c r="K451" i="5"/>
  <c r="K452" i="5"/>
  <c r="K453" i="5"/>
  <c r="K454" i="5"/>
  <c r="K455" i="5"/>
  <c r="K456" i="5"/>
  <c r="K457" i="5"/>
  <c r="K458" i="5"/>
  <c r="K459" i="5"/>
  <c r="K460" i="5"/>
  <c r="K461" i="5"/>
  <c r="K462" i="5"/>
  <c r="K463" i="5"/>
  <c r="K464" i="5"/>
  <c r="K465" i="5"/>
  <c r="K466" i="5"/>
  <c r="K467" i="5"/>
  <c r="K468" i="5"/>
  <c r="K469" i="5"/>
  <c r="K470" i="5"/>
  <c r="K471" i="5"/>
  <c r="K472" i="5"/>
  <c r="K473" i="5"/>
  <c r="K474" i="5"/>
  <c r="K475" i="5"/>
  <c r="K476" i="5"/>
  <c r="K477" i="5"/>
  <c r="K478" i="5"/>
  <c r="K479" i="5"/>
  <c r="K480" i="5"/>
  <c r="K481" i="5"/>
  <c r="K482" i="5"/>
  <c r="K483" i="5"/>
  <c r="K484" i="5"/>
  <c r="K485" i="5"/>
  <c r="K486" i="5"/>
  <c r="K487" i="5"/>
  <c r="K488" i="5"/>
  <c r="K489" i="5"/>
  <c r="K490" i="5"/>
  <c r="K491" i="5"/>
  <c r="K492" i="5"/>
  <c r="K493" i="5"/>
  <c r="K494" i="5"/>
  <c r="K495" i="5"/>
  <c r="K496" i="5"/>
  <c r="K497" i="5"/>
  <c r="K498" i="5"/>
  <c r="K499" i="5"/>
  <c r="K500" i="5"/>
  <c r="K501" i="5"/>
  <c r="K502" i="5"/>
  <c r="K503" i="5"/>
  <c r="K504" i="5"/>
  <c r="K505" i="5"/>
  <c r="K506" i="5"/>
  <c r="K507" i="5"/>
  <c r="K508" i="5"/>
  <c r="K509" i="5"/>
  <c r="K510" i="5"/>
  <c r="K511" i="5"/>
  <c r="K512" i="5"/>
  <c r="K513" i="5"/>
  <c r="K514" i="5"/>
  <c r="K515" i="5"/>
  <c r="K516" i="5"/>
  <c r="K517" i="5"/>
  <c r="K518" i="5"/>
  <c r="K519" i="5"/>
  <c r="K520" i="5"/>
  <c r="K521" i="5"/>
  <c r="K522" i="5"/>
  <c r="K523" i="5"/>
  <c r="K524" i="5"/>
  <c r="K525" i="5"/>
  <c r="K526" i="5"/>
  <c r="K527" i="5"/>
  <c r="K528" i="5"/>
  <c r="K529" i="5"/>
  <c r="K530" i="5"/>
  <c r="K531" i="5"/>
  <c r="K532" i="5"/>
  <c r="K533" i="5"/>
  <c r="K534" i="5"/>
  <c r="K535" i="5"/>
  <c r="K536" i="5"/>
  <c r="K537" i="5"/>
  <c r="K538" i="5"/>
  <c r="K539" i="5"/>
  <c r="K540" i="5"/>
  <c r="K541" i="5"/>
  <c r="K542" i="5"/>
  <c r="K543" i="5"/>
  <c r="K544" i="5"/>
  <c r="K545" i="5"/>
  <c r="K546" i="5"/>
  <c r="K547" i="5"/>
  <c r="K548" i="5"/>
  <c r="K549" i="5"/>
  <c r="K550" i="5"/>
  <c r="K551" i="5"/>
  <c r="K552" i="5"/>
  <c r="K553" i="5"/>
  <c r="K554" i="5"/>
  <c r="K555" i="5"/>
  <c r="K556" i="5"/>
  <c r="K557" i="5"/>
  <c r="K558" i="5"/>
  <c r="K559" i="5"/>
  <c r="K560" i="5"/>
  <c r="K561" i="5"/>
  <c r="K562" i="5"/>
  <c r="K563" i="5"/>
  <c r="K564" i="5"/>
  <c r="K565" i="5"/>
  <c r="K566" i="5"/>
  <c r="K567" i="5"/>
  <c r="K568" i="5"/>
  <c r="K569" i="5"/>
  <c r="K570" i="5"/>
  <c r="K571" i="5"/>
  <c r="K572" i="5"/>
  <c r="K573" i="5"/>
  <c r="K574" i="5"/>
  <c r="K575" i="5"/>
  <c r="K576" i="5"/>
  <c r="K577" i="5"/>
  <c r="K578" i="5"/>
  <c r="K579" i="5"/>
  <c r="K580" i="5"/>
  <c r="K581" i="5"/>
  <c r="K582" i="5"/>
  <c r="K583" i="5"/>
  <c r="K584" i="5"/>
  <c r="K585" i="5"/>
  <c r="K586" i="5"/>
  <c r="K587" i="5"/>
  <c r="K588" i="5"/>
  <c r="K589" i="5"/>
  <c r="K590" i="5"/>
  <c r="K591" i="5"/>
  <c r="K592" i="5"/>
  <c r="K593" i="5"/>
  <c r="K594" i="5"/>
  <c r="K595" i="5"/>
  <c r="K596" i="5"/>
  <c r="K597" i="5"/>
  <c r="K598" i="5"/>
  <c r="K599" i="5"/>
  <c r="K600" i="5"/>
  <c r="K601" i="5"/>
  <c r="K602" i="5"/>
  <c r="K603" i="5"/>
  <c r="K604" i="5"/>
  <c r="K605" i="5"/>
  <c r="K606" i="5"/>
  <c r="K607" i="5"/>
  <c r="K608" i="5"/>
  <c r="K609" i="5"/>
  <c r="K610" i="5"/>
  <c r="K611" i="5"/>
  <c r="K612" i="5"/>
  <c r="K613" i="5"/>
  <c r="K614" i="5"/>
  <c r="K615" i="5"/>
  <c r="K616" i="5"/>
  <c r="K617" i="5"/>
  <c r="K618" i="5"/>
  <c r="K619" i="5"/>
  <c r="K620" i="5"/>
  <c r="K621" i="5"/>
  <c r="K622" i="5"/>
  <c r="K623" i="5"/>
  <c r="K624" i="5"/>
  <c r="K625" i="5"/>
  <c r="K626" i="5"/>
  <c r="K627" i="5"/>
  <c r="K628" i="5"/>
  <c r="K629" i="5"/>
  <c r="K630" i="5"/>
  <c r="K631" i="5"/>
  <c r="K632" i="5"/>
  <c r="K633" i="5"/>
  <c r="K634" i="5"/>
  <c r="K635" i="5"/>
  <c r="K636" i="5"/>
  <c r="K637" i="5"/>
  <c r="K638" i="5"/>
  <c r="K639" i="5"/>
  <c r="K640" i="5"/>
  <c r="K641" i="5"/>
  <c r="K642" i="5"/>
  <c r="K643" i="5"/>
  <c r="K644" i="5"/>
  <c r="K645" i="5"/>
  <c r="K646" i="5"/>
  <c r="K647" i="5"/>
  <c r="K648" i="5"/>
  <c r="K649" i="5"/>
  <c r="K650" i="5"/>
  <c r="K651" i="5"/>
  <c r="K652" i="5"/>
  <c r="K653" i="5"/>
  <c r="K654" i="5"/>
  <c r="K655" i="5"/>
  <c r="K656" i="5"/>
  <c r="K657" i="5"/>
  <c r="K658" i="5"/>
  <c r="K659" i="5"/>
  <c r="K660" i="5"/>
  <c r="K661" i="5"/>
  <c r="K662" i="5"/>
  <c r="K663" i="5"/>
  <c r="K664" i="5"/>
  <c r="K665" i="5"/>
  <c r="K666" i="5"/>
  <c r="K667" i="5"/>
  <c r="K668" i="5"/>
  <c r="K669" i="5"/>
  <c r="K670" i="5"/>
  <c r="K671" i="5"/>
  <c r="K672" i="5"/>
  <c r="K673" i="5"/>
  <c r="K674" i="5"/>
  <c r="K675" i="5"/>
  <c r="K676" i="5"/>
  <c r="K677" i="5"/>
  <c r="K678" i="5"/>
  <c r="K679" i="5"/>
  <c r="K680" i="5"/>
  <c r="K681" i="5"/>
  <c r="K682" i="5"/>
  <c r="K683" i="5"/>
  <c r="K684" i="5"/>
  <c r="K685" i="5"/>
  <c r="K686" i="5"/>
  <c r="K687" i="5"/>
  <c r="K688" i="5"/>
  <c r="K689" i="5"/>
  <c r="K690" i="5"/>
  <c r="K691" i="5"/>
  <c r="K692" i="5"/>
  <c r="K693" i="5"/>
  <c r="K694" i="5"/>
  <c r="K695" i="5"/>
  <c r="K696" i="5"/>
  <c r="K697" i="5"/>
  <c r="K698" i="5"/>
  <c r="K699" i="5"/>
  <c r="K700" i="5"/>
  <c r="K701" i="5"/>
  <c r="K702" i="5"/>
  <c r="K703" i="5"/>
  <c r="K704" i="5"/>
  <c r="K705" i="5"/>
  <c r="K706" i="5"/>
  <c r="K707" i="5"/>
  <c r="K708" i="5"/>
  <c r="K709" i="5"/>
  <c r="K710" i="5"/>
  <c r="K711" i="5"/>
  <c r="K712" i="5"/>
  <c r="K713" i="5"/>
  <c r="K714" i="5"/>
  <c r="K715" i="5"/>
  <c r="K716" i="5"/>
  <c r="K717" i="5"/>
  <c r="K718" i="5"/>
  <c r="K719" i="5"/>
  <c r="K720" i="5"/>
  <c r="K721" i="5"/>
  <c r="K722" i="5"/>
  <c r="K723" i="5"/>
  <c r="K724" i="5"/>
  <c r="K725" i="5"/>
  <c r="K726" i="5"/>
  <c r="K727" i="5"/>
  <c r="K728" i="5"/>
  <c r="K729" i="5"/>
  <c r="K730" i="5"/>
  <c r="K731" i="5"/>
  <c r="K732" i="5"/>
  <c r="K733" i="5"/>
  <c r="K734" i="5"/>
  <c r="K735" i="5"/>
  <c r="K736" i="5"/>
  <c r="K737" i="5"/>
  <c r="K738" i="5"/>
  <c r="K739" i="5"/>
  <c r="K740" i="5"/>
  <c r="K741" i="5"/>
  <c r="K742" i="5"/>
  <c r="K743" i="5"/>
  <c r="K744" i="5"/>
  <c r="K745" i="5"/>
  <c r="K746" i="5"/>
  <c r="K747" i="5"/>
  <c r="K748" i="5"/>
  <c r="K749" i="5"/>
  <c r="K750" i="5"/>
  <c r="K751" i="5"/>
  <c r="K752" i="5"/>
  <c r="K753" i="5"/>
  <c r="K754" i="5"/>
  <c r="K755" i="5"/>
  <c r="K756" i="5"/>
  <c r="K757" i="5"/>
  <c r="K758" i="5"/>
  <c r="K759" i="5"/>
  <c r="K760" i="5"/>
  <c r="K761" i="5"/>
  <c r="K762" i="5"/>
  <c r="K763" i="5"/>
  <c r="K764" i="5"/>
  <c r="K765" i="5"/>
  <c r="K766" i="5"/>
  <c r="K767" i="5"/>
  <c r="K768" i="5"/>
  <c r="K769" i="5"/>
  <c r="K770" i="5"/>
  <c r="K771" i="5"/>
  <c r="K772" i="5"/>
  <c r="K773" i="5"/>
  <c r="K774" i="5"/>
  <c r="K775" i="5"/>
  <c r="K776" i="5"/>
  <c r="K777" i="5"/>
  <c r="K778" i="5"/>
  <c r="K779" i="5"/>
  <c r="K780" i="5"/>
  <c r="K781" i="5"/>
  <c r="K782" i="5"/>
  <c r="K783" i="5"/>
  <c r="K784" i="5"/>
  <c r="K785" i="5"/>
  <c r="K786" i="5"/>
  <c r="K787" i="5"/>
  <c r="K788" i="5"/>
  <c r="K789" i="5"/>
  <c r="K790" i="5"/>
  <c r="K791" i="5"/>
  <c r="K792" i="5"/>
  <c r="K793" i="5"/>
  <c r="K794" i="5"/>
  <c r="K795" i="5"/>
  <c r="K796" i="5"/>
  <c r="K797" i="5"/>
  <c r="K798" i="5"/>
  <c r="K799" i="5"/>
  <c r="K800" i="5"/>
  <c r="K801" i="5"/>
  <c r="K802" i="5"/>
  <c r="K803" i="5"/>
  <c r="K804" i="5"/>
  <c r="K805" i="5"/>
  <c r="K806" i="5"/>
  <c r="K807" i="5"/>
  <c r="K808" i="5"/>
  <c r="K809" i="5"/>
  <c r="K810" i="5"/>
  <c r="K811" i="5"/>
  <c r="K812" i="5"/>
  <c r="K813" i="5"/>
  <c r="K814" i="5"/>
  <c r="K815" i="5"/>
  <c r="K816" i="5"/>
  <c r="K817" i="5"/>
  <c r="K818" i="5"/>
  <c r="K819" i="5"/>
  <c r="K820" i="5"/>
  <c r="K821" i="5"/>
  <c r="K822" i="5"/>
  <c r="K823" i="5"/>
  <c r="K824" i="5"/>
  <c r="K825" i="5"/>
  <c r="K826" i="5"/>
  <c r="K827" i="5"/>
  <c r="K828" i="5"/>
  <c r="K829" i="5"/>
  <c r="K830" i="5"/>
  <c r="K831" i="5"/>
  <c r="K832" i="5"/>
  <c r="K833" i="5"/>
  <c r="K834" i="5"/>
  <c r="K835" i="5"/>
  <c r="K836" i="5"/>
  <c r="K837" i="5"/>
  <c r="K838" i="5"/>
  <c r="K839" i="5"/>
  <c r="K840" i="5"/>
  <c r="K841" i="5"/>
  <c r="K842" i="5"/>
  <c r="K843" i="5"/>
  <c r="K844" i="5"/>
  <c r="K845" i="5"/>
  <c r="K846" i="5"/>
  <c r="K847" i="5"/>
  <c r="K848" i="5"/>
  <c r="K849" i="5"/>
  <c r="K850" i="5"/>
  <c r="K851" i="5"/>
  <c r="K852" i="5"/>
  <c r="K853" i="5"/>
  <c r="K854" i="5"/>
  <c r="K855" i="5"/>
  <c r="K856" i="5"/>
  <c r="K857" i="5"/>
  <c r="K858" i="5"/>
  <c r="K859" i="5"/>
  <c r="K860" i="5"/>
  <c r="K861" i="5"/>
  <c r="K862" i="5"/>
  <c r="K863" i="5"/>
  <c r="K864" i="5"/>
  <c r="K865" i="5"/>
  <c r="K866" i="5"/>
  <c r="K867" i="5"/>
  <c r="K868" i="5"/>
  <c r="K869" i="5"/>
  <c r="K870" i="5"/>
  <c r="K871" i="5"/>
  <c r="K872" i="5"/>
  <c r="K873" i="5"/>
  <c r="K874" i="5"/>
  <c r="K875" i="5"/>
  <c r="K876" i="5"/>
  <c r="K877" i="5"/>
  <c r="K878" i="5"/>
  <c r="K879" i="5"/>
  <c r="K880" i="5"/>
  <c r="K881" i="5"/>
  <c r="K882" i="5"/>
  <c r="K883" i="5"/>
  <c r="K884" i="5"/>
  <c r="K885" i="5"/>
  <c r="K886" i="5"/>
  <c r="K887" i="5"/>
  <c r="K888" i="5"/>
  <c r="K889" i="5"/>
  <c r="K890" i="5"/>
  <c r="K891" i="5"/>
  <c r="K892" i="5"/>
  <c r="K893" i="5"/>
  <c r="K894" i="5"/>
  <c r="K895" i="5"/>
  <c r="K896" i="5"/>
  <c r="K897" i="5"/>
  <c r="K898" i="5"/>
  <c r="K899" i="5"/>
  <c r="K900" i="5"/>
  <c r="K901" i="5"/>
  <c r="K902" i="5"/>
  <c r="K903" i="5"/>
  <c r="K904" i="5"/>
  <c r="K905" i="5"/>
  <c r="K906" i="5"/>
  <c r="K907" i="5"/>
  <c r="K908" i="5"/>
  <c r="K909" i="5"/>
  <c r="K910" i="5"/>
  <c r="K911" i="5"/>
  <c r="K912" i="5"/>
  <c r="K913" i="5"/>
  <c r="K914" i="5"/>
  <c r="K915" i="5"/>
  <c r="K916" i="5"/>
  <c r="K917" i="5"/>
  <c r="K918" i="5"/>
  <c r="K919" i="5"/>
  <c r="K920" i="5"/>
  <c r="K921" i="5"/>
  <c r="K922" i="5"/>
  <c r="K923" i="5"/>
  <c r="K924" i="5"/>
  <c r="K925" i="5"/>
  <c r="K926" i="5"/>
  <c r="K927" i="5"/>
  <c r="K928" i="5"/>
  <c r="K929" i="5"/>
  <c r="K930" i="5"/>
  <c r="K931" i="5"/>
  <c r="K932" i="5"/>
  <c r="K933" i="5"/>
  <c r="K934" i="5"/>
  <c r="K935" i="5"/>
  <c r="K936" i="5"/>
  <c r="K937" i="5"/>
  <c r="K938" i="5"/>
  <c r="K939" i="5"/>
  <c r="K940" i="5"/>
  <c r="K941" i="5"/>
  <c r="K942" i="5"/>
  <c r="K943" i="5"/>
  <c r="K944" i="5"/>
  <c r="K945" i="5"/>
  <c r="K946" i="5"/>
  <c r="K947" i="5"/>
  <c r="K948" i="5"/>
  <c r="K949" i="5"/>
  <c r="K950" i="5"/>
  <c r="K951" i="5"/>
  <c r="K952" i="5"/>
  <c r="K953" i="5"/>
  <c r="K954" i="5"/>
  <c r="K955" i="5"/>
  <c r="K956" i="5"/>
  <c r="K957" i="5"/>
  <c r="K958" i="5"/>
  <c r="K959" i="5"/>
  <c r="K960" i="5"/>
  <c r="K961" i="5"/>
  <c r="K962" i="5"/>
  <c r="K963" i="5"/>
  <c r="K964" i="5"/>
  <c r="K965" i="5"/>
  <c r="K966" i="5"/>
  <c r="K967" i="5"/>
  <c r="K968" i="5"/>
  <c r="K969" i="5"/>
  <c r="K970" i="5"/>
  <c r="K971" i="5"/>
  <c r="K972" i="5"/>
  <c r="K973" i="5"/>
  <c r="K974" i="5"/>
  <c r="K975" i="5"/>
  <c r="K976" i="5"/>
  <c r="K977" i="5"/>
  <c r="K978" i="5"/>
  <c r="K979" i="5"/>
  <c r="K980" i="5"/>
  <c r="K981" i="5"/>
  <c r="K982" i="5"/>
  <c r="K983" i="5"/>
  <c r="K984" i="5"/>
  <c r="K985" i="5"/>
  <c r="K986" i="5"/>
  <c r="K987" i="5"/>
  <c r="K988" i="5"/>
  <c r="K989" i="5"/>
  <c r="K990" i="5"/>
  <c r="K991" i="5"/>
  <c r="K992" i="5"/>
  <c r="K993" i="5"/>
  <c r="K994" i="5"/>
  <c r="K995" i="5"/>
  <c r="K996" i="5"/>
  <c r="K997" i="5"/>
  <c r="K998" i="5"/>
  <c r="K999" i="5"/>
  <c r="K1000" i="5"/>
  <c r="K1001" i="5"/>
  <c r="K1002" i="5"/>
  <c r="J5" i="5"/>
  <c r="J6" i="5"/>
  <c r="J7" i="5"/>
  <c r="J8" i="5"/>
  <c r="J9" i="5"/>
  <c r="J10" i="5"/>
  <c r="J11" i="5"/>
  <c r="J12" i="5"/>
  <c r="J13" i="5"/>
  <c r="J14" i="5"/>
  <c r="J15" i="5"/>
  <c r="J16" i="5"/>
  <c r="J17" i="5"/>
  <c r="J18" i="5"/>
  <c r="J19" i="5"/>
  <c r="J20" i="5"/>
  <c r="J21" i="5"/>
  <c r="J22" i="5"/>
  <c r="J23" i="5"/>
  <c r="J24" i="5"/>
  <c r="J25" i="5"/>
  <c r="J26" i="5"/>
  <c r="J27" i="5"/>
  <c r="J28" i="5"/>
  <c r="J29" i="5"/>
  <c r="J30" i="5"/>
  <c r="J31" i="5"/>
  <c r="J32" i="5"/>
  <c r="J33" i="5"/>
  <c r="J34" i="5"/>
  <c r="J35" i="5"/>
  <c r="J36" i="5"/>
  <c r="J37" i="5"/>
  <c r="J38" i="5"/>
  <c r="J39" i="5"/>
  <c r="J40" i="5"/>
  <c r="J41" i="5"/>
  <c r="J42" i="5"/>
  <c r="J43" i="5"/>
  <c r="J44" i="5"/>
  <c r="J45" i="5"/>
  <c r="J46" i="5"/>
  <c r="J47" i="5"/>
  <c r="J48" i="5"/>
  <c r="J49" i="5"/>
  <c r="J50" i="5"/>
  <c r="J51" i="5"/>
  <c r="J52" i="5"/>
  <c r="J53" i="5"/>
  <c r="J54" i="5"/>
  <c r="J55" i="5"/>
  <c r="J56" i="5"/>
  <c r="J57" i="5"/>
  <c r="J58" i="5"/>
  <c r="J59" i="5"/>
  <c r="J60" i="5"/>
  <c r="J61" i="5"/>
  <c r="J62" i="5"/>
  <c r="J63" i="5"/>
  <c r="J64" i="5"/>
  <c r="J65" i="5"/>
  <c r="J66" i="5"/>
  <c r="J67" i="5"/>
  <c r="J68" i="5"/>
  <c r="J69" i="5"/>
  <c r="J70" i="5"/>
  <c r="J71" i="5"/>
  <c r="J72" i="5"/>
  <c r="J73" i="5"/>
  <c r="J74" i="5"/>
  <c r="J75" i="5"/>
  <c r="J76" i="5"/>
  <c r="J77" i="5"/>
  <c r="J78" i="5"/>
  <c r="J79" i="5"/>
  <c r="J80" i="5"/>
  <c r="J81" i="5"/>
  <c r="J82" i="5"/>
  <c r="J83" i="5"/>
  <c r="J84" i="5"/>
  <c r="J85" i="5"/>
  <c r="J86" i="5"/>
  <c r="J87" i="5"/>
  <c r="J88" i="5"/>
  <c r="J89" i="5"/>
  <c r="J90" i="5"/>
  <c r="J91" i="5"/>
  <c r="J92" i="5"/>
  <c r="J93" i="5"/>
  <c r="J94" i="5"/>
  <c r="J95" i="5"/>
  <c r="J96" i="5"/>
  <c r="J97" i="5"/>
  <c r="J98" i="5"/>
  <c r="J99" i="5"/>
  <c r="J100" i="5"/>
  <c r="J101" i="5"/>
  <c r="J102" i="5"/>
  <c r="J103" i="5"/>
  <c r="J104" i="5"/>
  <c r="J105" i="5"/>
  <c r="J106" i="5"/>
  <c r="J107" i="5"/>
  <c r="J108" i="5"/>
  <c r="J109" i="5"/>
  <c r="J110" i="5"/>
  <c r="J111" i="5"/>
  <c r="J112" i="5"/>
  <c r="J113" i="5"/>
  <c r="J114" i="5"/>
  <c r="J115" i="5"/>
  <c r="J116" i="5"/>
  <c r="J117" i="5"/>
  <c r="J118" i="5"/>
  <c r="J119" i="5"/>
  <c r="J120" i="5"/>
  <c r="J121" i="5"/>
  <c r="J122" i="5"/>
  <c r="J123" i="5"/>
  <c r="J124" i="5"/>
  <c r="J125" i="5"/>
  <c r="J126" i="5"/>
  <c r="J127" i="5"/>
  <c r="J128" i="5"/>
  <c r="J129" i="5"/>
  <c r="J130" i="5"/>
  <c r="J131" i="5"/>
  <c r="J132" i="5"/>
  <c r="J133" i="5"/>
  <c r="J134" i="5"/>
  <c r="J135" i="5"/>
  <c r="J136" i="5"/>
  <c r="J137" i="5"/>
  <c r="J138" i="5"/>
  <c r="J139" i="5"/>
  <c r="J140" i="5"/>
  <c r="J141" i="5"/>
  <c r="J142" i="5"/>
  <c r="J143" i="5"/>
  <c r="J144" i="5"/>
  <c r="J145" i="5"/>
  <c r="J146" i="5"/>
  <c r="J147" i="5"/>
  <c r="J148" i="5"/>
  <c r="J149" i="5"/>
  <c r="J150" i="5"/>
  <c r="J151" i="5"/>
  <c r="J152" i="5"/>
  <c r="J153" i="5"/>
  <c r="J154" i="5"/>
  <c r="J155" i="5"/>
  <c r="J156" i="5"/>
  <c r="J157" i="5"/>
  <c r="J158" i="5"/>
  <c r="J159" i="5"/>
  <c r="J160" i="5"/>
  <c r="J161" i="5"/>
  <c r="J162" i="5"/>
  <c r="J163" i="5"/>
  <c r="J164" i="5"/>
  <c r="J165" i="5"/>
  <c r="J166" i="5"/>
  <c r="J167" i="5"/>
  <c r="J168" i="5"/>
  <c r="J169" i="5"/>
  <c r="J170" i="5"/>
  <c r="J171" i="5"/>
  <c r="J172" i="5"/>
  <c r="J173" i="5"/>
  <c r="J174" i="5"/>
  <c r="J175" i="5"/>
  <c r="J176" i="5"/>
  <c r="J177" i="5"/>
  <c r="J178" i="5"/>
  <c r="J179" i="5"/>
  <c r="J180" i="5"/>
  <c r="J181" i="5"/>
  <c r="J182" i="5"/>
  <c r="J183" i="5"/>
  <c r="J184" i="5"/>
  <c r="J185" i="5"/>
  <c r="J186" i="5"/>
  <c r="J187" i="5"/>
  <c r="J188" i="5"/>
  <c r="J189" i="5"/>
  <c r="J190" i="5"/>
  <c r="J191" i="5"/>
  <c r="J192" i="5"/>
  <c r="J193" i="5"/>
  <c r="J194" i="5"/>
  <c r="J195" i="5"/>
  <c r="J196" i="5"/>
  <c r="J197" i="5"/>
  <c r="J198" i="5"/>
  <c r="J199" i="5"/>
  <c r="J200" i="5"/>
  <c r="J201" i="5"/>
  <c r="J202" i="5"/>
  <c r="J203" i="5"/>
  <c r="J204" i="5"/>
  <c r="J205" i="5"/>
  <c r="J206" i="5"/>
  <c r="J207" i="5"/>
  <c r="J208" i="5"/>
  <c r="J209" i="5"/>
  <c r="J210" i="5"/>
  <c r="J211" i="5"/>
  <c r="J212" i="5"/>
  <c r="J213" i="5"/>
  <c r="J214" i="5"/>
  <c r="J215" i="5"/>
  <c r="J216" i="5"/>
  <c r="J217" i="5"/>
  <c r="J218" i="5"/>
  <c r="J219" i="5"/>
  <c r="J220" i="5"/>
  <c r="J221" i="5"/>
  <c r="J222" i="5"/>
  <c r="J223" i="5"/>
  <c r="J224" i="5"/>
  <c r="J225" i="5"/>
  <c r="J226" i="5"/>
  <c r="J227" i="5"/>
  <c r="J228" i="5"/>
  <c r="J229" i="5"/>
  <c r="J230" i="5"/>
  <c r="J231" i="5"/>
  <c r="J232" i="5"/>
  <c r="J233" i="5"/>
  <c r="J234" i="5"/>
  <c r="J235" i="5"/>
  <c r="J236" i="5"/>
  <c r="J237" i="5"/>
  <c r="J238" i="5"/>
  <c r="J239" i="5"/>
  <c r="J240" i="5"/>
  <c r="J241" i="5"/>
  <c r="J242" i="5"/>
  <c r="J243" i="5"/>
  <c r="J244" i="5"/>
  <c r="J245" i="5"/>
  <c r="J246" i="5"/>
  <c r="J247" i="5"/>
  <c r="J248" i="5"/>
  <c r="J249" i="5"/>
  <c r="J250" i="5"/>
  <c r="J251" i="5"/>
  <c r="J252" i="5"/>
  <c r="J253" i="5"/>
  <c r="J254" i="5"/>
  <c r="J255" i="5"/>
  <c r="J256" i="5"/>
  <c r="J257" i="5"/>
  <c r="J258" i="5"/>
  <c r="J259" i="5"/>
  <c r="J260" i="5"/>
  <c r="J261" i="5"/>
  <c r="J262" i="5"/>
  <c r="J263" i="5"/>
  <c r="J264" i="5"/>
  <c r="J265" i="5"/>
  <c r="J266" i="5"/>
  <c r="J267" i="5"/>
  <c r="J268" i="5"/>
  <c r="J269" i="5"/>
  <c r="J270" i="5"/>
  <c r="J271" i="5"/>
  <c r="J272" i="5"/>
  <c r="J273" i="5"/>
  <c r="J274" i="5"/>
  <c r="J275" i="5"/>
  <c r="J276" i="5"/>
  <c r="J277" i="5"/>
  <c r="J278" i="5"/>
  <c r="J279" i="5"/>
  <c r="J280" i="5"/>
  <c r="J281" i="5"/>
  <c r="J282" i="5"/>
  <c r="J283" i="5"/>
  <c r="J284" i="5"/>
  <c r="J285" i="5"/>
  <c r="J286" i="5"/>
  <c r="J287" i="5"/>
  <c r="J288" i="5"/>
  <c r="J289" i="5"/>
  <c r="J290" i="5"/>
  <c r="J291" i="5"/>
  <c r="J292" i="5"/>
  <c r="J293" i="5"/>
  <c r="J294" i="5"/>
  <c r="J295" i="5"/>
  <c r="J296" i="5"/>
  <c r="J297" i="5"/>
  <c r="J298" i="5"/>
  <c r="J299" i="5"/>
  <c r="J300" i="5"/>
  <c r="J301" i="5"/>
  <c r="J302" i="5"/>
  <c r="J303" i="5"/>
  <c r="J304" i="5"/>
  <c r="J305" i="5"/>
  <c r="J306" i="5"/>
  <c r="J307" i="5"/>
  <c r="J308" i="5"/>
  <c r="J309" i="5"/>
  <c r="J310" i="5"/>
  <c r="J311" i="5"/>
  <c r="J312" i="5"/>
  <c r="J313" i="5"/>
  <c r="J314" i="5"/>
  <c r="J315" i="5"/>
  <c r="J316" i="5"/>
  <c r="J317" i="5"/>
  <c r="J318" i="5"/>
  <c r="J319" i="5"/>
  <c r="J320" i="5"/>
  <c r="J321" i="5"/>
  <c r="J322" i="5"/>
  <c r="J323" i="5"/>
  <c r="J324" i="5"/>
  <c r="J325" i="5"/>
  <c r="J326" i="5"/>
  <c r="J327" i="5"/>
  <c r="J328" i="5"/>
  <c r="J329" i="5"/>
  <c r="J330" i="5"/>
  <c r="J331" i="5"/>
  <c r="J332" i="5"/>
  <c r="J333" i="5"/>
  <c r="J334" i="5"/>
  <c r="J335" i="5"/>
  <c r="J336" i="5"/>
  <c r="J337" i="5"/>
  <c r="J338" i="5"/>
  <c r="J339" i="5"/>
  <c r="J340" i="5"/>
  <c r="J341" i="5"/>
  <c r="J342" i="5"/>
  <c r="J343" i="5"/>
  <c r="J344" i="5"/>
  <c r="J345" i="5"/>
  <c r="J346" i="5"/>
  <c r="J347" i="5"/>
  <c r="J348" i="5"/>
  <c r="J349" i="5"/>
  <c r="J350" i="5"/>
  <c r="J351" i="5"/>
  <c r="J352" i="5"/>
  <c r="J353" i="5"/>
  <c r="J354" i="5"/>
  <c r="J355" i="5"/>
  <c r="J356" i="5"/>
  <c r="J357" i="5"/>
  <c r="J358" i="5"/>
  <c r="J359" i="5"/>
  <c r="J360" i="5"/>
  <c r="J361" i="5"/>
  <c r="J362" i="5"/>
  <c r="J363" i="5"/>
  <c r="J364" i="5"/>
  <c r="J365" i="5"/>
  <c r="J366" i="5"/>
  <c r="J367" i="5"/>
  <c r="J368" i="5"/>
  <c r="J369" i="5"/>
  <c r="J370" i="5"/>
  <c r="J371" i="5"/>
  <c r="J372" i="5"/>
  <c r="J373" i="5"/>
  <c r="J374" i="5"/>
  <c r="J375" i="5"/>
  <c r="J376" i="5"/>
  <c r="J377" i="5"/>
  <c r="J378" i="5"/>
  <c r="J379" i="5"/>
  <c r="J380" i="5"/>
  <c r="J381" i="5"/>
  <c r="J382" i="5"/>
  <c r="J383" i="5"/>
  <c r="J384" i="5"/>
  <c r="J385" i="5"/>
  <c r="J386" i="5"/>
  <c r="J387" i="5"/>
  <c r="J388" i="5"/>
  <c r="J389" i="5"/>
  <c r="J390" i="5"/>
  <c r="J391" i="5"/>
  <c r="J392" i="5"/>
  <c r="J393" i="5"/>
  <c r="J394" i="5"/>
  <c r="J395" i="5"/>
  <c r="J396" i="5"/>
  <c r="J397" i="5"/>
  <c r="J398" i="5"/>
  <c r="J399" i="5"/>
  <c r="J400" i="5"/>
  <c r="J401" i="5"/>
  <c r="J402" i="5"/>
  <c r="J403" i="5"/>
  <c r="J404" i="5"/>
  <c r="J405" i="5"/>
  <c r="J406" i="5"/>
  <c r="J407" i="5"/>
  <c r="J408" i="5"/>
  <c r="J409" i="5"/>
  <c r="J410" i="5"/>
  <c r="J411" i="5"/>
  <c r="J412" i="5"/>
  <c r="J413" i="5"/>
  <c r="J414" i="5"/>
  <c r="J415" i="5"/>
  <c r="J416" i="5"/>
  <c r="J417" i="5"/>
  <c r="J418" i="5"/>
  <c r="J419" i="5"/>
  <c r="J420" i="5"/>
  <c r="J421" i="5"/>
  <c r="J422" i="5"/>
  <c r="J423" i="5"/>
  <c r="J424" i="5"/>
  <c r="J425" i="5"/>
  <c r="J426" i="5"/>
  <c r="J427" i="5"/>
  <c r="J428" i="5"/>
  <c r="J429" i="5"/>
  <c r="J430" i="5"/>
  <c r="J431" i="5"/>
  <c r="J432" i="5"/>
  <c r="J433" i="5"/>
  <c r="J434" i="5"/>
  <c r="J435" i="5"/>
  <c r="J436" i="5"/>
  <c r="J437" i="5"/>
  <c r="J438" i="5"/>
  <c r="J439" i="5"/>
  <c r="J440" i="5"/>
  <c r="J441" i="5"/>
  <c r="J442" i="5"/>
  <c r="J443" i="5"/>
  <c r="J444" i="5"/>
  <c r="J445" i="5"/>
  <c r="J446" i="5"/>
  <c r="J447" i="5"/>
  <c r="J448" i="5"/>
  <c r="J449" i="5"/>
  <c r="J450" i="5"/>
  <c r="J451" i="5"/>
  <c r="J452" i="5"/>
  <c r="J453" i="5"/>
  <c r="J454" i="5"/>
  <c r="J455" i="5"/>
  <c r="J456" i="5"/>
  <c r="J457" i="5"/>
  <c r="J458" i="5"/>
  <c r="J459" i="5"/>
  <c r="J460" i="5"/>
  <c r="J461" i="5"/>
  <c r="J462" i="5"/>
  <c r="J463" i="5"/>
  <c r="J464" i="5"/>
  <c r="J465" i="5"/>
  <c r="J466" i="5"/>
  <c r="J467" i="5"/>
  <c r="J468" i="5"/>
  <c r="J469" i="5"/>
  <c r="J470" i="5"/>
  <c r="J471" i="5"/>
  <c r="J472" i="5"/>
  <c r="J473" i="5"/>
  <c r="J474" i="5"/>
  <c r="J475" i="5"/>
  <c r="J476" i="5"/>
  <c r="J477" i="5"/>
  <c r="J478" i="5"/>
  <c r="J479" i="5"/>
  <c r="J480" i="5"/>
  <c r="J481" i="5"/>
  <c r="J482" i="5"/>
  <c r="J483" i="5"/>
  <c r="J484" i="5"/>
  <c r="J485" i="5"/>
  <c r="J486" i="5"/>
  <c r="J487" i="5"/>
  <c r="J488" i="5"/>
  <c r="J489" i="5"/>
  <c r="J490" i="5"/>
  <c r="J491" i="5"/>
  <c r="J492" i="5"/>
  <c r="J493" i="5"/>
  <c r="J494" i="5"/>
  <c r="J495" i="5"/>
  <c r="J496" i="5"/>
  <c r="J497" i="5"/>
  <c r="J498" i="5"/>
  <c r="J499" i="5"/>
  <c r="J500" i="5"/>
  <c r="J501" i="5"/>
  <c r="J502" i="5"/>
  <c r="J503" i="5"/>
  <c r="J504" i="5"/>
  <c r="J505" i="5"/>
  <c r="J506" i="5"/>
  <c r="J507" i="5"/>
  <c r="J508" i="5"/>
  <c r="J509" i="5"/>
  <c r="J510" i="5"/>
  <c r="J511" i="5"/>
  <c r="J512" i="5"/>
  <c r="J513" i="5"/>
  <c r="J514" i="5"/>
  <c r="J515" i="5"/>
  <c r="J516" i="5"/>
  <c r="J517" i="5"/>
  <c r="J518" i="5"/>
  <c r="J519" i="5"/>
  <c r="J520" i="5"/>
  <c r="J521" i="5"/>
  <c r="J522" i="5"/>
  <c r="J523" i="5"/>
  <c r="J524" i="5"/>
  <c r="J525" i="5"/>
  <c r="J526" i="5"/>
  <c r="J527" i="5"/>
  <c r="J528" i="5"/>
  <c r="J529" i="5"/>
  <c r="J530" i="5"/>
  <c r="J531" i="5"/>
  <c r="J532" i="5"/>
  <c r="J533" i="5"/>
  <c r="J534" i="5"/>
  <c r="J535" i="5"/>
  <c r="J536" i="5"/>
  <c r="J537" i="5"/>
  <c r="J538" i="5"/>
  <c r="J539" i="5"/>
  <c r="J540" i="5"/>
  <c r="J541" i="5"/>
  <c r="J542" i="5"/>
  <c r="J543" i="5"/>
  <c r="J544" i="5"/>
  <c r="J545" i="5"/>
  <c r="J546" i="5"/>
  <c r="J547" i="5"/>
  <c r="J548" i="5"/>
  <c r="J549" i="5"/>
  <c r="J550" i="5"/>
  <c r="J551" i="5"/>
  <c r="J552" i="5"/>
  <c r="J553" i="5"/>
  <c r="J554" i="5"/>
  <c r="J555" i="5"/>
  <c r="J556" i="5"/>
  <c r="J557" i="5"/>
  <c r="J558" i="5"/>
  <c r="J559" i="5"/>
  <c r="J560" i="5"/>
  <c r="J561" i="5"/>
  <c r="J562" i="5"/>
  <c r="J563" i="5"/>
  <c r="J564" i="5"/>
  <c r="J565" i="5"/>
  <c r="J566" i="5"/>
  <c r="J567" i="5"/>
  <c r="J568" i="5"/>
  <c r="J569" i="5"/>
  <c r="J570" i="5"/>
  <c r="J571" i="5"/>
  <c r="J572" i="5"/>
  <c r="J573" i="5"/>
  <c r="J574" i="5"/>
  <c r="J575" i="5"/>
  <c r="J576" i="5"/>
  <c r="J577" i="5"/>
  <c r="J578" i="5"/>
  <c r="J579" i="5"/>
  <c r="J580" i="5"/>
  <c r="J581" i="5"/>
  <c r="J582" i="5"/>
  <c r="J583" i="5"/>
  <c r="J584" i="5"/>
  <c r="J585" i="5"/>
  <c r="J586" i="5"/>
  <c r="J587" i="5"/>
  <c r="J588" i="5"/>
  <c r="J589" i="5"/>
  <c r="J590" i="5"/>
  <c r="J591" i="5"/>
  <c r="J592" i="5"/>
  <c r="J593" i="5"/>
  <c r="J594" i="5"/>
  <c r="J595" i="5"/>
  <c r="J596" i="5"/>
  <c r="J597" i="5"/>
  <c r="J598" i="5"/>
  <c r="J599" i="5"/>
  <c r="J600" i="5"/>
  <c r="J601" i="5"/>
  <c r="J602" i="5"/>
  <c r="J603" i="5"/>
  <c r="J604" i="5"/>
  <c r="J605" i="5"/>
  <c r="J606" i="5"/>
  <c r="J607" i="5"/>
  <c r="J608" i="5"/>
  <c r="J609" i="5"/>
  <c r="J610" i="5"/>
  <c r="J611" i="5"/>
  <c r="J612" i="5"/>
  <c r="J613" i="5"/>
  <c r="J614" i="5"/>
  <c r="J615" i="5"/>
  <c r="J616" i="5"/>
  <c r="J617" i="5"/>
  <c r="J618" i="5"/>
  <c r="J619" i="5"/>
  <c r="J620" i="5"/>
  <c r="J621" i="5"/>
  <c r="J622" i="5"/>
  <c r="J623" i="5"/>
  <c r="J624" i="5"/>
  <c r="J625" i="5"/>
  <c r="J626" i="5"/>
  <c r="J627" i="5"/>
  <c r="J628" i="5"/>
  <c r="J629" i="5"/>
  <c r="J630" i="5"/>
  <c r="J631" i="5"/>
  <c r="J632" i="5"/>
  <c r="J633" i="5"/>
  <c r="J634" i="5"/>
  <c r="J635" i="5"/>
  <c r="J636" i="5"/>
  <c r="J637" i="5"/>
  <c r="J638" i="5"/>
  <c r="J639" i="5"/>
  <c r="J640" i="5"/>
  <c r="J641" i="5"/>
  <c r="J642" i="5"/>
  <c r="J643" i="5"/>
  <c r="J644" i="5"/>
  <c r="J645" i="5"/>
  <c r="J646" i="5"/>
  <c r="J647" i="5"/>
  <c r="J648" i="5"/>
  <c r="J649" i="5"/>
  <c r="J650" i="5"/>
  <c r="J651" i="5"/>
  <c r="J652" i="5"/>
  <c r="J653" i="5"/>
  <c r="J654" i="5"/>
  <c r="J655" i="5"/>
  <c r="J656" i="5"/>
  <c r="J657" i="5"/>
  <c r="J658" i="5"/>
  <c r="J659" i="5"/>
  <c r="J660" i="5"/>
  <c r="J661" i="5"/>
  <c r="J662" i="5"/>
  <c r="J663" i="5"/>
  <c r="J664" i="5"/>
  <c r="J665" i="5"/>
  <c r="J666" i="5"/>
  <c r="J667" i="5"/>
  <c r="J668" i="5"/>
  <c r="J669" i="5"/>
  <c r="J670" i="5"/>
  <c r="J671" i="5"/>
  <c r="J672" i="5"/>
  <c r="J673" i="5"/>
  <c r="J674" i="5"/>
  <c r="J675" i="5"/>
  <c r="J676" i="5"/>
  <c r="J677" i="5"/>
  <c r="J678" i="5"/>
  <c r="J679" i="5"/>
  <c r="J680" i="5"/>
  <c r="J681" i="5"/>
  <c r="J682" i="5"/>
  <c r="J683" i="5"/>
  <c r="J684" i="5"/>
  <c r="J685" i="5"/>
  <c r="J686" i="5"/>
  <c r="J687" i="5"/>
  <c r="J688" i="5"/>
  <c r="J689" i="5"/>
  <c r="J690" i="5"/>
  <c r="J691" i="5"/>
  <c r="J692" i="5"/>
  <c r="J693" i="5"/>
  <c r="J694" i="5"/>
  <c r="J695" i="5"/>
  <c r="J696" i="5"/>
  <c r="J697" i="5"/>
  <c r="J698" i="5"/>
  <c r="J699" i="5"/>
  <c r="J700" i="5"/>
  <c r="J701" i="5"/>
  <c r="J702" i="5"/>
  <c r="J703" i="5"/>
  <c r="J704" i="5"/>
  <c r="J705" i="5"/>
  <c r="J706" i="5"/>
  <c r="J707" i="5"/>
  <c r="J708" i="5"/>
  <c r="J709" i="5"/>
  <c r="J710" i="5"/>
  <c r="J711" i="5"/>
  <c r="J712" i="5"/>
  <c r="J713" i="5"/>
  <c r="J714" i="5"/>
  <c r="J715" i="5"/>
  <c r="J716" i="5"/>
  <c r="J717" i="5"/>
  <c r="J718" i="5"/>
  <c r="J719" i="5"/>
  <c r="J720" i="5"/>
  <c r="J721" i="5"/>
  <c r="J722" i="5"/>
  <c r="J723" i="5"/>
  <c r="J724" i="5"/>
  <c r="J725" i="5"/>
  <c r="J726" i="5"/>
  <c r="J727" i="5"/>
  <c r="J728" i="5"/>
  <c r="J729" i="5"/>
  <c r="J730" i="5"/>
  <c r="J731" i="5"/>
  <c r="J732" i="5"/>
  <c r="J733" i="5"/>
  <c r="J734" i="5"/>
  <c r="J735" i="5"/>
  <c r="J736" i="5"/>
  <c r="J737" i="5"/>
  <c r="J738" i="5"/>
  <c r="J739" i="5"/>
  <c r="J740" i="5"/>
  <c r="J741" i="5"/>
  <c r="J742" i="5"/>
  <c r="J743" i="5"/>
  <c r="J744" i="5"/>
  <c r="J745" i="5"/>
  <c r="J746" i="5"/>
  <c r="J747" i="5"/>
  <c r="J748" i="5"/>
  <c r="J749" i="5"/>
  <c r="J750" i="5"/>
  <c r="J751" i="5"/>
  <c r="J752" i="5"/>
  <c r="J753" i="5"/>
  <c r="J754" i="5"/>
  <c r="J755" i="5"/>
  <c r="J756" i="5"/>
  <c r="J757" i="5"/>
  <c r="J758" i="5"/>
  <c r="J759" i="5"/>
  <c r="J760" i="5"/>
  <c r="J761" i="5"/>
  <c r="J762" i="5"/>
  <c r="J763" i="5"/>
  <c r="J764" i="5"/>
  <c r="J765" i="5"/>
  <c r="J766" i="5"/>
  <c r="J767" i="5"/>
  <c r="J768" i="5"/>
  <c r="J769" i="5"/>
  <c r="J770" i="5"/>
  <c r="J771" i="5"/>
  <c r="J772" i="5"/>
  <c r="J773" i="5"/>
  <c r="J774" i="5"/>
  <c r="J775" i="5"/>
  <c r="J776" i="5"/>
  <c r="J777" i="5"/>
  <c r="J778" i="5"/>
  <c r="J779" i="5"/>
  <c r="J780" i="5"/>
  <c r="J781" i="5"/>
  <c r="J782" i="5"/>
  <c r="J783" i="5"/>
  <c r="J784" i="5"/>
  <c r="J785" i="5"/>
  <c r="J786" i="5"/>
  <c r="J787" i="5"/>
  <c r="J788" i="5"/>
  <c r="J789" i="5"/>
  <c r="J790" i="5"/>
  <c r="J791" i="5"/>
  <c r="J792" i="5"/>
  <c r="J793" i="5"/>
  <c r="J794" i="5"/>
  <c r="J795" i="5"/>
  <c r="J796" i="5"/>
  <c r="J797" i="5"/>
  <c r="J798" i="5"/>
  <c r="J799" i="5"/>
  <c r="J800" i="5"/>
  <c r="J801" i="5"/>
  <c r="J802" i="5"/>
  <c r="J803" i="5"/>
  <c r="J804" i="5"/>
  <c r="J805" i="5"/>
  <c r="J806" i="5"/>
  <c r="J807" i="5"/>
  <c r="J808" i="5"/>
  <c r="J809" i="5"/>
  <c r="J810" i="5"/>
  <c r="J811" i="5"/>
  <c r="J812" i="5"/>
  <c r="J813" i="5"/>
  <c r="J814" i="5"/>
  <c r="J815" i="5"/>
  <c r="J816" i="5"/>
  <c r="J817" i="5"/>
  <c r="J818" i="5"/>
  <c r="J819" i="5"/>
  <c r="J820" i="5"/>
  <c r="J821" i="5"/>
  <c r="J822" i="5"/>
  <c r="J823" i="5"/>
  <c r="J824" i="5"/>
  <c r="J825" i="5"/>
  <c r="J826" i="5"/>
  <c r="J827" i="5"/>
  <c r="J828" i="5"/>
  <c r="J829" i="5"/>
  <c r="J830" i="5"/>
  <c r="J831" i="5"/>
  <c r="J832" i="5"/>
  <c r="J833" i="5"/>
  <c r="J834" i="5"/>
  <c r="J835" i="5"/>
  <c r="J836" i="5"/>
  <c r="J837" i="5"/>
  <c r="J838" i="5"/>
  <c r="J839" i="5"/>
  <c r="J840" i="5"/>
  <c r="J841" i="5"/>
  <c r="J842" i="5"/>
  <c r="J843" i="5"/>
  <c r="J844" i="5"/>
  <c r="J845" i="5"/>
  <c r="J846" i="5"/>
  <c r="J847" i="5"/>
  <c r="J848" i="5"/>
  <c r="J849" i="5"/>
  <c r="J850" i="5"/>
  <c r="J851" i="5"/>
  <c r="J852" i="5"/>
  <c r="J853" i="5"/>
  <c r="J854" i="5"/>
  <c r="J855" i="5"/>
  <c r="J856" i="5"/>
  <c r="J857" i="5"/>
  <c r="J858" i="5"/>
  <c r="J859" i="5"/>
  <c r="J860" i="5"/>
  <c r="J861" i="5"/>
  <c r="J862" i="5"/>
  <c r="J863" i="5"/>
  <c r="J864" i="5"/>
  <c r="J865" i="5"/>
  <c r="J866" i="5"/>
  <c r="J867" i="5"/>
  <c r="J868" i="5"/>
  <c r="J869" i="5"/>
  <c r="J870" i="5"/>
  <c r="J871" i="5"/>
  <c r="J872" i="5"/>
  <c r="J873" i="5"/>
  <c r="J874" i="5"/>
  <c r="J875" i="5"/>
  <c r="J876" i="5"/>
  <c r="J877" i="5"/>
  <c r="J878" i="5"/>
  <c r="J879" i="5"/>
  <c r="J880" i="5"/>
  <c r="J881" i="5"/>
  <c r="J882" i="5"/>
  <c r="J883" i="5"/>
  <c r="J884" i="5"/>
  <c r="J885" i="5"/>
  <c r="J886" i="5"/>
  <c r="J887" i="5"/>
  <c r="J888" i="5"/>
  <c r="J889" i="5"/>
  <c r="J890" i="5"/>
  <c r="J891" i="5"/>
  <c r="J892" i="5"/>
  <c r="J893" i="5"/>
  <c r="J894" i="5"/>
  <c r="J895" i="5"/>
  <c r="J896" i="5"/>
  <c r="J897" i="5"/>
  <c r="J898" i="5"/>
  <c r="J899" i="5"/>
  <c r="J900" i="5"/>
  <c r="J901" i="5"/>
  <c r="J902" i="5"/>
  <c r="J903" i="5"/>
  <c r="J904" i="5"/>
  <c r="J905" i="5"/>
  <c r="J906" i="5"/>
  <c r="J907" i="5"/>
  <c r="J908" i="5"/>
  <c r="J909" i="5"/>
  <c r="J910" i="5"/>
  <c r="J911" i="5"/>
  <c r="J912" i="5"/>
  <c r="J913" i="5"/>
  <c r="J914" i="5"/>
  <c r="J915" i="5"/>
  <c r="J916" i="5"/>
  <c r="J917" i="5"/>
  <c r="J918" i="5"/>
  <c r="J919" i="5"/>
  <c r="J920" i="5"/>
  <c r="J921" i="5"/>
  <c r="J922" i="5"/>
  <c r="J923" i="5"/>
  <c r="J924" i="5"/>
  <c r="J925" i="5"/>
  <c r="J926" i="5"/>
  <c r="J927" i="5"/>
  <c r="J928" i="5"/>
  <c r="J929" i="5"/>
  <c r="J930" i="5"/>
  <c r="J931" i="5"/>
  <c r="J932" i="5"/>
  <c r="J933" i="5"/>
  <c r="J934" i="5"/>
  <c r="J935" i="5"/>
  <c r="J936" i="5"/>
  <c r="J937" i="5"/>
  <c r="J938" i="5"/>
  <c r="J939" i="5"/>
  <c r="J940" i="5"/>
  <c r="J941" i="5"/>
  <c r="J942" i="5"/>
  <c r="J943" i="5"/>
  <c r="J944" i="5"/>
  <c r="J945" i="5"/>
  <c r="J946" i="5"/>
  <c r="J947" i="5"/>
  <c r="J948" i="5"/>
  <c r="J949" i="5"/>
  <c r="J950" i="5"/>
  <c r="J951" i="5"/>
  <c r="J952" i="5"/>
  <c r="J953" i="5"/>
  <c r="J954" i="5"/>
  <c r="J955" i="5"/>
  <c r="J956" i="5"/>
  <c r="J957" i="5"/>
  <c r="J958" i="5"/>
  <c r="J959" i="5"/>
  <c r="J960" i="5"/>
  <c r="J961" i="5"/>
  <c r="J962" i="5"/>
  <c r="J963" i="5"/>
  <c r="J964" i="5"/>
  <c r="J965" i="5"/>
  <c r="J966" i="5"/>
  <c r="J967" i="5"/>
  <c r="J968" i="5"/>
  <c r="J969" i="5"/>
  <c r="J970" i="5"/>
  <c r="J971" i="5"/>
  <c r="J972" i="5"/>
  <c r="J973" i="5"/>
  <c r="J974" i="5"/>
  <c r="J975" i="5"/>
  <c r="J976" i="5"/>
  <c r="J977" i="5"/>
  <c r="J978" i="5"/>
  <c r="J979" i="5"/>
  <c r="J980" i="5"/>
  <c r="J981" i="5"/>
  <c r="J982" i="5"/>
  <c r="J983" i="5"/>
  <c r="J984" i="5"/>
  <c r="J985" i="5"/>
  <c r="J986" i="5"/>
  <c r="J987" i="5"/>
  <c r="J988" i="5"/>
  <c r="J989" i="5"/>
  <c r="J990" i="5"/>
  <c r="J991" i="5"/>
  <c r="J992" i="5"/>
  <c r="J993" i="5"/>
  <c r="J994" i="5"/>
  <c r="J995" i="5"/>
  <c r="J996" i="5"/>
  <c r="J997" i="5"/>
  <c r="J998" i="5"/>
  <c r="J999" i="5"/>
  <c r="J1000" i="5"/>
  <c r="J1001" i="5"/>
  <c r="J1002" i="5"/>
  <c r="I5" i="5"/>
  <c r="I6" i="5"/>
  <c r="I7" i="5"/>
  <c r="I8" i="5"/>
  <c r="I9" i="5"/>
  <c r="I10" i="5"/>
  <c r="I11" i="5"/>
  <c r="I12" i="5"/>
  <c r="I13" i="5"/>
  <c r="I14" i="5"/>
  <c r="I15" i="5"/>
  <c r="I16" i="5"/>
  <c r="I17" i="5"/>
  <c r="I18" i="5"/>
  <c r="I19" i="5"/>
  <c r="I20" i="5"/>
  <c r="I21" i="5"/>
  <c r="I22" i="5"/>
  <c r="I23" i="5"/>
  <c r="I24" i="5"/>
  <c r="I25" i="5"/>
  <c r="I26" i="5"/>
  <c r="I27" i="5"/>
  <c r="I28" i="5"/>
  <c r="I29" i="5"/>
  <c r="I30" i="5"/>
  <c r="I31" i="5"/>
  <c r="I32" i="5"/>
  <c r="I33" i="5"/>
  <c r="I34" i="5"/>
  <c r="I35" i="5"/>
  <c r="I36" i="5"/>
  <c r="I37" i="5"/>
  <c r="I38" i="5"/>
  <c r="I39" i="5"/>
  <c r="I40" i="5"/>
  <c r="I41" i="5"/>
  <c r="I42" i="5"/>
  <c r="I43" i="5"/>
  <c r="I44" i="5"/>
  <c r="I45" i="5"/>
  <c r="I46" i="5"/>
  <c r="I47" i="5"/>
  <c r="I48" i="5"/>
  <c r="I49" i="5"/>
  <c r="I50" i="5"/>
  <c r="I51" i="5"/>
  <c r="I52" i="5"/>
  <c r="I53" i="5"/>
  <c r="I54" i="5"/>
  <c r="I55" i="5"/>
  <c r="I56" i="5"/>
  <c r="I57" i="5"/>
  <c r="I58" i="5"/>
  <c r="I59" i="5"/>
  <c r="I60" i="5"/>
  <c r="I61" i="5"/>
  <c r="I62" i="5"/>
  <c r="I63" i="5"/>
  <c r="I64" i="5"/>
  <c r="I65" i="5"/>
  <c r="I66" i="5"/>
  <c r="I67" i="5"/>
  <c r="I68" i="5"/>
  <c r="I69" i="5"/>
  <c r="I70" i="5"/>
  <c r="I71" i="5"/>
  <c r="I72" i="5"/>
  <c r="I73" i="5"/>
  <c r="I74" i="5"/>
  <c r="I75" i="5"/>
  <c r="I76" i="5"/>
  <c r="I77" i="5"/>
  <c r="I78" i="5"/>
  <c r="I79" i="5"/>
  <c r="I80" i="5"/>
  <c r="I81" i="5"/>
  <c r="I82" i="5"/>
  <c r="I83" i="5"/>
  <c r="I84" i="5"/>
  <c r="I85" i="5"/>
  <c r="I86" i="5"/>
  <c r="I87" i="5"/>
  <c r="I88" i="5"/>
  <c r="I89" i="5"/>
  <c r="I90" i="5"/>
  <c r="I91" i="5"/>
  <c r="I92" i="5"/>
  <c r="I93" i="5"/>
  <c r="I94" i="5"/>
  <c r="I95" i="5"/>
  <c r="I96" i="5"/>
  <c r="I97" i="5"/>
  <c r="I98" i="5"/>
  <c r="I99" i="5"/>
  <c r="I100" i="5"/>
  <c r="I101" i="5"/>
  <c r="I102" i="5"/>
  <c r="I103" i="5"/>
  <c r="I104" i="5"/>
  <c r="I105" i="5"/>
  <c r="I106" i="5"/>
  <c r="I107" i="5"/>
  <c r="I108" i="5"/>
  <c r="I109" i="5"/>
  <c r="I110" i="5"/>
  <c r="I111" i="5"/>
  <c r="I112" i="5"/>
  <c r="I113" i="5"/>
  <c r="I114" i="5"/>
  <c r="I115" i="5"/>
  <c r="I116" i="5"/>
  <c r="I117" i="5"/>
  <c r="I118" i="5"/>
  <c r="I119" i="5"/>
  <c r="I120" i="5"/>
  <c r="I121" i="5"/>
  <c r="I122" i="5"/>
  <c r="I123" i="5"/>
  <c r="I124" i="5"/>
  <c r="I125" i="5"/>
  <c r="I126" i="5"/>
  <c r="I127" i="5"/>
  <c r="I128" i="5"/>
  <c r="I129" i="5"/>
  <c r="I130" i="5"/>
  <c r="I131" i="5"/>
  <c r="I132" i="5"/>
  <c r="I133" i="5"/>
  <c r="I134" i="5"/>
  <c r="I135" i="5"/>
  <c r="I136" i="5"/>
  <c r="I137" i="5"/>
  <c r="I138" i="5"/>
  <c r="I139" i="5"/>
  <c r="I140" i="5"/>
  <c r="I141" i="5"/>
  <c r="I142" i="5"/>
  <c r="I143" i="5"/>
  <c r="I144" i="5"/>
  <c r="I145" i="5"/>
  <c r="I146" i="5"/>
  <c r="I147" i="5"/>
  <c r="I148" i="5"/>
  <c r="I149" i="5"/>
  <c r="I150" i="5"/>
  <c r="I151" i="5"/>
  <c r="I152" i="5"/>
  <c r="I153" i="5"/>
  <c r="I154" i="5"/>
  <c r="I155" i="5"/>
  <c r="I156" i="5"/>
  <c r="I157" i="5"/>
  <c r="I158" i="5"/>
  <c r="I159" i="5"/>
  <c r="I160" i="5"/>
  <c r="I161" i="5"/>
  <c r="I162" i="5"/>
  <c r="I163" i="5"/>
  <c r="I164" i="5"/>
  <c r="I165" i="5"/>
  <c r="I166" i="5"/>
  <c r="I167" i="5"/>
  <c r="I168" i="5"/>
  <c r="I169" i="5"/>
  <c r="I170" i="5"/>
  <c r="I171" i="5"/>
  <c r="I172" i="5"/>
  <c r="I173" i="5"/>
  <c r="I174" i="5"/>
  <c r="I175" i="5"/>
  <c r="I176" i="5"/>
  <c r="I177" i="5"/>
  <c r="I178" i="5"/>
  <c r="I179" i="5"/>
  <c r="I180" i="5"/>
  <c r="I181" i="5"/>
  <c r="I182" i="5"/>
  <c r="I183" i="5"/>
  <c r="I184" i="5"/>
  <c r="I185" i="5"/>
  <c r="I186" i="5"/>
  <c r="I187" i="5"/>
  <c r="I188" i="5"/>
  <c r="I189" i="5"/>
  <c r="I190" i="5"/>
  <c r="I191" i="5"/>
  <c r="I192" i="5"/>
  <c r="I193" i="5"/>
  <c r="I194" i="5"/>
  <c r="I195" i="5"/>
  <c r="I196" i="5"/>
  <c r="I197" i="5"/>
  <c r="I198" i="5"/>
  <c r="I199" i="5"/>
  <c r="I200" i="5"/>
  <c r="I201" i="5"/>
  <c r="I202" i="5"/>
  <c r="I203" i="5"/>
  <c r="I204" i="5"/>
  <c r="I205" i="5"/>
  <c r="I206" i="5"/>
  <c r="I207" i="5"/>
  <c r="I208" i="5"/>
  <c r="I209" i="5"/>
  <c r="I210" i="5"/>
  <c r="I211" i="5"/>
  <c r="I212" i="5"/>
  <c r="I213" i="5"/>
  <c r="I214" i="5"/>
  <c r="I215" i="5"/>
  <c r="I216" i="5"/>
  <c r="I217" i="5"/>
  <c r="I218" i="5"/>
  <c r="I219" i="5"/>
  <c r="I220" i="5"/>
  <c r="I221" i="5"/>
  <c r="I222" i="5"/>
  <c r="I223" i="5"/>
  <c r="I224" i="5"/>
  <c r="I225" i="5"/>
  <c r="I226" i="5"/>
  <c r="I227" i="5"/>
  <c r="I228" i="5"/>
  <c r="I229" i="5"/>
  <c r="I230" i="5"/>
  <c r="I231" i="5"/>
  <c r="I232" i="5"/>
  <c r="I233" i="5"/>
  <c r="I234" i="5"/>
  <c r="I235" i="5"/>
  <c r="I236" i="5"/>
  <c r="I237" i="5"/>
  <c r="I238" i="5"/>
  <c r="I239" i="5"/>
  <c r="I240" i="5"/>
  <c r="I241" i="5"/>
  <c r="I242" i="5"/>
  <c r="I243" i="5"/>
  <c r="I244" i="5"/>
  <c r="I245" i="5"/>
  <c r="I246" i="5"/>
  <c r="I247" i="5"/>
  <c r="I248" i="5"/>
  <c r="I249" i="5"/>
  <c r="I250" i="5"/>
  <c r="I251" i="5"/>
  <c r="I252" i="5"/>
  <c r="I253" i="5"/>
  <c r="I254" i="5"/>
  <c r="I255" i="5"/>
  <c r="I256" i="5"/>
  <c r="I257" i="5"/>
  <c r="I258" i="5"/>
  <c r="I259" i="5"/>
  <c r="I260" i="5"/>
  <c r="I261" i="5"/>
  <c r="I262" i="5"/>
  <c r="I263" i="5"/>
  <c r="I264" i="5"/>
  <c r="I265" i="5"/>
  <c r="I266" i="5"/>
  <c r="I267" i="5"/>
  <c r="I268" i="5"/>
  <c r="I269" i="5"/>
  <c r="I270" i="5"/>
  <c r="I271" i="5"/>
  <c r="I272" i="5"/>
  <c r="I273" i="5"/>
  <c r="I274" i="5"/>
  <c r="I275" i="5"/>
  <c r="I276" i="5"/>
  <c r="I277" i="5"/>
  <c r="I278" i="5"/>
  <c r="I279" i="5"/>
  <c r="I280" i="5"/>
  <c r="I281" i="5"/>
  <c r="I282" i="5"/>
  <c r="I283" i="5"/>
  <c r="I284" i="5"/>
  <c r="I285" i="5"/>
  <c r="I286" i="5"/>
  <c r="I287" i="5"/>
  <c r="I288" i="5"/>
  <c r="I289" i="5"/>
  <c r="I290" i="5"/>
  <c r="I291" i="5"/>
  <c r="I292" i="5"/>
  <c r="I293" i="5"/>
  <c r="I294" i="5"/>
  <c r="I295" i="5"/>
  <c r="I296" i="5"/>
  <c r="I297" i="5"/>
  <c r="I298" i="5"/>
  <c r="I299" i="5"/>
  <c r="I300" i="5"/>
  <c r="I301" i="5"/>
  <c r="I302" i="5"/>
  <c r="I303" i="5"/>
  <c r="I304" i="5"/>
  <c r="I305" i="5"/>
  <c r="I306" i="5"/>
  <c r="I307" i="5"/>
  <c r="I308" i="5"/>
  <c r="I309" i="5"/>
  <c r="I310" i="5"/>
  <c r="I311" i="5"/>
  <c r="I312" i="5"/>
  <c r="I313" i="5"/>
  <c r="I314" i="5"/>
  <c r="I315" i="5"/>
  <c r="I316" i="5"/>
  <c r="I317" i="5"/>
  <c r="I318" i="5"/>
  <c r="I319" i="5"/>
  <c r="I320" i="5"/>
  <c r="I321" i="5"/>
  <c r="I322" i="5"/>
  <c r="I323" i="5"/>
  <c r="I324" i="5"/>
  <c r="I325" i="5"/>
  <c r="I326" i="5"/>
  <c r="I327" i="5"/>
  <c r="I328" i="5"/>
  <c r="I329" i="5"/>
  <c r="I330" i="5"/>
  <c r="I331" i="5"/>
  <c r="I332" i="5"/>
  <c r="I333" i="5"/>
  <c r="I334" i="5"/>
  <c r="I335" i="5"/>
  <c r="I336" i="5"/>
  <c r="I337" i="5"/>
  <c r="I338" i="5"/>
  <c r="I339" i="5"/>
  <c r="I340" i="5"/>
  <c r="I341" i="5"/>
  <c r="I342" i="5"/>
  <c r="I343" i="5"/>
  <c r="I344" i="5"/>
  <c r="I345" i="5"/>
  <c r="I346" i="5"/>
  <c r="I347" i="5"/>
  <c r="I348" i="5"/>
  <c r="I349" i="5"/>
  <c r="I350" i="5"/>
  <c r="I351" i="5"/>
  <c r="I352" i="5"/>
  <c r="I353" i="5"/>
  <c r="I354" i="5"/>
  <c r="I355" i="5"/>
  <c r="I356" i="5"/>
  <c r="I357" i="5"/>
  <c r="I358" i="5"/>
  <c r="I359" i="5"/>
  <c r="I360" i="5"/>
  <c r="I361" i="5"/>
  <c r="I362" i="5"/>
  <c r="I363" i="5"/>
  <c r="I364" i="5"/>
  <c r="I365" i="5"/>
  <c r="I366" i="5"/>
  <c r="I367" i="5"/>
  <c r="I368" i="5"/>
  <c r="I369" i="5"/>
  <c r="I370" i="5"/>
  <c r="I371" i="5"/>
  <c r="I372" i="5"/>
  <c r="I373" i="5"/>
  <c r="I374" i="5"/>
  <c r="I375" i="5"/>
  <c r="I376" i="5"/>
  <c r="I377" i="5"/>
  <c r="I378" i="5"/>
  <c r="I379" i="5"/>
  <c r="I380" i="5"/>
  <c r="I381" i="5"/>
  <c r="I382" i="5"/>
  <c r="I383" i="5"/>
  <c r="I384" i="5"/>
  <c r="I385" i="5"/>
  <c r="I386" i="5"/>
  <c r="I387" i="5"/>
  <c r="I388" i="5"/>
  <c r="I389" i="5"/>
  <c r="I390" i="5"/>
  <c r="I391" i="5"/>
  <c r="I392" i="5"/>
  <c r="I393" i="5"/>
  <c r="I394" i="5"/>
  <c r="I395" i="5"/>
  <c r="I396" i="5"/>
  <c r="I397" i="5"/>
  <c r="I398" i="5"/>
  <c r="I399" i="5"/>
  <c r="I400" i="5"/>
  <c r="I401" i="5"/>
  <c r="I402" i="5"/>
  <c r="I403" i="5"/>
  <c r="I404" i="5"/>
  <c r="I405" i="5"/>
  <c r="I406" i="5"/>
  <c r="I407" i="5"/>
  <c r="I408" i="5"/>
  <c r="I409" i="5"/>
  <c r="I410" i="5"/>
  <c r="I411" i="5"/>
  <c r="I412" i="5"/>
  <c r="I413" i="5"/>
  <c r="I414" i="5"/>
  <c r="I415" i="5"/>
  <c r="I416" i="5"/>
  <c r="I417" i="5"/>
  <c r="I418" i="5"/>
  <c r="I419" i="5"/>
  <c r="I420" i="5"/>
  <c r="I421" i="5"/>
  <c r="I422" i="5"/>
  <c r="I423" i="5"/>
  <c r="I424" i="5"/>
  <c r="I425" i="5"/>
  <c r="I426" i="5"/>
  <c r="I427" i="5"/>
  <c r="I428" i="5"/>
  <c r="I429" i="5"/>
  <c r="I430" i="5"/>
  <c r="I431" i="5"/>
  <c r="I432" i="5"/>
  <c r="I433" i="5"/>
  <c r="I434" i="5"/>
  <c r="I435" i="5"/>
  <c r="I436" i="5"/>
  <c r="I437" i="5"/>
  <c r="I438" i="5"/>
  <c r="I439" i="5"/>
  <c r="I440" i="5"/>
  <c r="I441" i="5"/>
  <c r="I442" i="5"/>
  <c r="I443" i="5"/>
  <c r="I444" i="5"/>
  <c r="I445" i="5"/>
  <c r="I446" i="5"/>
  <c r="I447" i="5"/>
  <c r="I448" i="5"/>
  <c r="I449" i="5"/>
  <c r="I450" i="5"/>
  <c r="I451" i="5"/>
  <c r="I452" i="5"/>
  <c r="I453" i="5"/>
  <c r="I454" i="5"/>
  <c r="I455" i="5"/>
  <c r="I456" i="5"/>
  <c r="I457" i="5"/>
  <c r="I458" i="5"/>
  <c r="I459" i="5"/>
  <c r="I460" i="5"/>
  <c r="I461" i="5"/>
  <c r="I462" i="5"/>
  <c r="I463" i="5"/>
  <c r="I464" i="5"/>
  <c r="I465" i="5"/>
  <c r="I466" i="5"/>
  <c r="I467" i="5"/>
  <c r="I468" i="5"/>
  <c r="I469" i="5"/>
  <c r="I470" i="5"/>
  <c r="I471" i="5"/>
  <c r="I472" i="5"/>
  <c r="I473" i="5"/>
  <c r="I474" i="5"/>
  <c r="I475" i="5"/>
  <c r="I476" i="5"/>
  <c r="I477" i="5"/>
  <c r="I478" i="5"/>
  <c r="I479" i="5"/>
  <c r="I480" i="5"/>
  <c r="I481" i="5"/>
  <c r="I482" i="5"/>
  <c r="I483" i="5"/>
  <c r="I484" i="5"/>
  <c r="I485" i="5"/>
  <c r="I486" i="5"/>
  <c r="I487" i="5"/>
  <c r="I488" i="5"/>
  <c r="I489" i="5"/>
  <c r="I490" i="5"/>
  <c r="I491" i="5"/>
  <c r="I492" i="5"/>
  <c r="I493" i="5"/>
  <c r="I494" i="5"/>
  <c r="I495" i="5"/>
  <c r="I496" i="5"/>
  <c r="I497" i="5"/>
  <c r="I498" i="5"/>
  <c r="I499" i="5"/>
  <c r="I500" i="5"/>
  <c r="I501" i="5"/>
  <c r="I502" i="5"/>
  <c r="I503" i="5"/>
  <c r="I504" i="5"/>
  <c r="I505" i="5"/>
  <c r="I506" i="5"/>
  <c r="I507" i="5"/>
  <c r="I508" i="5"/>
  <c r="I509" i="5"/>
  <c r="I510" i="5"/>
  <c r="I511" i="5"/>
  <c r="I512" i="5"/>
  <c r="I513" i="5"/>
  <c r="I514" i="5"/>
  <c r="I515" i="5"/>
  <c r="I516" i="5"/>
  <c r="I517" i="5"/>
  <c r="I518" i="5"/>
  <c r="I519" i="5"/>
  <c r="I520" i="5"/>
  <c r="I521" i="5"/>
  <c r="I522" i="5"/>
  <c r="I523" i="5"/>
  <c r="I524" i="5"/>
  <c r="I525" i="5"/>
  <c r="I526" i="5"/>
  <c r="I527" i="5"/>
  <c r="I528" i="5"/>
  <c r="I529" i="5"/>
  <c r="I530" i="5"/>
  <c r="I531" i="5"/>
  <c r="I532" i="5"/>
  <c r="I533" i="5"/>
  <c r="I534" i="5"/>
  <c r="I535" i="5"/>
  <c r="I536" i="5"/>
  <c r="I537" i="5"/>
  <c r="I538" i="5"/>
  <c r="I539" i="5"/>
  <c r="I540" i="5"/>
  <c r="I541" i="5"/>
  <c r="I542" i="5"/>
  <c r="I543" i="5"/>
  <c r="I544" i="5"/>
  <c r="I545" i="5"/>
  <c r="I546" i="5"/>
  <c r="I547" i="5"/>
  <c r="I548" i="5"/>
  <c r="I549" i="5"/>
  <c r="I550" i="5"/>
  <c r="I551" i="5"/>
  <c r="I552" i="5"/>
  <c r="I553" i="5"/>
  <c r="I554" i="5"/>
  <c r="I555" i="5"/>
  <c r="I556" i="5"/>
  <c r="I557" i="5"/>
  <c r="I558" i="5"/>
  <c r="I559" i="5"/>
  <c r="I560" i="5"/>
  <c r="I561" i="5"/>
  <c r="I562" i="5"/>
  <c r="I563" i="5"/>
  <c r="I564" i="5"/>
  <c r="I565" i="5"/>
  <c r="I566" i="5"/>
  <c r="I567" i="5"/>
  <c r="I568" i="5"/>
  <c r="I569" i="5"/>
  <c r="I570" i="5"/>
  <c r="I571" i="5"/>
  <c r="I572" i="5"/>
  <c r="I573" i="5"/>
  <c r="I574" i="5"/>
  <c r="I575" i="5"/>
  <c r="I576" i="5"/>
  <c r="I577" i="5"/>
  <c r="I578" i="5"/>
  <c r="I579" i="5"/>
  <c r="I580" i="5"/>
  <c r="I581" i="5"/>
  <c r="I582" i="5"/>
  <c r="I583" i="5"/>
  <c r="I584" i="5"/>
  <c r="I585" i="5"/>
  <c r="I586" i="5"/>
  <c r="I587" i="5"/>
  <c r="I588" i="5"/>
  <c r="I589" i="5"/>
  <c r="I590" i="5"/>
  <c r="I591" i="5"/>
  <c r="I592" i="5"/>
  <c r="I593" i="5"/>
  <c r="I594" i="5"/>
  <c r="I595" i="5"/>
  <c r="I596" i="5"/>
  <c r="I597" i="5"/>
  <c r="I598" i="5"/>
  <c r="I599" i="5"/>
  <c r="I600" i="5"/>
  <c r="I601" i="5"/>
  <c r="I602" i="5"/>
  <c r="I603" i="5"/>
  <c r="I604" i="5"/>
  <c r="I605" i="5"/>
  <c r="I606" i="5"/>
  <c r="I607" i="5"/>
  <c r="I608" i="5"/>
  <c r="I609" i="5"/>
  <c r="I610" i="5"/>
  <c r="I611" i="5"/>
  <c r="I612" i="5"/>
  <c r="I613" i="5"/>
  <c r="I614" i="5"/>
  <c r="I615" i="5"/>
  <c r="I616" i="5"/>
  <c r="I617" i="5"/>
  <c r="I618" i="5"/>
  <c r="I619" i="5"/>
  <c r="I620" i="5"/>
  <c r="I621" i="5"/>
  <c r="I622" i="5"/>
  <c r="I623" i="5"/>
  <c r="I624" i="5"/>
  <c r="I625" i="5"/>
  <c r="I626" i="5"/>
  <c r="I627" i="5"/>
  <c r="I628" i="5"/>
  <c r="I629" i="5"/>
  <c r="I630" i="5"/>
  <c r="I631" i="5"/>
  <c r="I632" i="5"/>
  <c r="I633" i="5"/>
  <c r="I634" i="5"/>
  <c r="I635" i="5"/>
  <c r="I636" i="5"/>
  <c r="I637" i="5"/>
  <c r="I638" i="5"/>
  <c r="I639" i="5"/>
  <c r="I640" i="5"/>
  <c r="I641" i="5"/>
  <c r="I642" i="5"/>
  <c r="I643" i="5"/>
  <c r="I644" i="5"/>
  <c r="I645" i="5"/>
  <c r="I646" i="5"/>
  <c r="I647" i="5"/>
  <c r="I648" i="5"/>
  <c r="I649" i="5"/>
  <c r="I650" i="5"/>
  <c r="I651" i="5"/>
  <c r="I652" i="5"/>
  <c r="I653" i="5"/>
  <c r="I654" i="5"/>
  <c r="I655" i="5"/>
  <c r="I656" i="5"/>
  <c r="I657" i="5"/>
  <c r="I658" i="5"/>
  <c r="I659" i="5"/>
  <c r="I660" i="5"/>
  <c r="I661" i="5"/>
  <c r="I662" i="5"/>
  <c r="I663" i="5"/>
  <c r="I664" i="5"/>
  <c r="I665" i="5"/>
  <c r="I666" i="5"/>
  <c r="I667" i="5"/>
  <c r="I668" i="5"/>
  <c r="I669" i="5"/>
  <c r="I670" i="5"/>
  <c r="I671" i="5"/>
  <c r="I672" i="5"/>
  <c r="I673" i="5"/>
  <c r="I674" i="5"/>
  <c r="I675" i="5"/>
  <c r="I676" i="5"/>
  <c r="I677" i="5"/>
  <c r="I678" i="5"/>
  <c r="I679" i="5"/>
  <c r="I680" i="5"/>
  <c r="I681" i="5"/>
  <c r="I682" i="5"/>
  <c r="I683" i="5"/>
  <c r="I684" i="5"/>
  <c r="I685" i="5"/>
  <c r="I686" i="5"/>
  <c r="I687" i="5"/>
  <c r="I688" i="5"/>
  <c r="I689" i="5"/>
  <c r="I690" i="5"/>
  <c r="I691" i="5"/>
  <c r="I692" i="5"/>
  <c r="I693" i="5"/>
  <c r="I694" i="5"/>
  <c r="I695" i="5"/>
  <c r="I696" i="5"/>
  <c r="I697" i="5"/>
  <c r="I698" i="5"/>
  <c r="I699" i="5"/>
  <c r="I700" i="5"/>
  <c r="I701" i="5"/>
  <c r="I702" i="5"/>
  <c r="I703" i="5"/>
  <c r="I704" i="5"/>
  <c r="I705" i="5"/>
  <c r="I706" i="5"/>
  <c r="I707" i="5"/>
  <c r="I708" i="5"/>
  <c r="I709" i="5"/>
  <c r="I710" i="5"/>
  <c r="I711" i="5"/>
  <c r="I712" i="5"/>
  <c r="I713" i="5"/>
  <c r="I714" i="5"/>
  <c r="I715" i="5"/>
  <c r="I716" i="5"/>
  <c r="I717" i="5"/>
  <c r="I718" i="5"/>
  <c r="I719" i="5"/>
  <c r="I720" i="5"/>
  <c r="I721" i="5"/>
  <c r="I722" i="5"/>
  <c r="I723" i="5"/>
  <c r="I724" i="5"/>
  <c r="I725" i="5"/>
  <c r="I726" i="5"/>
  <c r="I727" i="5"/>
  <c r="I728" i="5"/>
  <c r="I729" i="5"/>
  <c r="I730" i="5"/>
  <c r="I731" i="5"/>
  <c r="I732" i="5"/>
  <c r="I733" i="5"/>
  <c r="I734" i="5"/>
  <c r="I735" i="5"/>
  <c r="I736" i="5"/>
  <c r="I737" i="5"/>
  <c r="I738" i="5"/>
  <c r="I739" i="5"/>
  <c r="I740" i="5"/>
  <c r="I741" i="5"/>
  <c r="I742" i="5"/>
  <c r="I743" i="5"/>
  <c r="I744" i="5"/>
  <c r="I745" i="5"/>
  <c r="I746" i="5"/>
  <c r="I747" i="5"/>
  <c r="I748" i="5"/>
  <c r="I749" i="5"/>
  <c r="I750" i="5"/>
  <c r="I751" i="5"/>
  <c r="I752" i="5"/>
  <c r="I753" i="5"/>
  <c r="I754" i="5"/>
  <c r="I755" i="5"/>
  <c r="I756" i="5"/>
  <c r="I757" i="5"/>
  <c r="I758" i="5"/>
  <c r="I759" i="5"/>
  <c r="I760" i="5"/>
  <c r="I761" i="5"/>
  <c r="I762" i="5"/>
  <c r="I763" i="5"/>
  <c r="I764" i="5"/>
  <c r="I765" i="5"/>
  <c r="I766" i="5"/>
  <c r="I767" i="5"/>
  <c r="I768" i="5"/>
  <c r="I769" i="5"/>
  <c r="I770" i="5"/>
  <c r="I771" i="5"/>
  <c r="I772" i="5"/>
  <c r="I773" i="5"/>
  <c r="I774" i="5"/>
  <c r="I775" i="5"/>
  <c r="I776" i="5"/>
  <c r="I777" i="5"/>
  <c r="I778" i="5"/>
  <c r="I779" i="5"/>
  <c r="I780" i="5"/>
  <c r="I781" i="5"/>
  <c r="I782" i="5"/>
  <c r="I783" i="5"/>
  <c r="I784" i="5"/>
  <c r="I785" i="5"/>
  <c r="I786" i="5"/>
  <c r="I787" i="5"/>
  <c r="I788" i="5"/>
  <c r="I789" i="5"/>
  <c r="I790" i="5"/>
  <c r="I791" i="5"/>
  <c r="I792" i="5"/>
  <c r="I793" i="5"/>
  <c r="I794" i="5"/>
  <c r="I795" i="5"/>
  <c r="I796" i="5"/>
  <c r="I797" i="5"/>
  <c r="I798" i="5"/>
  <c r="I799" i="5"/>
  <c r="I800" i="5"/>
  <c r="I801" i="5"/>
  <c r="I802" i="5"/>
  <c r="I803" i="5"/>
  <c r="I804" i="5"/>
  <c r="I805" i="5"/>
  <c r="I806" i="5"/>
  <c r="I807" i="5"/>
  <c r="I808" i="5"/>
  <c r="I809" i="5"/>
  <c r="I810" i="5"/>
  <c r="I811" i="5"/>
  <c r="I812" i="5"/>
  <c r="I813" i="5"/>
  <c r="I814" i="5"/>
  <c r="I815" i="5"/>
  <c r="I816" i="5"/>
  <c r="I817" i="5"/>
  <c r="I818" i="5"/>
  <c r="I819" i="5"/>
  <c r="I820" i="5"/>
  <c r="I821" i="5"/>
  <c r="I822" i="5"/>
  <c r="I823" i="5"/>
  <c r="I824" i="5"/>
  <c r="I825" i="5"/>
  <c r="I826" i="5"/>
  <c r="I827" i="5"/>
  <c r="I828" i="5"/>
  <c r="I829" i="5"/>
  <c r="I830" i="5"/>
  <c r="I831" i="5"/>
  <c r="I832" i="5"/>
  <c r="I833" i="5"/>
  <c r="I834" i="5"/>
  <c r="I835" i="5"/>
  <c r="I836" i="5"/>
  <c r="I837" i="5"/>
  <c r="I838" i="5"/>
  <c r="I839" i="5"/>
  <c r="I840" i="5"/>
  <c r="I841" i="5"/>
  <c r="I842" i="5"/>
  <c r="I843" i="5"/>
  <c r="I844" i="5"/>
  <c r="I845" i="5"/>
  <c r="I846" i="5"/>
  <c r="I847" i="5"/>
  <c r="I848" i="5"/>
  <c r="I849" i="5"/>
  <c r="I850" i="5"/>
  <c r="I851" i="5"/>
  <c r="I852" i="5"/>
  <c r="I853" i="5"/>
  <c r="I854" i="5"/>
  <c r="I855" i="5"/>
  <c r="I856" i="5"/>
  <c r="I857" i="5"/>
  <c r="I858" i="5"/>
  <c r="I859" i="5"/>
  <c r="I860" i="5"/>
  <c r="I861" i="5"/>
  <c r="I862" i="5"/>
  <c r="I863" i="5"/>
  <c r="I864" i="5"/>
  <c r="I865" i="5"/>
  <c r="I866" i="5"/>
  <c r="I867" i="5"/>
  <c r="I868" i="5"/>
  <c r="I869" i="5"/>
  <c r="I870" i="5"/>
  <c r="I871" i="5"/>
  <c r="I872" i="5"/>
  <c r="I873" i="5"/>
  <c r="I874" i="5"/>
  <c r="I875" i="5"/>
  <c r="I876" i="5"/>
  <c r="I877" i="5"/>
  <c r="I878" i="5"/>
  <c r="I879" i="5"/>
  <c r="I880" i="5"/>
  <c r="I881" i="5"/>
  <c r="I882" i="5"/>
  <c r="I883" i="5"/>
  <c r="I884" i="5"/>
  <c r="I885" i="5"/>
  <c r="I886" i="5"/>
  <c r="I887" i="5"/>
  <c r="I888" i="5"/>
  <c r="I889" i="5"/>
  <c r="I890" i="5"/>
  <c r="I891" i="5"/>
  <c r="I892" i="5"/>
  <c r="I893" i="5"/>
  <c r="I894" i="5"/>
  <c r="I895" i="5"/>
  <c r="I896" i="5"/>
  <c r="I897" i="5"/>
  <c r="I898" i="5"/>
  <c r="I899" i="5"/>
  <c r="I900" i="5"/>
  <c r="I901" i="5"/>
  <c r="I902" i="5"/>
  <c r="I903" i="5"/>
  <c r="I904" i="5"/>
  <c r="I905" i="5"/>
  <c r="I906" i="5"/>
  <c r="I907" i="5"/>
  <c r="I908" i="5"/>
  <c r="I909" i="5"/>
  <c r="I910" i="5"/>
  <c r="I911" i="5"/>
  <c r="I912" i="5"/>
  <c r="I913" i="5"/>
  <c r="I914" i="5"/>
  <c r="I915" i="5"/>
  <c r="I916" i="5"/>
  <c r="I917" i="5"/>
  <c r="I918" i="5"/>
  <c r="I919" i="5"/>
  <c r="I920" i="5"/>
  <c r="I921" i="5"/>
  <c r="I922" i="5"/>
  <c r="I923" i="5"/>
  <c r="I924" i="5"/>
  <c r="I925" i="5"/>
  <c r="I926" i="5"/>
  <c r="I927" i="5"/>
  <c r="I928" i="5"/>
  <c r="I929" i="5"/>
  <c r="I930" i="5"/>
  <c r="I931" i="5"/>
  <c r="I932" i="5"/>
  <c r="I933" i="5"/>
  <c r="I934" i="5"/>
  <c r="I935" i="5"/>
  <c r="I936" i="5"/>
  <c r="I937" i="5"/>
  <c r="I938" i="5"/>
  <c r="I939" i="5"/>
  <c r="I940" i="5"/>
  <c r="I941" i="5"/>
  <c r="I942" i="5"/>
  <c r="I943" i="5"/>
  <c r="I944" i="5"/>
  <c r="I945" i="5"/>
  <c r="I946" i="5"/>
  <c r="I947" i="5"/>
  <c r="I948" i="5"/>
  <c r="I949" i="5"/>
  <c r="I950" i="5"/>
  <c r="I951" i="5"/>
  <c r="I952" i="5"/>
  <c r="I953" i="5"/>
  <c r="I954" i="5"/>
  <c r="I955" i="5"/>
  <c r="I956" i="5"/>
  <c r="I957" i="5"/>
  <c r="I958" i="5"/>
  <c r="I959" i="5"/>
  <c r="I960" i="5"/>
  <c r="I961" i="5"/>
  <c r="I962" i="5"/>
  <c r="I963" i="5"/>
  <c r="I964" i="5"/>
  <c r="I965" i="5"/>
  <c r="I966" i="5"/>
  <c r="I967" i="5"/>
  <c r="I968" i="5"/>
  <c r="I969" i="5"/>
  <c r="I970" i="5"/>
  <c r="I971" i="5"/>
  <c r="I972" i="5"/>
  <c r="I973" i="5"/>
  <c r="I974" i="5"/>
  <c r="I975" i="5"/>
  <c r="I976" i="5"/>
  <c r="I977" i="5"/>
  <c r="I978" i="5"/>
  <c r="I979" i="5"/>
  <c r="I980" i="5"/>
  <c r="I981" i="5"/>
  <c r="I982" i="5"/>
  <c r="I983" i="5"/>
  <c r="I984" i="5"/>
  <c r="I985" i="5"/>
  <c r="I986" i="5"/>
  <c r="I987" i="5"/>
  <c r="I988" i="5"/>
  <c r="I989" i="5"/>
  <c r="I990" i="5"/>
  <c r="I991" i="5"/>
  <c r="I992" i="5"/>
  <c r="I993" i="5"/>
  <c r="I994" i="5"/>
  <c r="I995" i="5"/>
  <c r="I996" i="5"/>
  <c r="I997" i="5"/>
  <c r="I998" i="5"/>
  <c r="I999" i="5"/>
  <c r="I1000" i="5"/>
  <c r="I1001" i="5"/>
  <c r="I1002" i="5"/>
  <c r="H5" i="5"/>
  <c r="H6" i="5"/>
  <c r="H7" i="5"/>
  <c r="H8" i="5"/>
  <c r="H9" i="5"/>
  <c r="H10" i="5"/>
  <c r="H11" i="5"/>
  <c r="H12" i="5"/>
  <c r="H13" i="5"/>
  <c r="H14" i="5"/>
  <c r="H15" i="5"/>
  <c r="H16" i="5"/>
  <c r="H17" i="5"/>
  <c r="H18" i="5"/>
  <c r="H19" i="5"/>
  <c r="H20" i="5"/>
  <c r="H21" i="5"/>
  <c r="H22" i="5"/>
  <c r="H23" i="5"/>
  <c r="H24" i="5"/>
  <c r="H25" i="5"/>
  <c r="H26" i="5"/>
  <c r="H27" i="5"/>
  <c r="H28" i="5"/>
  <c r="H29" i="5"/>
  <c r="H30" i="5"/>
  <c r="H31" i="5"/>
  <c r="H32" i="5"/>
  <c r="H33" i="5"/>
  <c r="H34" i="5"/>
  <c r="H35" i="5"/>
  <c r="H36" i="5"/>
  <c r="H37" i="5"/>
  <c r="H38" i="5"/>
  <c r="H39" i="5"/>
  <c r="H40" i="5"/>
  <c r="H41" i="5"/>
  <c r="H42" i="5"/>
  <c r="H43" i="5"/>
  <c r="H44" i="5"/>
  <c r="H45" i="5"/>
  <c r="H46" i="5"/>
  <c r="H47" i="5"/>
  <c r="H48" i="5"/>
  <c r="H49" i="5"/>
  <c r="H50" i="5"/>
  <c r="H51" i="5"/>
  <c r="H52" i="5"/>
  <c r="H53" i="5"/>
  <c r="H54" i="5"/>
  <c r="H55" i="5"/>
  <c r="H56" i="5"/>
  <c r="H57" i="5"/>
  <c r="H58" i="5"/>
  <c r="H59" i="5"/>
  <c r="H60" i="5"/>
  <c r="H61" i="5"/>
  <c r="H62" i="5"/>
  <c r="H63" i="5"/>
  <c r="H64" i="5"/>
  <c r="H65" i="5"/>
  <c r="H66" i="5"/>
  <c r="H67" i="5"/>
  <c r="H68" i="5"/>
  <c r="H69" i="5"/>
  <c r="H70" i="5"/>
  <c r="H71" i="5"/>
  <c r="H72" i="5"/>
  <c r="H73" i="5"/>
  <c r="H74" i="5"/>
  <c r="H75" i="5"/>
  <c r="H76" i="5"/>
  <c r="H77" i="5"/>
  <c r="H78" i="5"/>
  <c r="H79" i="5"/>
  <c r="H80" i="5"/>
  <c r="H81" i="5"/>
  <c r="H82" i="5"/>
  <c r="H83" i="5"/>
  <c r="H84" i="5"/>
  <c r="H85" i="5"/>
  <c r="H86" i="5"/>
  <c r="H87" i="5"/>
  <c r="H88" i="5"/>
  <c r="H89" i="5"/>
  <c r="H90" i="5"/>
  <c r="H91" i="5"/>
  <c r="H92" i="5"/>
  <c r="H93" i="5"/>
  <c r="H94" i="5"/>
  <c r="H95" i="5"/>
  <c r="H96" i="5"/>
  <c r="H97" i="5"/>
  <c r="H98" i="5"/>
  <c r="H99" i="5"/>
  <c r="H100" i="5"/>
  <c r="H101" i="5"/>
  <c r="H102" i="5"/>
  <c r="H103" i="5"/>
  <c r="H104" i="5"/>
  <c r="H105" i="5"/>
  <c r="H106" i="5"/>
  <c r="H107" i="5"/>
  <c r="H108" i="5"/>
  <c r="H109" i="5"/>
  <c r="H110" i="5"/>
  <c r="H111" i="5"/>
  <c r="H112" i="5"/>
  <c r="H113" i="5"/>
  <c r="H114" i="5"/>
  <c r="H115" i="5"/>
  <c r="H116" i="5"/>
  <c r="H117" i="5"/>
  <c r="H118" i="5"/>
  <c r="H119" i="5"/>
  <c r="H120" i="5"/>
  <c r="H121" i="5"/>
  <c r="H122" i="5"/>
  <c r="H123" i="5"/>
  <c r="H124" i="5"/>
  <c r="H125" i="5"/>
  <c r="H126" i="5"/>
  <c r="H127" i="5"/>
  <c r="H128" i="5"/>
  <c r="H129" i="5"/>
  <c r="H130" i="5"/>
  <c r="H131" i="5"/>
  <c r="H132" i="5"/>
  <c r="H133" i="5"/>
  <c r="H134" i="5"/>
  <c r="H135" i="5"/>
  <c r="H136" i="5"/>
  <c r="H137" i="5"/>
  <c r="H138" i="5"/>
  <c r="H139" i="5"/>
  <c r="H140" i="5"/>
  <c r="H141" i="5"/>
  <c r="H142" i="5"/>
  <c r="H143" i="5"/>
  <c r="H144" i="5"/>
  <c r="H145" i="5"/>
  <c r="H146" i="5"/>
  <c r="H147" i="5"/>
  <c r="H148" i="5"/>
  <c r="H149" i="5"/>
  <c r="H150" i="5"/>
  <c r="H151" i="5"/>
  <c r="H152" i="5"/>
  <c r="H153" i="5"/>
  <c r="H154" i="5"/>
  <c r="H155" i="5"/>
  <c r="H156" i="5"/>
  <c r="H157" i="5"/>
  <c r="H158" i="5"/>
  <c r="H159" i="5"/>
  <c r="H160" i="5"/>
  <c r="H161" i="5"/>
  <c r="H162" i="5"/>
  <c r="H163" i="5"/>
  <c r="H164" i="5"/>
  <c r="H165" i="5"/>
  <c r="H166" i="5"/>
  <c r="H167" i="5"/>
  <c r="H168" i="5"/>
  <c r="H169" i="5"/>
  <c r="H170" i="5"/>
  <c r="H171" i="5"/>
  <c r="H172" i="5"/>
  <c r="H173" i="5"/>
  <c r="H174" i="5"/>
  <c r="H175" i="5"/>
  <c r="H176" i="5"/>
  <c r="H177" i="5"/>
  <c r="H178" i="5"/>
  <c r="H179" i="5"/>
  <c r="H180" i="5"/>
  <c r="H181" i="5"/>
  <c r="H182" i="5"/>
  <c r="H183" i="5"/>
  <c r="H184" i="5"/>
  <c r="H185" i="5"/>
  <c r="H186" i="5"/>
  <c r="H187" i="5"/>
  <c r="H188" i="5"/>
  <c r="H189" i="5"/>
  <c r="H190" i="5"/>
  <c r="H191" i="5"/>
  <c r="H192" i="5"/>
  <c r="H193" i="5"/>
  <c r="H194" i="5"/>
  <c r="H195" i="5"/>
  <c r="H196" i="5"/>
  <c r="H197" i="5"/>
  <c r="H198" i="5"/>
  <c r="H199" i="5"/>
  <c r="H200" i="5"/>
  <c r="H201" i="5"/>
  <c r="H202" i="5"/>
  <c r="H203" i="5"/>
  <c r="H204" i="5"/>
  <c r="H205" i="5"/>
  <c r="H206" i="5"/>
  <c r="H207" i="5"/>
  <c r="H208" i="5"/>
  <c r="H209" i="5"/>
  <c r="H210" i="5"/>
  <c r="H211" i="5"/>
  <c r="H212" i="5"/>
  <c r="H213" i="5"/>
  <c r="H214" i="5"/>
  <c r="H215" i="5"/>
  <c r="H216" i="5"/>
  <c r="H217" i="5"/>
  <c r="H218" i="5"/>
  <c r="H219" i="5"/>
  <c r="H220" i="5"/>
  <c r="H221" i="5"/>
  <c r="H222" i="5"/>
  <c r="H223" i="5"/>
  <c r="H224" i="5"/>
  <c r="H225" i="5"/>
  <c r="H226" i="5"/>
  <c r="H227" i="5"/>
  <c r="H228" i="5"/>
  <c r="H229" i="5"/>
  <c r="H230" i="5"/>
  <c r="H231" i="5"/>
  <c r="H232" i="5"/>
  <c r="H233" i="5"/>
  <c r="H234" i="5"/>
  <c r="H235" i="5"/>
  <c r="H236" i="5"/>
  <c r="H237" i="5"/>
  <c r="H238" i="5"/>
  <c r="H239" i="5"/>
  <c r="H240" i="5"/>
  <c r="H241" i="5"/>
  <c r="H242" i="5"/>
  <c r="H243" i="5"/>
  <c r="H244" i="5"/>
  <c r="H245" i="5"/>
  <c r="H246" i="5"/>
  <c r="H247" i="5"/>
  <c r="H248" i="5"/>
  <c r="H249" i="5"/>
  <c r="H250" i="5"/>
  <c r="H251" i="5"/>
  <c r="H252" i="5"/>
  <c r="H253" i="5"/>
  <c r="H254" i="5"/>
  <c r="H255" i="5"/>
  <c r="H256" i="5"/>
  <c r="H257" i="5"/>
  <c r="H258" i="5"/>
  <c r="H259" i="5"/>
  <c r="H260" i="5"/>
  <c r="H261" i="5"/>
  <c r="H262" i="5"/>
  <c r="H263" i="5"/>
  <c r="H264" i="5"/>
  <c r="H265" i="5"/>
  <c r="H266" i="5"/>
  <c r="H267" i="5"/>
  <c r="H268" i="5"/>
  <c r="H269" i="5"/>
  <c r="H270" i="5"/>
  <c r="H271" i="5"/>
  <c r="H272" i="5"/>
  <c r="H273" i="5"/>
  <c r="H274" i="5"/>
  <c r="H275" i="5"/>
  <c r="H276" i="5"/>
  <c r="H277" i="5"/>
  <c r="H278" i="5"/>
  <c r="H279" i="5"/>
  <c r="H280" i="5"/>
  <c r="H281" i="5"/>
  <c r="H282" i="5"/>
  <c r="H283" i="5"/>
  <c r="H284" i="5"/>
  <c r="H285" i="5"/>
  <c r="H286" i="5"/>
  <c r="H287" i="5"/>
  <c r="H288" i="5"/>
  <c r="H289" i="5"/>
  <c r="H290" i="5"/>
  <c r="H291" i="5"/>
  <c r="H292" i="5"/>
  <c r="H293" i="5"/>
  <c r="H294" i="5"/>
  <c r="H295" i="5"/>
  <c r="H296" i="5"/>
  <c r="H297" i="5"/>
  <c r="H298" i="5"/>
  <c r="H299" i="5"/>
  <c r="H300" i="5"/>
  <c r="H301" i="5"/>
  <c r="H302" i="5"/>
  <c r="H303" i="5"/>
  <c r="H304" i="5"/>
  <c r="H305" i="5"/>
  <c r="H306" i="5"/>
  <c r="H307" i="5"/>
  <c r="H308" i="5"/>
  <c r="H309" i="5"/>
  <c r="H310" i="5"/>
  <c r="H311" i="5"/>
  <c r="H312" i="5"/>
  <c r="H313" i="5"/>
  <c r="H314" i="5"/>
  <c r="H315" i="5"/>
  <c r="H316" i="5"/>
  <c r="H317" i="5"/>
  <c r="H318" i="5"/>
  <c r="H319" i="5"/>
  <c r="H320" i="5"/>
  <c r="H321" i="5"/>
  <c r="H322" i="5"/>
  <c r="H323" i="5"/>
  <c r="H324" i="5"/>
  <c r="H325" i="5"/>
  <c r="H326" i="5"/>
  <c r="H327" i="5"/>
  <c r="H328" i="5"/>
  <c r="H329" i="5"/>
  <c r="H330" i="5"/>
  <c r="H331" i="5"/>
  <c r="H332" i="5"/>
  <c r="H333" i="5"/>
  <c r="H334" i="5"/>
  <c r="H335" i="5"/>
  <c r="H336" i="5"/>
  <c r="H337" i="5"/>
  <c r="H338" i="5"/>
  <c r="H339" i="5"/>
  <c r="H340" i="5"/>
  <c r="H341" i="5"/>
  <c r="H342" i="5"/>
  <c r="H343" i="5"/>
  <c r="H344" i="5"/>
  <c r="H345" i="5"/>
  <c r="H346" i="5"/>
  <c r="H347" i="5"/>
  <c r="H348" i="5"/>
  <c r="H349" i="5"/>
  <c r="H350" i="5"/>
  <c r="H351" i="5"/>
  <c r="H352" i="5"/>
  <c r="H353" i="5"/>
  <c r="H354" i="5"/>
  <c r="H355" i="5"/>
  <c r="H356" i="5"/>
  <c r="H357" i="5"/>
  <c r="H358" i="5"/>
  <c r="H359" i="5"/>
  <c r="H360" i="5"/>
  <c r="H361" i="5"/>
  <c r="H362" i="5"/>
  <c r="H363" i="5"/>
  <c r="H364" i="5"/>
  <c r="H365" i="5"/>
  <c r="H366" i="5"/>
  <c r="H367" i="5"/>
  <c r="H368" i="5"/>
  <c r="H369" i="5"/>
  <c r="H370" i="5"/>
  <c r="H371" i="5"/>
  <c r="H372" i="5"/>
  <c r="H373" i="5"/>
  <c r="H374" i="5"/>
  <c r="H375" i="5"/>
  <c r="H376" i="5"/>
  <c r="H377" i="5"/>
  <c r="H378" i="5"/>
  <c r="H379" i="5"/>
  <c r="H380" i="5"/>
  <c r="H381" i="5"/>
  <c r="H382" i="5"/>
  <c r="H383" i="5"/>
  <c r="H384" i="5"/>
  <c r="H385" i="5"/>
  <c r="H386" i="5"/>
  <c r="H387" i="5"/>
  <c r="H388" i="5"/>
  <c r="H389" i="5"/>
  <c r="H390" i="5"/>
  <c r="H391" i="5"/>
  <c r="H392" i="5"/>
  <c r="H393" i="5"/>
  <c r="H394" i="5"/>
  <c r="H395" i="5"/>
  <c r="H396" i="5"/>
  <c r="H397" i="5"/>
  <c r="H398" i="5"/>
  <c r="H399" i="5"/>
  <c r="H400" i="5"/>
  <c r="H401" i="5"/>
  <c r="H402" i="5"/>
  <c r="H403" i="5"/>
  <c r="H404" i="5"/>
  <c r="H405" i="5"/>
  <c r="H406" i="5"/>
  <c r="H407" i="5"/>
  <c r="H408" i="5"/>
  <c r="H409" i="5"/>
  <c r="H410" i="5"/>
  <c r="H411" i="5"/>
  <c r="H412" i="5"/>
  <c r="H413" i="5"/>
  <c r="H414" i="5"/>
  <c r="H415" i="5"/>
  <c r="H416" i="5"/>
  <c r="H417" i="5"/>
  <c r="H418" i="5"/>
  <c r="H419" i="5"/>
  <c r="H420" i="5"/>
  <c r="H421" i="5"/>
  <c r="H422" i="5"/>
  <c r="H423" i="5"/>
  <c r="H424" i="5"/>
  <c r="H425" i="5"/>
  <c r="H426" i="5"/>
  <c r="H427" i="5"/>
  <c r="H428" i="5"/>
  <c r="H429" i="5"/>
  <c r="H430" i="5"/>
  <c r="H431" i="5"/>
  <c r="H432" i="5"/>
  <c r="H433" i="5"/>
  <c r="H434" i="5"/>
  <c r="H435" i="5"/>
  <c r="H436" i="5"/>
  <c r="H437" i="5"/>
  <c r="H438" i="5"/>
  <c r="H439" i="5"/>
  <c r="H440" i="5"/>
  <c r="H441" i="5"/>
  <c r="H442" i="5"/>
  <c r="H443" i="5"/>
  <c r="H444" i="5"/>
  <c r="H445" i="5"/>
  <c r="H446" i="5"/>
  <c r="H447" i="5"/>
  <c r="H448" i="5"/>
  <c r="H449" i="5"/>
  <c r="H450" i="5"/>
  <c r="H451" i="5"/>
  <c r="H452" i="5"/>
  <c r="H453" i="5"/>
  <c r="H454" i="5"/>
  <c r="H455" i="5"/>
  <c r="H456" i="5"/>
  <c r="H457" i="5"/>
  <c r="H458" i="5"/>
  <c r="H459" i="5"/>
  <c r="H460" i="5"/>
  <c r="H461" i="5"/>
  <c r="H462" i="5"/>
  <c r="H463" i="5"/>
  <c r="H464" i="5"/>
  <c r="H465" i="5"/>
  <c r="H466" i="5"/>
  <c r="H467" i="5"/>
  <c r="H468" i="5"/>
  <c r="H469" i="5"/>
  <c r="H470" i="5"/>
  <c r="H471" i="5"/>
  <c r="H472" i="5"/>
  <c r="H473" i="5"/>
  <c r="H474" i="5"/>
  <c r="H475" i="5"/>
  <c r="H476" i="5"/>
  <c r="H477" i="5"/>
  <c r="H478" i="5"/>
  <c r="H479" i="5"/>
  <c r="H480" i="5"/>
  <c r="H481" i="5"/>
  <c r="H482" i="5"/>
  <c r="H483" i="5"/>
  <c r="H484" i="5"/>
  <c r="H485" i="5"/>
  <c r="H486" i="5"/>
  <c r="H487" i="5"/>
  <c r="H488" i="5"/>
  <c r="H489" i="5"/>
  <c r="H490" i="5"/>
  <c r="H491" i="5"/>
  <c r="H492" i="5"/>
  <c r="H493" i="5"/>
  <c r="H494" i="5"/>
  <c r="H495" i="5"/>
  <c r="H496" i="5"/>
  <c r="H497" i="5"/>
  <c r="H498" i="5"/>
  <c r="H499" i="5"/>
  <c r="H500" i="5"/>
  <c r="H501" i="5"/>
  <c r="H502" i="5"/>
  <c r="H503" i="5"/>
  <c r="H504" i="5"/>
  <c r="H505" i="5"/>
  <c r="H506" i="5"/>
  <c r="H507" i="5"/>
  <c r="H508" i="5"/>
  <c r="H509" i="5"/>
  <c r="H510" i="5"/>
  <c r="H511" i="5"/>
  <c r="H512" i="5"/>
  <c r="H513" i="5"/>
  <c r="H514" i="5"/>
  <c r="H515" i="5"/>
  <c r="H516" i="5"/>
  <c r="H517" i="5"/>
  <c r="H518" i="5"/>
  <c r="H519" i="5"/>
  <c r="H520" i="5"/>
  <c r="H521" i="5"/>
  <c r="H522" i="5"/>
  <c r="H523" i="5"/>
  <c r="H524" i="5"/>
  <c r="H525" i="5"/>
  <c r="H526" i="5"/>
  <c r="H527" i="5"/>
  <c r="H528" i="5"/>
  <c r="H529" i="5"/>
  <c r="H530" i="5"/>
  <c r="H531" i="5"/>
  <c r="H532" i="5"/>
  <c r="H533" i="5"/>
  <c r="H534" i="5"/>
  <c r="H535" i="5"/>
  <c r="H536" i="5"/>
  <c r="H537" i="5"/>
  <c r="H538" i="5"/>
  <c r="H539" i="5"/>
  <c r="H540" i="5"/>
  <c r="H541" i="5"/>
  <c r="H542" i="5"/>
  <c r="H543" i="5"/>
  <c r="H544" i="5"/>
  <c r="H545" i="5"/>
  <c r="H546" i="5"/>
  <c r="H547" i="5"/>
  <c r="H548" i="5"/>
  <c r="H549" i="5"/>
  <c r="H550" i="5"/>
  <c r="H551" i="5"/>
  <c r="H552" i="5"/>
  <c r="H553" i="5"/>
  <c r="H554" i="5"/>
  <c r="H555" i="5"/>
  <c r="H556" i="5"/>
  <c r="H557" i="5"/>
  <c r="H558" i="5"/>
  <c r="H559" i="5"/>
  <c r="H560" i="5"/>
  <c r="H561" i="5"/>
  <c r="H562" i="5"/>
  <c r="H563" i="5"/>
  <c r="H564" i="5"/>
  <c r="H565" i="5"/>
  <c r="H566" i="5"/>
  <c r="H567" i="5"/>
  <c r="H568" i="5"/>
  <c r="H569" i="5"/>
  <c r="H570" i="5"/>
  <c r="H571" i="5"/>
  <c r="H572" i="5"/>
  <c r="H573" i="5"/>
  <c r="H574" i="5"/>
  <c r="H575" i="5"/>
  <c r="H576" i="5"/>
  <c r="H577" i="5"/>
  <c r="H578" i="5"/>
  <c r="H579" i="5"/>
  <c r="H580" i="5"/>
  <c r="H581" i="5"/>
  <c r="H582" i="5"/>
  <c r="H583" i="5"/>
  <c r="H584" i="5"/>
  <c r="H585" i="5"/>
  <c r="H586" i="5"/>
  <c r="H587" i="5"/>
  <c r="H588" i="5"/>
  <c r="H589" i="5"/>
  <c r="H590" i="5"/>
  <c r="H591" i="5"/>
  <c r="H592" i="5"/>
  <c r="H593" i="5"/>
  <c r="H594" i="5"/>
  <c r="H595" i="5"/>
  <c r="H596" i="5"/>
  <c r="H597" i="5"/>
  <c r="H598" i="5"/>
  <c r="H599" i="5"/>
  <c r="H600" i="5"/>
  <c r="H601" i="5"/>
  <c r="H602" i="5"/>
  <c r="H603" i="5"/>
  <c r="H604" i="5"/>
  <c r="H605" i="5"/>
  <c r="H606" i="5"/>
  <c r="H607" i="5"/>
  <c r="H608" i="5"/>
  <c r="H609" i="5"/>
  <c r="H610" i="5"/>
  <c r="H611" i="5"/>
  <c r="H612" i="5"/>
  <c r="H613" i="5"/>
  <c r="H614" i="5"/>
  <c r="H615" i="5"/>
  <c r="H616" i="5"/>
  <c r="H617" i="5"/>
  <c r="H618" i="5"/>
  <c r="H619" i="5"/>
  <c r="H620" i="5"/>
  <c r="H621" i="5"/>
  <c r="H622" i="5"/>
  <c r="H623" i="5"/>
  <c r="H624" i="5"/>
  <c r="H625" i="5"/>
  <c r="H626" i="5"/>
  <c r="H627" i="5"/>
  <c r="H628" i="5"/>
  <c r="H629" i="5"/>
  <c r="H630" i="5"/>
  <c r="H631" i="5"/>
  <c r="H632" i="5"/>
  <c r="H633" i="5"/>
  <c r="H634" i="5"/>
  <c r="H635" i="5"/>
  <c r="H636" i="5"/>
  <c r="H637" i="5"/>
  <c r="H638" i="5"/>
  <c r="H639" i="5"/>
  <c r="H640" i="5"/>
  <c r="H641" i="5"/>
  <c r="H642" i="5"/>
  <c r="H643" i="5"/>
  <c r="H644" i="5"/>
  <c r="H645" i="5"/>
  <c r="H646" i="5"/>
  <c r="H647" i="5"/>
  <c r="H648" i="5"/>
  <c r="H649" i="5"/>
  <c r="H650" i="5"/>
  <c r="H651" i="5"/>
  <c r="H652" i="5"/>
  <c r="H653" i="5"/>
  <c r="H654" i="5"/>
  <c r="H655" i="5"/>
  <c r="H656" i="5"/>
  <c r="H657" i="5"/>
  <c r="H658" i="5"/>
  <c r="H659" i="5"/>
  <c r="H660" i="5"/>
  <c r="H661" i="5"/>
  <c r="H662" i="5"/>
  <c r="H663" i="5"/>
  <c r="H664" i="5"/>
  <c r="H665" i="5"/>
  <c r="H666" i="5"/>
  <c r="H667" i="5"/>
  <c r="H668" i="5"/>
  <c r="H669" i="5"/>
  <c r="H670" i="5"/>
  <c r="H671" i="5"/>
  <c r="H672" i="5"/>
  <c r="H673" i="5"/>
  <c r="H674" i="5"/>
  <c r="H675" i="5"/>
  <c r="H676" i="5"/>
  <c r="H677" i="5"/>
  <c r="H678" i="5"/>
  <c r="H679" i="5"/>
  <c r="H680" i="5"/>
  <c r="H681" i="5"/>
  <c r="H682" i="5"/>
  <c r="H683" i="5"/>
  <c r="H684" i="5"/>
  <c r="H685" i="5"/>
  <c r="H686" i="5"/>
  <c r="H687" i="5"/>
  <c r="H688" i="5"/>
  <c r="H689" i="5"/>
  <c r="H690" i="5"/>
  <c r="H691" i="5"/>
  <c r="H692" i="5"/>
  <c r="H693" i="5"/>
  <c r="H694" i="5"/>
  <c r="H695" i="5"/>
  <c r="H696" i="5"/>
  <c r="H697" i="5"/>
  <c r="H698" i="5"/>
  <c r="H699" i="5"/>
  <c r="H700" i="5"/>
  <c r="H701" i="5"/>
  <c r="H702" i="5"/>
  <c r="H703" i="5"/>
  <c r="H704" i="5"/>
  <c r="H705" i="5"/>
  <c r="H706" i="5"/>
  <c r="H707" i="5"/>
  <c r="H708" i="5"/>
  <c r="H709" i="5"/>
  <c r="H710" i="5"/>
  <c r="H711" i="5"/>
  <c r="H712" i="5"/>
  <c r="H713" i="5"/>
  <c r="H714" i="5"/>
  <c r="H715" i="5"/>
  <c r="H716" i="5"/>
  <c r="H717" i="5"/>
  <c r="H718" i="5"/>
  <c r="H719" i="5"/>
  <c r="H720" i="5"/>
  <c r="H721" i="5"/>
  <c r="H722" i="5"/>
  <c r="H723" i="5"/>
  <c r="H724" i="5"/>
  <c r="H725" i="5"/>
  <c r="H726" i="5"/>
  <c r="H727" i="5"/>
  <c r="H728" i="5"/>
  <c r="H729" i="5"/>
  <c r="H730" i="5"/>
  <c r="H731" i="5"/>
  <c r="H732" i="5"/>
  <c r="H733" i="5"/>
  <c r="H734" i="5"/>
  <c r="H735" i="5"/>
  <c r="H736" i="5"/>
  <c r="H737" i="5"/>
  <c r="H738" i="5"/>
  <c r="H739" i="5"/>
  <c r="H740" i="5"/>
  <c r="H741" i="5"/>
  <c r="H742" i="5"/>
  <c r="H743" i="5"/>
  <c r="H744" i="5"/>
  <c r="H745" i="5"/>
  <c r="H746" i="5"/>
  <c r="H747" i="5"/>
  <c r="H748" i="5"/>
  <c r="H749" i="5"/>
  <c r="H750" i="5"/>
  <c r="H751" i="5"/>
  <c r="H752" i="5"/>
  <c r="H753" i="5"/>
  <c r="H754" i="5"/>
  <c r="H755" i="5"/>
  <c r="H756" i="5"/>
  <c r="H757" i="5"/>
  <c r="H758" i="5"/>
  <c r="H759" i="5"/>
  <c r="H760" i="5"/>
  <c r="H761" i="5"/>
  <c r="H762" i="5"/>
  <c r="H763" i="5"/>
  <c r="H764" i="5"/>
  <c r="H765" i="5"/>
  <c r="H766" i="5"/>
  <c r="H767" i="5"/>
  <c r="H768" i="5"/>
  <c r="H769" i="5"/>
  <c r="H770" i="5"/>
  <c r="H771" i="5"/>
  <c r="H772" i="5"/>
  <c r="H773" i="5"/>
  <c r="H774" i="5"/>
  <c r="H775" i="5"/>
  <c r="H776" i="5"/>
  <c r="H777" i="5"/>
  <c r="H778" i="5"/>
  <c r="H779" i="5"/>
  <c r="H780" i="5"/>
  <c r="H781" i="5"/>
  <c r="H782" i="5"/>
  <c r="H783" i="5"/>
  <c r="H784" i="5"/>
  <c r="H785" i="5"/>
  <c r="H786" i="5"/>
  <c r="H787" i="5"/>
  <c r="H788" i="5"/>
  <c r="H789" i="5"/>
  <c r="H790" i="5"/>
  <c r="H791" i="5"/>
  <c r="H792" i="5"/>
  <c r="H793" i="5"/>
  <c r="H794" i="5"/>
  <c r="H795" i="5"/>
  <c r="H796" i="5"/>
  <c r="H797" i="5"/>
  <c r="H798" i="5"/>
  <c r="H799" i="5"/>
  <c r="H800" i="5"/>
  <c r="H801" i="5"/>
  <c r="H802" i="5"/>
  <c r="H803" i="5"/>
  <c r="H804" i="5"/>
  <c r="H805" i="5"/>
  <c r="H806" i="5"/>
  <c r="H807" i="5"/>
  <c r="H808" i="5"/>
  <c r="H809" i="5"/>
  <c r="H810" i="5"/>
  <c r="H811" i="5"/>
  <c r="H812" i="5"/>
  <c r="H813" i="5"/>
  <c r="H814" i="5"/>
  <c r="H815" i="5"/>
  <c r="H816" i="5"/>
  <c r="H817" i="5"/>
  <c r="H818" i="5"/>
  <c r="H819" i="5"/>
  <c r="H820" i="5"/>
  <c r="H821" i="5"/>
  <c r="H822" i="5"/>
  <c r="H823" i="5"/>
  <c r="H824" i="5"/>
  <c r="H825" i="5"/>
  <c r="H826" i="5"/>
  <c r="H827" i="5"/>
  <c r="H828" i="5"/>
  <c r="H829" i="5"/>
  <c r="H830" i="5"/>
  <c r="H831" i="5"/>
  <c r="H832" i="5"/>
  <c r="H833" i="5"/>
  <c r="H834" i="5"/>
  <c r="H835" i="5"/>
  <c r="H836" i="5"/>
  <c r="H837" i="5"/>
  <c r="H838" i="5"/>
  <c r="H839" i="5"/>
  <c r="H840" i="5"/>
  <c r="H841" i="5"/>
  <c r="H842" i="5"/>
  <c r="H843" i="5"/>
  <c r="H844" i="5"/>
  <c r="H845" i="5"/>
  <c r="H846" i="5"/>
  <c r="H847" i="5"/>
  <c r="H848" i="5"/>
  <c r="H849" i="5"/>
  <c r="H850" i="5"/>
  <c r="H851" i="5"/>
  <c r="H852" i="5"/>
  <c r="H853" i="5"/>
  <c r="H854" i="5"/>
  <c r="H855" i="5"/>
  <c r="H856" i="5"/>
  <c r="H857" i="5"/>
  <c r="H858" i="5"/>
  <c r="H859" i="5"/>
  <c r="H860" i="5"/>
  <c r="H861" i="5"/>
  <c r="H862" i="5"/>
  <c r="H863" i="5"/>
  <c r="H864" i="5"/>
  <c r="H865" i="5"/>
  <c r="H866" i="5"/>
  <c r="H867" i="5"/>
  <c r="H868" i="5"/>
  <c r="H869" i="5"/>
  <c r="H870" i="5"/>
  <c r="H871" i="5"/>
  <c r="H872" i="5"/>
  <c r="H873" i="5"/>
  <c r="H874" i="5"/>
  <c r="H875" i="5"/>
  <c r="H876" i="5"/>
  <c r="H877" i="5"/>
  <c r="H878" i="5"/>
  <c r="H879" i="5"/>
  <c r="H880" i="5"/>
  <c r="H881" i="5"/>
  <c r="H882" i="5"/>
  <c r="H883" i="5"/>
  <c r="H884" i="5"/>
  <c r="H885" i="5"/>
  <c r="H886" i="5"/>
  <c r="H887" i="5"/>
  <c r="H888" i="5"/>
  <c r="H889" i="5"/>
  <c r="H890" i="5"/>
  <c r="H891" i="5"/>
  <c r="H892" i="5"/>
  <c r="H893" i="5"/>
  <c r="H894" i="5"/>
  <c r="H895" i="5"/>
  <c r="H896" i="5"/>
  <c r="H897" i="5"/>
  <c r="H898" i="5"/>
  <c r="H899" i="5"/>
  <c r="H900" i="5"/>
  <c r="H901" i="5"/>
  <c r="H902" i="5"/>
  <c r="H903" i="5"/>
  <c r="H904" i="5"/>
  <c r="H905" i="5"/>
  <c r="H906" i="5"/>
  <c r="H907" i="5"/>
  <c r="H908" i="5"/>
  <c r="H909" i="5"/>
  <c r="H910" i="5"/>
  <c r="H911" i="5"/>
  <c r="H912" i="5"/>
  <c r="H913" i="5"/>
  <c r="H914" i="5"/>
  <c r="H915" i="5"/>
  <c r="H916" i="5"/>
  <c r="H917" i="5"/>
  <c r="H918" i="5"/>
  <c r="H919" i="5"/>
  <c r="H920" i="5"/>
  <c r="H921" i="5"/>
  <c r="H922" i="5"/>
  <c r="H923" i="5"/>
  <c r="H924" i="5"/>
  <c r="H925" i="5"/>
  <c r="H926" i="5"/>
  <c r="H927" i="5"/>
  <c r="H928" i="5"/>
  <c r="H929" i="5"/>
  <c r="H930" i="5"/>
  <c r="H931" i="5"/>
  <c r="H932" i="5"/>
  <c r="H933" i="5"/>
  <c r="H934" i="5"/>
  <c r="H935" i="5"/>
  <c r="H936" i="5"/>
  <c r="H937" i="5"/>
  <c r="H938" i="5"/>
  <c r="H939" i="5"/>
  <c r="H940" i="5"/>
  <c r="H941" i="5"/>
  <c r="H942" i="5"/>
  <c r="H943" i="5"/>
  <c r="H944" i="5"/>
  <c r="H945" i="5"/>
  <c r="H946" i="5"/>
  <c r="H947" i="5"/>
  <c r="H948" i="5"/>
  <c r="H949" i="5"/>
  <c r="H950" i="5"/>
  <c r="H951" i="5"/>
  <c r="H952" i="5"/>
  <c r="H953" i="5"/>
  <c r="H954" i="5"/>
  <c r="H955" i="5"/>
  <c r="H956" i="5"/>
  <c r="H957" i="5"/>
  <c r="H958" i="5"/>
  <c r="H959" i="5"/>
  <c r="H960" i="5"/>
  <c r="H961" i="5"/>
  <c r="H962" i="5"/>
  <c r="H963" i="5"/>
  <c r="H964" i="5"/>
  <c r="H965" i="5"/>
  <c r="H966" i="5"/>
  <c r="H967" i="5"/>
  <c r="H968" i="5"/>
  <c r="H969" i="5"/>
  <c r="H970" i="5"/>
  <c r="H971" i="5"/>
  <c r="H972" i="5"/>
  <c r="H973" i="5"/>
  <c r="H974" i="5"/>
  <c r="H975" i="5"/>
  <c r="H976" i="5"/>
  <c r="H977" i="5"/>
  <c r="H978" i="5"/>
  <c r="H979" i="5"/>
  <c r="H980" i="5"/>
  <c r="H981" i="5"/>
  <c r="H982" i="5"/>
  <c r="H983" i="5"/>
  <c r="H984" i="5"/>
  <c r="H985" i="5"/>
  <c r="H986" i="5"/>
  <c r="H987" i="5"/>
  <c r="H988" i="5"/>
  <c r="H989" i="5"/>
  <c r="H990" i="5"/>
  <c r="H991" i="5"/>
  <c r="H992" i="5"/>
  <c r="H993" i="5"/>
  <c r="H994" i="5"/>
  <c r="H995" i="5"/>
  <c r="H996" i="5"/>
  <c r="H997" i="5"/>
  <c r="H998" i="5"/>
  <c r="H999" i="5"/>
  <c r="H1000" i="5"/>
  <c r="H1001" i="5"/>
  <c r="H1002" i="5"/>
  <c r="E2" i="5"/>
  <c r="T28" i="1"/>
  <c r="T30" i="1"/>
  <c r="AA135" i="6"/>
  <c r="AA136" i="6"/>
  <c r="AA137" i="6"/>
  <c r="AA138" i="6"/>
  <c r="AA139" i="6"/>
  <c r="AA140" i="6"/>
  <c r="AA141" i="6"/>
  <c r="AA142" i="6"/>
  <c r="AA143" i="6"/>
  <c r="AA144" i="6"/>
  <c r="AA145" i="6"/>
  <c r="AA146" i="6"/>
  <c r="AA147" i="6"/>
  <c r="AA148" i="6"/>
  <c r="AA149" i="6"/>
  <c r="AA150" i="6"/>
  <c r="AA151" i="6"/>
  <c r="AA152" i="6"/>
  <c r="AA153" i="6"/>
  <c r="AA154" i="6"/>
  <c r="AA155" i="6"/>
  <c r="AA156" i="6"/>
  <c r="AA157" i="6"/>
  <c r="AA158" i="6"/>
  <c r="AA159" i="6"/>
  <c r="AA160" i="6"/>
  <c r="AA161" i="6"/>
  <c r="AA162" i="6"/>
  <c r="AA163" i="6"/>
  <c r="AA164" i="6"/>
  <c r="AA165" i="6"/>
  <c r="AA166" i="6"/>
  <c r="AA167" i="6"/>
  <c r="AA168" i="6"/>
  <c r="AA169" i="6"/>
  <c r="AA170" i="6"/>
  <c r="AA171" i="6"/>
  <c r="AA172" i="6"/>
  <c r="AA173" i="6"/>
  <c r="AA174" i="6"/>
  <c r="AA175" i="6"/>
  <c r="AA176" i="6"/>
  <c r="AA177" i="6"/>
  <c r="AA178" i="6"/>
  <c r="AA179" i="6"/>
  <c r="AA180" i="6"/>
  <c r="AA181" i="6"/>
  <c r="AA182" i="6"/>
  <c r="AA183" i="6"/>
  <c r="AA184" i="6"/>
  <c r="AA185" i="6"/>
  <c r="AA186" i="6"/>
  <c r="AA187" i="6"/>
  <c r="AA188" i="6"/>
  <c r="AA189" i="6"/>
  <c r="AA190" i="6"/>
  <c r="AA191" i="6"/>
  <c r="AA192" i="6"/>
  <c r="AA193" i="6"/>
  <c r="AA194" i="6"/>
  <c r="AA195" i="6"/>
  <c r="AA196" i="6"/>
  <c r="AA197" i="6"/>
  <c r="AA198" i="6"/>
  <c r="AA199" i="6"/>
  <c r="AA200" i="6"/>
  <c r="AA201" i="6"/>
  <c r="AA202" i="6"/>
  <c r="AA203" i="6"/>
  <c r="AA204" i="6"/>
  <c r="AA205" i="6"/>
  <c r="AA206" i="6"/>
  <c r="AA207" i="6"/>
  <c r="AA208" i="6"/>
  <c r="AA209" i="6"/>
  <c r="AA210" i="6"/>
  <c r="AA211" i="6"/>
  <c r="AA212" i="6"/>
  <c r="AA213" i="6"/>
  <c r="AA214" i="6"/>
  <c r="AA215" i="6"/>
  <c r="AA216" i="6"/>
  <c r="AA217" i="6"/>
  <c r="AA218" i="6"/>
  <c r="AA219" i="6"/>
  <c r="AA220" i="6"/>
  <c r="AA221" i="6"/>
  <c r="AA222" i="6"/>
  <c r="AA223" i="6"/>
  <c r="AA224" i="6"/>
  <c r="AA225" i="6"/>
  <c r="AA226" i="6"/>
  <c r="AA227" i="6"/>
  <c r="AA228" i="6"/>
  <c r="AA229" i="6"/>
  <c r="AA230" i="6"/>
  <c r="AA231" i="6"/>
  <c r="AA232" i="6"/>
  <c r="AA233" i="6"/>
  <c r="AA234" i="6"/>
  <c r="AA235" i="6"/>
  <c r="AA236" i="6"/>
  <c r="AA237" i="6"/>
  <c r="AA238" i="6"/>
  <c r="AA239" i="6"/>
  <c r="AA240" i="6"/>
  <c r="AA241" i="6"/>
  <c r="AA242" i="6"/>
  <c r="AA243" i="6"/>
  <c r="AA244" i="6"/>
  <c r="AA245" i="6"/>
  <c r="AA246" i="6"/>
  <c r="AA247" i="6"/>
  <c r="AA248" i="6"/>
  <c r="AA249" i="6"/>
  <c r="AA250" i="6"/>
  <c r="AA251" i="6"/>
  <c r="AA252" i="6"/>
  <c r="AA253" i="6"/>
  <c r="AA254" i="6"/>
  <c r="AA255" i="6"/>
  <c r="AA256" i="6"/>
  <c r="AA257" i="6"/>
  <c r="AA258" i="6"/>
  <c r="AA259" i="6"/>
  <c r="AA260" i="6"/>
  <c r="AA261" i="6"/>
  <c r="AA262" i="6"/>
  <c r="AA263" i="6"/>
  <c r="AA264" i="6"/>
  <c r="AA265" i="6"/>
  <c r="AA266" i="6"/>
  <c r="AA267" i="6"/>
  <c r="AA268" i="6"/>
  <c r="AA269" i="6"/>
  <c r="AA270" i="6"/>
  <c r="AA271" i="6"/>
  <c r="AA272" i="6"/>
  <c r="AA273" i="6"/>
  <c r="AA274" i="6"/>
  <c r="AA275" i="6"/>
  <c r="AA276" i="6"/>
  <c r="AA277" i="6"/>
  <c r="AA278" i="6"/>
  <c r="AA279" i="6"/>
  <c r="AA280" i="6"/>
  <c r="AA281" i="6"/>
  <c r="AA282" i="6"/>
  <c r="AA283" i="6"/>
  <c r="AA284" i="6"/>
  <c r="AA285" i="6"/>
  <c r="AA286" i="6"/>
  <c r="AA287" i="6"/>
  <c r="AA288" i="6"/>
  <c r="AA289" i="6"/>
  <c r="AA290" i="6"/>
  <c r="AA291" i="6"/>
  <c r="AA292" i="6"/>
  <c r="AA293" i="6"/>
  <c r="AA294" i="6"/>
  <c r="AA295" i="6"/>
  <c r="AA296" i="6"/>
  <c r="AA297" i="6"/>
  <c r="AA298" i="6"/>
  <c r="AA299" i="6"/>
  <c r="AA300" i="6"/>
  <c r="AA301" i="6"/>
  <c r="AA302" i="6"/>
  <c r="AA303" i="6"/>
  <c r="AA304" i="6"/>
  <c r="AA305" i="6"/>
  <c r="AA306" i="6"/>
  <c r="AA307" i="6"/>
  <c r="AA308" i="6"/>
  <c r="AA309" i="6"/>
  <c r="AA310" i="6"/>
  <c r="AA311" i="6"/>
  <c r="AA312" i="6"/>
  <c r="AA313" i="6"/>
  <c r="AA314" i="6"/>
  <c r="AA315" i="6"/>
  <c r="AA316" i="6"/>
  <c r="AA317" i="6"/>
  <c r="AA318" i="6"/>
  <c r="AA319" i="6"/>
  <c r="AA320" i="6"/>
  <c r="AA321" i="6"/>
  <c r="AA322" i="6"/>
  <c r="AA323" i="6"/>
  <c r="AA324" i="6"/>
  <c r="AA325" i="6"/>
  <c r="AA326" i="6"/>
  <c r="AA327" i="6"/>
  <c r="AA328" i="6"/>
  <c r="AA329" i="6"/>
  <c r="AA330" i="6"/>
  <c r="AA331" i="6"/>
  <c r="AA332" i="6"/>
  <c r="AA333" i="6"/>
  <c r="AA334" i="6"/>
  <c r="AA335" i="6"/>
  <c r="AA336" i="6"/>
  <c r="AA337" i="6"/>
  <c r="AA338" i="6"/>
  <c r="AA339" i="6"/>
  <c r="AA340" i="6"/>
  <c r="AA341" i="6"/>
  <c r="AA342" i="6"/>
  <c r="AA343" i="6"/>
  <c r="AA344" i="6"/>
  <c r="AA345" i="6"/>
  <c r="AA346" i="6"/>
  <c r="AA347" i="6"/>
  <c r="AA348" i="6"/>
  <c r="AA349" i="6"/>
  <c r="AA350" i="6"/>
  <c r="AA351" i="6"/>
  <c r="AA352" i="6"/>
  <c r="AA353" i="6"/>
  <c r="AA354" i="6"/>
  <c r="AA355" i="6"/>
  <c r="AA356" i="6"/>
  <c r="AA357" i="6"/>
  <c r="AA358" i="6"/>
  <c r="AA359" i="6"/>
  <c r="AA360" i="6"/>
  <c r="AA361" i="6"/>
  <c r="AA362" i="6"/>
  <c r="AA363" i="6"/>
  <c r="AA364" i="6"/>
  <c r="AA365" i="6"/>
  <c r="AA366" i="6"/>
  <c r="AA367" i="6"/>
  <c r="AA368" i="6"/>
  <c r="AA369" i="6"/>
  <c r="AA370" i="6"/>
  <c r="AA371" i="6"/>
  <c r="AA372" i="6"/>
  <c r="AA373" i="6"/>
  <c r="AA374" i="6"/>
  <c r="AA375" i="6"/>
  <c r="AA376" i="6"/>
  <c r="AA377" i="6"/>
  <c r="AA378" i="6"/>
  <c r="AA379" i="6"/>
  <c r="AA380" i="6"/>
  <c r="AA381" i="6"/>
  <c r="AA382" i="6"/>
  <c r="AA383" i="6"/>
  <c r="AA384" i="6"/>
  <c r="AA385" i="6"/>
  <c r="AA386" i="6"/>
  <c r="AA387" i="6"/>
  <c r="AA388" i="6"/>
  <c r="AA389" i="6"/>
  <c r="AA390" i="6"/>
  <c r="AA391" i="6"/>
  <c r="AA392" i="6"/>
  <c r="AA393" i="6"/>
  <c r="AA394" i="6"/>
  <c r="AA395" i="6"/>
  <c r="AA396" i="6"/>
  <c r="AA397" i="6"/>
  <c r="AA398" i="6"/>
  <c r="AA399" i="6"/>
  <c r="AA400" i="6"/>
  <c r="AA401" i="6"/>
  <c r="AA402" i="6"/>
  <c r="AA403" i="6"/>
  <c r="AA404" i="6"/>
  <c r="AA405" i="6"/>
  <c r="AA406" i="6"/>
  <c r="AA407" i="6"/>
  <c r="AA408" i="6"/>
  <c r="AA409" i="6"/>
  <c r="AA410" i="6"/>
  <c r="AA411" i="6"/>
  <c r="AA412" i="6"/>
  <c r="AA413" i="6"/>
  <c r="AA414" i="6"/>
  <c r="AA415" i="6"/>
  <c r="AA416" i="6"/>
  <c r="AA417" i="6"/>
  <c r="AA418" i="6"/>
  <c r="AA419" i="6"/>
  <c r="AA420" i="6"/>
  <c r="AA421" i="6"/>
  <c r="AA422" i="6"/>
  <c r="AA423" i="6"/>
  <c r="AA424" i="6"/>
  <c r="AA425" i="6"/>
  <c r="AA426" i="6"/>
  <c r="AA427" i="6"/>
  <c r="AA428" i="6"/>
  <c r="AA429" i="6"/>
  <c r="AA430" i="6"/>
  <c r="AA431" i="6"/>
  <c r="AA432" i="6"/>
  <c r="AA433" i="6"/>
  <c r="AA434" i="6"/>
  <c r="AA435" i="6"/>
  <c r="AA436" i="6"/>
  <c r="AA437" i="6"/>
  <c r="AA438" i="6"/>
  <c r="AA439" i="6"/>
  <c r="AA440" i="6"/>
  <c r="AA441" i="6"/>
  <c r="AA442" i="6"/>
  <c r="AA443" i="6"/>
  <c r="AA444" i="6"/>
  <c r="AA445" i="6"/>
  <c r="AA446" i="6"/>
  <c r="AA447" i="6"/>
  <c r="AA448" i="6"/>
  <c r="AA449" i="6"/>
  <c r="AA450" i="6"/>
  <c r="AA451" i="6"/>
  <c r="AA452" i="6"/>
  <c r="AA453" i="6"/>
  <c r="AA454" i="6"/>
  <c r="AA455" i="6"/>
  <c r="AA456" i="6"/>
  <c r="AA457" i="6"/>
  <c r="AA458" i="6"/>
  <c r="AA459" i="6"/>
  <c r="AA460" i="6"/>
  <c r="AA461" i="6"/>
  <c r="AA462" i="6"/>
  <c r="AA463" i="6"/>
  <c r="AA464" i="6"/>
  <c r="AA465" i="6"/>
  <c r="AA466" i="6"/>
  <c r="AA467" i="6"/>
  <c r="AA468" i="6"/>
  <c r="AA469" i="6"/>
  <c r="AA470" i="6"/>
  <c r="AA471" i="6"/>
  <c r="AA472" i="6"/>
  <c r="AA473" i="6"/>
  <c r="AA474" i="6"/>
  <c r="AA475" i="6"/>
  <c r="AA476" i="6"/>
  <c r="AA477" i="6"/>
  <c r="AA478" i="6"/>
  <c r="AA479" i="6"/>
  <c r="AA480" i="6"/>
  <c r="AA481" i="6"/>
  <c r="AA482" i="6"/>
  <c r="AA483" i="6"/>
  <c r="AA484" i="6"/>
  <c r="AA485" i="6"/>
  <c r="AA486" i="6"/>
  <c r="AA487" i="6"/>
  <c r="AA488" i="6"/>
  <c r="AA489" i="6"/>
  <c r="AA490" i="6"/>
  <c r="AA491" i="6"/>
  <c r="AA492" i="6"/>
  <c r="AA493" i="6"/>
  <c r="AA494" i="6"/>
  <c r="AA495" i="6"/>
  <c r="AA496" i="6"/>
  <c r="AA497" i="6"/>
  <c r="AA498" i="6"/>
  <c r="AA499" i="6"/>
  <c r="AA500" i="6"/>
  <c r="AA501" i="6"/>
  <c r="AA502" i="6"/>
  <c r="AA503" i="6"/>
  <c r="AA504" i="6"/>
  <c r="AA505" i="6"/>
  <c r="AA506" i="6"/>
  <c r="AA507" i="6"/>
  <c r="AA508" i="6"/>
  <c r="AA509" i="6"/>
  <c r="AA510" i="6"/>
  <c r="AA511" i="6"/>
  <c r="AA512" i="6"/>
  <c r="AA513" i="6"/>
  <c r="AA514" i="6"/>
  <c r="AA515" i="6"/>
  <c r="AA516" i="6"/>
  <c r="AA517" i="6"/>
  <c r="AA518" i="6"/>
  <c r="AA519" i="6"/>
  <c r="AA520" i="6"/>
  <c r="AA521" i="6"/>
  <c r="AA522" i="6"/>
  <c r="AA523" i="6"/>
  <c r="AA524" i="6"/>
  <c r="AA525" i="6"/>
  <c r="AA526" i="6"/>
  <c r="AA527" i="6"/>
  <c r="AA528" i="6"/>
  <c r="AA529" i="6"/>
  <c r="AA530" i="6"/>
  <c r="AA531" i="6"/>
  <c r="AA532" i="6"/>
  <c r="AA533" i="6"/>
  <c r="AA534" i="6"/>
  <c r="AA535" i="6"/>
  <c r="AA536" i="6"/>
  <c r="AA537" i="6"/>
  <c r="AA538" i="6"/>
  <c r="AA539" i="6"/>
  <c r="AA540" i="6"/>
  <c r="AA541" i="6"/>
  <c r="AA542" i="6"/>
  <c r="AA543" i="6"/>
  <c r="AA544" i="6"/>
  <c r="AA545" i="6"/>
  <c r="AA546" i="6"/>
  <c r="AA547" i="6"/>
  <c r="AA548" i="6"/>
  <c r="AA549" i="6"/>
  <c r="AA550" i="6"/>
  <c r="AA551" i="6"/>
  <c r="AA552" i="6"/>
  <c r="AA553" i="6"/>
  <c r="AA554" i="6"/>
  <c r="AA555" i="6"/>
  <c r="AA556" i="6"/>
  <c r="AA557" i="6"/>
  <c r="AA558" i="6"/>
  <c r="AA559" i="6"/>
  <c r="AA560" i="6"/>
  <c r="AA561" i="6"/>
  <c r="AA562" i="6"/>
  <c r="AA563" i="6"/>
  <c r="AA564" i="6"/>
  <c r="AA565" i="6"/>
  <c r="AA566" i="6"/>
  <c r="AA567" i="6"/>
  <c r="AA568" i="6"/>
  <c r="AA569" i="6"/>
  <c r="AA570" i="6"/>
  <c r="AA571" i="6"/>
  <c r="AA572" i="6"/>
  <c r="AA573" i="6"/>
  <c r="AA574" i="6"/>
  <c r="AA575" i="6"/>
  <c r="AA576" i="6"/>
  <c r="AA577" i="6"/>
  <c r="AA578" i="6"/>
  <c r="AA579" i="6"/>
  <c r="AA580" i="6"/>
  <c r="AA581" i="6"/>
  <c r="AA582" i="6"/>
  <c r="AA583" i="6"/>
  <c r="AA584" i="6"/>
  <c r="AA585" i="6"/>
  <c r="AA586" i="6"/>
  <c r="AA587" i="6"/>
  <c r="AA588" i="6"/>
  <c r="AA589" i="6"/>
  <c r="AA590" i="6"/>
  <c r="AA591" i="6"/>
  <c r="AA592" i="6"/>
  <c r="AA593" i="6"/>
  <c r="AA594" i="6"/>
  <c r="AA595" i="6"/>
  <c r="AA596" i="6"/>
  <c r="AA597" i="6"/>
  <c r="AA598" i="6"/>
  <c r="AA599" i="6"/>
  <c r="AA600" i="6"/>
  <c r="AA601" i="6"/>
  <c r="AA602" i="6"/>
  <c r="AA603" i="6"/>
  <c r="AA604" i="6"/>
  <c r="AA605" i="6"/>
  <c r="AA606" i="6"/>
  <c r="AA607" i="6"/>
  <c r="AA608" i="6"/>
  <c r="AA609" i="6"/>
  <c r="AA610" i="6"/>
  <c r="AA611" i="6"/>
  <c r="AA612" i="6"/>
  <c r="AA613" i="6"/>
  <c r="AA614" i="6"/>
  <c r="AA615" i="6"/>
  <c r="AA616" i="6"/>
  <c r="AA617" i="6"/>
  <c r="AA618" i="6"/>
  <c r="AA619" i="6"/>
  <c r="AA620" i="6"/>
  <c r="AA621" i="6"/>
  <c r="AA622" i="6"/>
  <c r="AA623" i="6"/>
  <c r="AA624" i="6"/>
  <c r="AA625" i="6"/>
  <c r="AA626" i="6"/>
  <c r="AA627" i="6"/>
  <c r="AA628" i="6"/>
  <c r="AA629" i="6"/>
  <c r="AA630" i="6"/>
  <c r="AA631" i="6"/>
  <c r="AA632" i="6"/>
  <c r="AA633" i="6"/>
  <c r="AA634" i="6"/>
  <c r="AA635" i="6"/>
  <c r="AA636" i="6"/>
  <c r="AA637" i="6"/>
  <c r="AA638" i="6"/>
  <c r="AA639" i="6"/>
  <c r="AA640" i="6"/>
  <c r="AA641" i="6"/>
  <c r="AA642" i="6"/>
  <c r="AA643" i="6"/>
  <c r="AA644" i="6"/>
  <c r="AA645" i="6"/>
  <c r="AA646" i="6"/>
  <c r="AA647" i="6"/>
  <c r="AA648" i="6"/>
  <c r="AA649" i="6"/>
  <c r="AA650" i="6"/>
  <c r="AA651" i="6"/>
  <c r="AA652" i="6"/>
  <c r="AA653" i="6"/>
  <c r="AA654" i="6"/>
  <c r="AA655" i="6"/>
  <c r="AA656" i="6"/>
  <c r="AA657" i="6"/>
  <c r="AA658" i="6"/>
  <c r="AA659" i="6"/>
  <c r="AA660" i="6"/>
  <c r="AA661" i="6"/>
  <c r="AA662" i="6"/>
  <c r="AA663" i="6"/>
  <c r="AA664" i="6"/>
  <c r="AA665" i="6"/>
  <c r="AA666" i="6"/>
  <c r="AA667" i="6"/>
  <c r="AA668" i="6"/>
  <c r="AA669" i="6"/>
  <c r="AA670" i="6"/>
  <c r="AA671" i="6"/>
  <c r="AA672" i="6"/>
  <c r="AA673" i="6"/>
  <c r="AA674" i="6"/>
  <c r="AA675" i="6"/>
  <c r="AA676" i="6"/>
  <c r="AA677" i="6"/>
  <c r="AA678" i="6"/>
  <c r="AA679" i="6"/>
  <c r="AA680" i="6"/>
  <c r="AA681" i="6"/>
  <c r="AA682" i="6"/>
  <c r="AA683" i="6"/>
  <c r="AA684" i="6"/>
  <c r="AA685" i="6"/>
  <c r="AA686" i="6"/>
  <c r="AA687" i="6"/>
  <c r="AA688" i="6"/>
  <c r="AA689" i="6"/>
  <c r="AA690" i="6"/>
  <c r="AA691" i="6"/>
  <c r="AA692" i="6"/>
  <c r="AA693" i="6"/>
  <c r="AA694" i="6"/>
  <c r="AA695" i="6"/>
  <c r="AA696" i="6"/>
  <c r="AA697" i="6"/>
  <c r="AA698" i="6"/>
  <c r="AA699" i="6"/>
  <c r="AA700" i="6"/>
  <c r="AA701" i="6"/>
  <c r="AA702" i="6"/>
  <c r="AA703" i="6"/>
  <c r="AA704" i="6"/>
  <c r="AA705" i="6"/>
  <c r="AA706" i="6"/>
  <c r="AA707" i="6"/>
  <c r="AA708" i="6"/>
  <c r="AA709" i="6"/>
  <c r="AA710" i="6"/>
  <c r="AA711" i="6"/>
  <c r="AA712" i="6"/>
  <c r="AA713" i="6"/>
  <c r="AA714" i="6"/>
  <c r="AA715" i="6"/>
  <c r="AA716" i="6"/>
  <c r="AA717" i="6"/>
  <c r="AA718" i="6"/>
  <c r="AA719" i="6"/>
  <c r="AA720" i="6"/>
  <c r="AA721" i="6"/>
  <c r="AA722" i="6"/>
  <c r="AA723" i="6"/>
  <c r="AA724" i="6"/>
  <c r="AA725" i="6"/>
  <c r="AA726" i="6"/>
  <c r="AA727" i="6"/>
  <c r="AA728" i="6"/>
  <c r="AA729" i="6"/>
  <c r="AA730" i="6"/>
  <c r="AA731" i="6"/>
  <c r="AA732" i="6"/>
  <c r="AA733" i="6"/>
  <c r="AA734" i="6"/>
  <c r="AA735" i="6"/>
  <c r="AA736" i="6"/>
  <c r="AA737" i="6"/>
  <c r="AA738" i="6"/>
  <c r="AA739" i="6"/>
  <c r="AA740" i="6"/>
  <c r="AA741" i="6"/>
  <c r="AA742" i="6"/>
  <c r="AA743" i="6"/>
  <c r="AA744" i="6"/>
  <c r="AA745" i="6"/>
  <c r="AA746" i="6"/>
  <c r="AA747" i="6"/>
  <c r="AA748" i="6"/>
  <c r="AA749" i="6"/>
  <c r="AA750" i="6"/>
  <c r="AA751" i="6"/>
  <c r="AA752" i="6"/>
  <c r="AA753" i="6"/>
  <c r="AA754" i="6"/>
  <c r="AA755" i="6"/>
  <c r="AA756" i="6"/>
  <c r="AA757" i="6"/>
  <c r="AA758" i="6"/>
  <c r="AA759" i="6"/>
  <c r="AA760" i="6"/>
  <c r="AA761" i="6"/>
  <c r="AA762" i="6"/>
  <c r="AA763" i="6"/>
  <c r="AA764" i="6"/>
  <c r="AA765" i="6"/>
  <c r="AA766" i="6"/>
  <c r="AA767" i="6"/>
  <c r="AA768" i="6"/>
  <c r="AA769" i="6"/>
  <c r="AA770" i="6"/>
  <c r="AA771" i="6"/>
  <c r="AA772" i="6"/>
  <c r="AA773" i="6"/>
  <c r="AA774" i="6"/>
  <c r="AA775" i="6"/>
  <c r="AA776" i="6"/>
  <c r="AA777" i="6"/>
  <c r="AA778" i="6"/>
  <c r="AA779" i="6"/>
  <c r="AA780" i="6"/>
  <c r="AA781" i="6"/>
  <c r="AA782" i="6"/>
  <c r="AA783" i="6"/>
  <c r="AA784" i="6"/>
  <c r="AA785" i="6"/>
  <c r="AA786" i="6"/>
  <c r="AA787" i="6"/>
  <c r="AA788" i="6"/>
  <c r="AA789" i="6"/>
  <c r="AA790" i="6"/>
  <c r="AA791" i="6"/>
  <c r="AA792" i="6"/>
  <c r="AA793" i="6"/>
  <c r="AA794" i="6"/>
  <c r="AA795" i="6"/>
  <c r="AA796" i="6"/>
  <c r="AA797" i="6"/>
  <c r="AA798" i="6"/>
  <c r="AA799" i="6"/>
  <c r="AA800" i="6"/>
  <c r="AA801" i="6"/>
  <c r="AA802" i="6"/>
  <c r="AA803" i="6"/>
  <c r="AA804" i="6"/>
  <c r="AA805" i="6"/>
  <c r="AA806" i="6"/>
  <c r="AA807" i="6"/>
  <c r="AA808" i="6"/>
  <c r="AA809" i="6"/>
  <c r="AA810" i="6"/>
  <c r="AA811" i="6"/>
  <c r="AA812" i="6"/>
  <c r="AA813" i="6"/>
  <c r="AA814" i="6"/>
  <c r="AA815" i="6"/>
  <c r="AA816" i="6"/>
  <c r="AA817" i="6"/>
  <c r="AA818" i="6"/>
  <c r="AA819" i="6"/>
  <c r="AA820" i="6"/>
  <c r="AA821" i="6"/>
  <c r="AA822" i="6"/>
  <c r="AA823" i="6"/>
  <c r="AA824" i="6"/>
  <c r="AA825" i="6"/>
  <c r="AA826" i="6"/>
  <c r="AA827" i="6"/>
  <c r="AA828" i="6"/>
  <c r="AA829" i="6"/>
  <c r="AA830" i="6"/>
  <c r="AA831" i="6"/>
  <c r="AA832" i="6"/>
  <c r="AA833" i="6"/>
  <c r="AA834" i="6"/>
  <c r="AA835" i="6"/>
  <c r="AA836" i="6"/>
  <c r="AA837" i="6"/>
  <c r="AA838" i="6"/>
  <c r="AA839" i="6"/>
  <c r="AA840" i="6"/>
  <c r="AA841" i="6"/>
  <c r="AA842" i="6"/>
  <c r="AA843" i="6"/>
  <c r="AA844" i="6"/>
  <c r="AA845" i="6"/>
  <c r="AA846" i="6"/>
  <c r="AA847" i="6"/>
  <c r="AA848" i="6"/>
  <c r="AA849" i="6"/>
  <c r="AA850" i="6"/>
  <c r="AA851" i="6"/>
  <c r="AA852" i="6"/>
  <c r="AA853" i="6"/>
  <c r="AA854" i="6"/>
  <c r="AA855" i="6"/>
  <c r="AA856" i="6"/>
  <c r="AA857" i="6"/>
  <c r="AA858" i="6"/>
  <c r="AA859" i="6"/>
  <c r="AA860" i="6"/>
  <c r="AA861" i="6"/>
  <c r="AA862" i="6"/>
  <c r="AA863" i="6"/>
  <c r="AA864" i="6"/>
  <c r="AA865" i="6"/>
  <c r="AA866" i="6"/>
  <c r="AA867" i="6"/>
  <c r="AA868" i="6"/>
  <c r="AA869" i="6"/>
  <c r="AA870" i="6"/>
  <c r="AA871" i="6"/>
  <c r="AA872" i="6"/>
  <c r="AA873" i="6"/>
  <c r="AA874" i="6"/>
  <c r="AA875" i="6"/>
  <c r="AA876" i="6"/>
  <c r="AA877" i="6"/>
  <c r="AA878" i="6"/>
  <c r="AA879" i="6"/>
  <c r="AA880" i="6"/>
  <c r="AA881" i="6"/>
  <c r="AA882" i="6"/>
  <c r="AA883" i="6"/>
  <c r="AA884" i="6"/>
  <c r="AA885" i="6"/>
  <c r="AA886" i="6"/>
  <c r="AA887" i="6"/>
  <c r="AA888" i="6"/>
  <c r="AA889" i="6"/>
  <c r="AA890" i="6"/>
  <c r="AA891" i="6"/>
  <c r="AA892" i="6"/>
  <c r="AA893" i="6"/>
  <c r="AA894" i="6"/>
  <c r="AA895" i="6"/>
  <c r="AA896" i="6"/>
  <c r="AA897" i="6"/>
  <c r="AA898" i="6"/>
  <c r="AA899" i="6"/>
  <c r="AA900" i="6"/>
  <c r="AA901" i="6"/>
  <c r="AA902" i="6"/>
  <c r="AA903" i="6"/>
  <c r="AA904" i="6"/>
  <c r="AA905" i="6"/>
  <c r="AA906" i="6"/>
  <c r="AA907" i="6"/>
  <c r="AA908" i="6"/>
  <c r="AA909" i="6"/>
  <c r="AA910" i="6"/>
  <c r="AA911" i="6"/>
  <c r="AA912" i="6"/>
  <c r="AA913" i="6"/>
  <c r="AA914" i="6"/>
  <c r="AA915" i="6"/>
  <c r="AA916" i="6"/>
  <c r="AA917" i="6"/>
  <c r="AA918" i="6"/>
  <c r="AA919" i="6"/>
  <c r="AA920" i="6"/>
  <c r="AA921" i="6"/>
  <c r="AA922" i="6"/>
  <c r="AA923" i="6"/>
  <c r="AA924" i="6"/>
  <c r="AA925" i="6"/>
  <c r="AA926" i="6"/>
  <c r="AA927" i="6"/>
  <c r="AA928" i="6"/>
  <c r="AA929" i="6"/>
  <c r="AA930" i="6"/>
  <c r="AA931" i="6"/>
  <c r="AA932" i="6"/>
  <c r="AA933" i="6"/>
  <c r="AA934" i="6"/>
  <c r="AA935" i="6"/>
  <c r="AA936" i="6"/>
  <c r="AA937" i="6"/>
  <c r="AA938" i="6"/>
  <c r="AA939" i="6"/>
  <c r="AA940" i="6"/>
  <c r="AA941" i="6"/>
  <c r="AA942" i="6"/>
  <c r="AA943" i="6"/>
  <c r="AA944" i="6"/>
  <c r="AA945" i="6"/>
  <c r="AA946" i="6"/>
  <c r="AA947" i="6"/>
  <c r="AA948" i="6"/>
  <c r="AA949" i="6"/>
  <c r="AA950" i="6"/>
  <c r="AA951" i="6"/>
  <c r="AA952" i="6"/>
  <c r="AA953" i="6"/>
  <c r="AA954" i="6"/>
  <c r="AA955" i="6"/>
  <c r="AA956" i="6"/>
  <c r="AA957" i="6"/>
  <c r="AA958" i="6"/>
  <c r="AA959" i="6"/>
  <c r="AA960" i="6"/>
  <c r="AA961" i="6"/>
  <c r="AA962" i="6"/>
  <c r="AA963" i="6"/>
  <c r="AA964" i="6"/>
  <c r="AA965" i="6"/>
  <c r="AA966" i="6"/>
  <c r="AA967" i="6"/>
  <c r="AA968" i="6"/>
  <c r="AA969" i="6"/>
  <c r="AA970" i="6"/>
  <c r="AA971" i="6"/>
  <c r="AA972" i="6"/>
  <c r="AA973" i="6"/>
  <c r="AA974" i="6"/>
  <c r="AA975" i="6"/>
  <c r="AA976" i="6"/>
  <c r="AA977" i="6"/>
  <c r="AA978" i="6"/>
  <c r="AA979" i="6"/>
  <c r="AA980" i="6"/>
  <c r="AA981" i="6"/>
  <c r="AA982" i="6"/>
  <c r="AA983" i="6"/>
  <c r="AA984" i="6"/>
  <c r="AA985" i="6"/>
  <c r="AA986" i="6"/>
  <c r="AA987" i="6"/>
  <c r="AA988" i="6"/>
  <c r="AA989" i="6"/>
  <c r="AA990" i="6"/>
  <c r="AA991" i="6"/>
  <c r="AA992" i="6"/>
  <c r="AA993" i="6"/>
  <c r="AA994" i="6"/>
  <c r="AA995" i="6"/>
  <c r="AA996" i="6"/>
  <c r="AA997" i="6"/>
  <c r="AA998" i="6"/>
  <c r="AA999" i="6"/>
  <c r="AA1000" i="6"/>
  <c r="AA1001" i="6"/>
  <c r="AA1002" i="6"/>
  <c r="AA1003" i="6"/>
  <c r="AA1004" i="6"/>
  <c r="AA1005" i="6"/>
  <c r="AA1006" i="6"/>
  <c r="AA1007" i="6"/>
  <c r="AA1008" i="6"/>
  <c r="AA1009" i="6"/>
  <c r="AA1010" i="6"/>
  <c r="AA1011" i="6"/>
  <c r="AA1012" i="6"/>
  <c r="AA1013" i="6"/>
  <c r="AA1014" i="6"/>
  <c r="AA1015" i="6"/>
  <c r="AA1016" i="6"/>
  <c r="AA1017" i="6"/>
  <c r="AA1018" i="6"/>
  <c r="AA1019" i="6"/>
  <c r="AA1020" i="6"/>
  <c r="AA1021" i="6"/>
  <c r="AA1022" i="6"/>
  <c r="AA1023" i="6"/>
  <c r="AA1024" i="6"/>
  <c r="AA1025" i="6"/>
  <c r="AA1026" i="6"/>
  <c r="AA1027" i="6"/>
  <c r="AA1028" i="6"/>
  <c r="AA1029" i="6"/>
  <c r="AA1030" i="6"/>
  <c r="AA1031" i="6"/>
  <c r="AA1032" i="6"/>
  <c r="AA1033" i="6"/>
  <c r="T25" i="1" l="1"/>
  <c r="T27" i="1" s="1"/>
  <c r="T24" i="1"/>
  <c r="G3" i="1"/>
  <c r="P3" i="1" a="1"/>
  <c r="P3" i="1" s="1"/>
  <c r="V23" i="1"/>
  <c r="AF2" i="3"/>
  <c r="AE2" i="3"/>
  <c r="V3" i="6" a="1"/>
  <c r="Q3" i="6" a="1"/>
  <c r="Z3" i="6" a="1"/>
  <c r="S3" i="6" a="1"/>
  <c r="U3" i="6" a="1"/>
  <c r="R3" i="6" a="1"/>
  <c r="W3" i="6" a="1"/>
  <c r="Y3" i="6" a="1"/>
  <c r="X3" i="6" a="1"/>
  <c r="P3" i="6" a="1"/>
  <c r="T3" i="6" a="1"/>
  <c r="B2" i="6" l="1" a="1"/>
  <c r="B2" i="6" s="1"/>
  <c r="T26" i="1" a="1"/>
  <c r="T26" i="1" s="1"/>
  <c r="A3" i="3" a="1"/>
  <c r="A3" i="3" s="1"/>
  <c r="Z3" i="6"/>
  <c r="Y3" i="6"/>
  <c r="V3" i="6"/>
  <c r="U3" i="6"/>
  <c r="X3" i="6"/>
  <c r="T3" i="6"/>
  <c r="S3" i="6"/>
  <c r="W3" i="6"/>
  <c r="R3" i="6"/>
  <c r="Q3" i="6"/>
  <c r="P3" i="6"/>
  <c r="M3" i="3" a="1"/>
  <c r="M3" i="3" s="1"/>
  <c r="K3" i="3" a="1"/>
  <c r="K3" i="3" s="1"/>
  <c r="AC17" i="6" l="1" a="1"/>
  <c r="AC17" i="6" s="1"/>
  <c r="AC14" i="6" a="1"/>
  <c r="AC14" i="6" s="1"/>
  <c r="AC15" i="6" a="1"/>
  <c r="AC15" i="6" s="1"/>
  <c r="AC16" i="6" a="1"/>
  <c r="AC16" i="6" s="1"/>
  <c r="A3" i="6" a="1"/>
  <c r="D8" i="6" s="1" a="1"/>
  <c r="D8" i="6" s="1"/>
  <c r="R2" i="3"/>
  <c r="V2" i="3"/>
  <c r="U2" i="3"/>
  <c r="T2" i="3"/>
  <c r="S2" i="3"/>
  <c r="J3" i="6" a="1"/>
  <c r="AC7" i="6" l="1" a="1"/>
  <c r="AC7" i="6" s="1"/>
  <c r="D6" i="6" a="1"/>
  <c r="D6" i="6" s="1"/>
  <c r="D12" i="6" a="1"/>
  <c r="D12" i="6" s="1"/>
  <c r="AC5" i="6" a="1"/>
  <c r="AC5" i="6" s="1"/>
  <c r="D4" i="6" a="1"/>
  <c r="D4" i="6" s="1"/>
  <c r="AC13" i="6" a="1"/>
  <c r="AC13" i="6" s="1"/>
  <c r="D13" i="6" a="1"/>
  <c r="D13" i="6" s="1"/>
  <c r="AC12" i="6" a="1"/>
  <c r="AC12" i="6" s="1"/>
  <c r="AC6" i="6" a="1"/>
  <c r="AC6" i="6" s="1"/>
  <c r="D5" i="6" a="1"/>
  <c r="D5" i="6" s="1"/>
  <c r="A3" i="6"/>
  <c r="D3" i="6" s="1" a="1"/>
  <c r="D3" i="6" s="1"/>
  <c r="D11" i="6" a="1"/>
  <c r="D11" i="6" s="1"/>
  <c r="AC10" i="6" a="1"/>
  <c r="AC10" i="6" s="1"/>
  <c r="AC11" i="6" a="1"/>
  <c r="AC11" i="6" s="1"/>
  <c r="AC9" i="6" a="1"/>
  <c r="AC9" i="6" s="1"/>
  <c r="AC4" i="6" a="1"/>
  <c r="AC4" i="6" s="1"/>
  <c r="D10" i="6" a="1"/>
  <c r="D10" i="6" s="1"/>
  <c r="AC8" i="6" a="1"/>
  <c r="AC8" i="6" s="1"/>
  <c r="D7" i="6" a="1"/>
  <c r="D7" i="6" s="1"/>
  <c r="D9" i="6" a="1"/>
  <c r="D9" i="6" s="1"/>
  <c r="AC3" i="6" a="1"/>
  <c r="AC3" i="6" s="1"/>
  <c r="J3" i="6"/>
  <c r="S24" i="1" a="1"/>
  <c r="S24" i="1" s="1"/>
  <c r="I3" i="1" a="1"/>
  <c r="I3" i="1" s="1"/>
  <c r="E3" i="6" a="1"/>
  <c r="M3" i="6" a="1"/>
  <c r="K3" i="6" a="1"/>
  <c r="I3" i="6" a="1"/>
  <c r="N3" i="6" a="1"/>
  <c r="F3" i="6" a="1"/>
  <c r="L3" i="6" a="1"/>
  <c r="G3" i="6" a="1"/>
  <c r="O3" i="6" a="1"/>
  <c r="H3" i="6" a="1"/>
  <c r="O3" i="6" l="1"/>
  <c r="L3" i="6"/>
  <c r="F3" i="6"/>
  <c r="K3" i="6"/>
  <c r="M3" i="6"/>
  <c r="I3" i="6"/>
  <c r="N3" i="6"/>
  <c r="G3" i="6"/>
  <c r="H3" i="6"/>
  <c r="AA62" i="6"/>
  <c r="AA58" i="6"/>
  <c r="AA6" i="6"/>
  <c r="AA129" i="6"/>
  <c r="AA85" i="6"/>
  <c r="AA73" i="6"/>
  <c r="AA93" i="6"/>
  <c r="AA81" i="6"/>
  <c r="AA117" i="6"/>
  <c r="AA105" i="6"/>
  <c r="AA61" i="6"/>
  <c r="AA49" i="6"/>
  <c r="AA37" i="6"/>
  <c r="AA25" i="6"/>
  <c r="AA45" i="6"/>
  <c r="AA33" i="6"/>
  <c r="AA26" i="6"/>
  <c r="AA126" i="6"/>
  <c r="AA122" i="6"/>
  <c r="AA70" i="6"/>
  <c r="AA66" i="6"/>
  <c r="AA14" i="6"/>
  <c r="AA10" i="6"/>
  <c r="AA22" i="6"/>
  <c r="AA18" i="6"/>
  <c r="AA46" i="6"/>
  <c r="AA42" i="6"/>
  <c r="AA125" i="6"/>
  <c r="AA113" i="6"/>
  <c r="AA101" i="6"/>
  <c r="AA89" i="6"/>
  <c r="AA109" i="6"/>
  <c r="AA97" i="6"/>
  <c r="AA34" i="6"/>
  <c r="AA119" i="6"/>
  <c r="AA123" i="6"/>
  <c r="AA63" i="6"/>
  <c r="AA7" i="6"/>
  <c r="AA15" i="6"/>
  <c r="AA39" i="6"/>
  <c r="AA118" i="6"/>
  <c r="AA114" i="6"/>
  <c r="AA90" i="6"/>
  <c r="AA98" i="6"/>
  <c r="AA76" i="6"/>
  <c r="AA56" i="6"/>
  <c r="AA127" i="6"/>
  <c r="AA71" i="6"/>
  <c r="AA79" i="6"/>
  <c r="AA103" i="6"/>
  <c r="AA115" i="6"/>
  <c r="AA27" i="6"/>
  <c r="AA35" i="6"/>
  <c r="AA5" i="6"/>
  <c r="AA28" i="6"/>
  <c r="AA16" i="6"/>
  <c r="AA40" i="6"/>
  <c r="E3" i="6"/>
  <c r="AA95" i="6"/>
  <c r="AA69" i="6"/>
  <c r="AA128" i="6"/>
  <c r="AA100" i="6"/>
  <c r="AA104" i="6"/>
  <c r="AA48" i="6"/>
  <c r="AA52" i="6"/>
  <c r="AA121" i="6"/>
  <c r="AA65" i="6"/>
  <c r="AA9" i="6"/>
  <c r="AA53" i="6"/>
  <c r="AA112" i="6"/>
  <c r="AA88" i="6"/>
  <c r="AA51" i="6"/>
  <c r="AA55" i="6"/>
  <c r="AA59" i="6"/>
  <c r="AA134" i="6"/>
  <c r="AA130" i="6"/>
  <c r="AA78" i="6"/>
  <c r="AA74" i="6"/>
  <c r="AA86" i="6"/>
  <c r="AA82" i="6"/>
  <c r="AA110" i="6"/>
  <c r="AA106" i="6"/>
  <c r="AA54" i="6"/>
  <c r="AA50" i="6"/>
  <c r="AA30" i="6"/>
  <c r="AA38" i="6"/>
  <c r="AA12" i="6"/>
  <c r="AA67" i="6"/>
  <c r="AA11" i="6"/>
  <c r="AA19" i="6"/>
  <c r="AA43" i="6"/>
  <c r="AA94" i="6"/>
  <c r="AA102" i="6"/>
  <c r="AA20" i="6"/>
  <c r="AA131" i="6"/>
  <c r="AA75" i="6"/>
  <c r="AA83" i="6"/>
  <c r="AA107" i="6"/>
  <c r="AA23" i="6"/>
  <c r="AA31" i="6"/>
  <c r="AA120" i="6"/>
  <c r="AA84" i="6"/>
  <c r="AA8" i="6"/>
  <c r="AA36" i="6"/>
  <c r="AA60" i="6"/>
  <c r="AA111" i="6"/>
  <c r="AA87" i="6"/>
  <c r="AA99" i="6"/>
  <c r="AA57" i="6"/>
  <c r="AA13" i="6"/>
  <c r="AA72" i="6"/>
  <c r="AA80" i="6"/>
  <c r="AA68" i="6"/>
  <c r="AA24" i="6"/>
  <c r="AA77" i="6"/>
  <c r="AA21" i="6"/>
  <c r="AA17" i="6"/>
  <c r="AA41" i="6"/>
  <c r="AA108" i="6"/>
  <c r="AA116" i="6"/>
  <c r="AA47" i="6"/>
  <c r="AA64" i="6"/>
  <c r="AA4" i="6"/>
  <c r="AA91" i="6"/>
  <c r="AA92" i="6"/>
  <c r="AA124" i="6"/>
  <c r="AA44" i="6"/>
  <c r="AA32" i="6"/>
  <c r="AA133" i="6"/>
  <c r="AA29" i="6"/>
  <c r="AA132" i="6"/>
  <c r="AA96" i="6"/>
  <c r="C4" i="3"/>
  <c r="C3" i="3"/>
  <c r="B3" i="3" s="1"/>
  <c r="AC2" i="1"/>
  <c r="AD2" i="1"/>
  <c r="AE2" i="1"/>
  <c r="AA2" i="1"/>
  <c r="AB2" i="1"/>
  <c r="AA3" i="6" l="1"/>
  <c r="J3" i="1" a="1"/>
  <c r="J3" i="1" s="1"/>
  <c r="AE3" i="1" s="1" a="1"/>
  <c r="AE3" i="1" s="1"/>
  <c r="B4" i="3"/>
  <c r="B5" i="3" s="1"/>
  <c r="B6" i="3" s="1"/>
  <c r="B7" i="3" s="1"/>
  <c r="B8" i="3" s="1"/>
  <c r="B9" i="3" s="1"/>
  <c r="B10" i="3" s="1"/>
  <c r="B11" i="3" s="1"/>
  <c r="B12" i="3" s="1"/>
  <c r="B13" i="3" s="1"/>
  <c r="B14" i="3" s="1"/>
  <c r="B15" i="3" s="1"/>
  <c r="B16" i="3" s="1"/>
  <c r="B17" i="3" s="1"/>
  <c r="B18" i="3" s="1"/>
  <c r="B19" i="3" s="1"/>
  <c r="B20" i="3" s="1"/>
  <c r="B21" i="3" s="1"/>
  <c r="B22" i="3" s="1"/>
  <c r="B23" i="3" s="1"/>
  <c r="B24" i="3" s="1"/>
  <c r="B25" i="3" s="1"/>
  <c r="B26" i="3" s="1"/>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53" i="3" s="1"/>
  <c r="B54" i="3" s="1"/>
  <c r="B55" i="3" s="1"/>
  <c r="B56" i="3" s="1"/>
  <c r="B57" i="3" s="1"/>
  <c r="B58" i="3" s="1"/>
  <c r="B59" i="3" s="1"/>
  <c r="B60" i="3" s="1"/>
  <c r="B61" i="3" s="1"/>
  <c r="B62" i="3" s="1"/>
  <c r="B63" i="3" s="1"/>
  <c r="B64" i="3" s="1"/>
  <c r="B65" i="3" s="1"/>
  <c r="B66" i="3" s="1"/>
  <c r="B67" i="3" s="1"/>
  <c r="B68" i="3" s="1"/>
  <c r="B69" i="3" s="1"/>
  <c r="B70" i="3" s="1"/>
  <c r="B71" i="3" s="1"/>
  <c r="B72" i="3" s="1"/>
  <c r="B73" i="3" s="1"/>
  <c r="B74" i="3" s="1"/>
  <c r="B75" i="3" s="1"/>
  <c r="B76" i="3" s="1"/>
  <c r="B77" i="3" s="1"/>
  <c r="B78" i="3" s="1"/>
  <c r="B79" i="3" s="1"/>
  <c r="B80" i="3" s="1"/>
  <c r="B81" i="3" s="1"/>
  <c r="B82" i="3" s="1"/>
  <c r="B83" i="3" s="1"/>
  <c r="B84" i="3" s="1"/>
  <c r="B85" i="3" s="1"/>
  <c r="B86" i="3" s="1"/>
  <c r="B87" i="3" s="1"/>
  <c r="B88" i="3" s="1"/>
  <c r="B89" i="3" s="1"/>
  <c r="B90" i="3" s="1"/>
  <c r="B91" i="3" s="1"/>
  <c r="B92" i="3" s="1"/>
  <c r="B93" i="3" s="1"/>
  <c r="B94" i="3" s="1"/>
  <c r="B95" i="3" s="1"/>
  <c r="B96" i="3" s="1"/>
  <c r="B97" i="3" s="1"/>
  <c r="B98" i="3" s="1"/>
  <c r="B99" i="3" s="1"/>
  <c r="B100" i="3" s="1"/>
  <c r="B101" i="3" s="1"/>
  <c r="B102" i="3" s="1"/>
  <c r="B103" i="3" s="1"/>
  <c r="AA3" i="1" l="1" a="1"/>
  <c r="AA3" i="1" s="1"/>
  <c r="AB3" i="1" a="1"/>
  <c r="AB3" i="1" s="1"/>
  <c r="AD3" i="1" a="1"/>
  <c r="AD3" i="1" s="1"/>
  <c r="AC3" i="1" a="1"/>
  <c r="AC3" i="1" s="1"/>
  <c r="L3" i="1" a="1"/>
  <c r="L3" i="1" s="1"/>
  <c r="K3" i="1" a="1"/>
  <c r="K3" i="1" s="1"/>
  <c r="P9" i="1" a="1"/>
  <c r="P9" i="1" s="1"/>
  <c r="V3" i="3" a="1"/>
  <c r="V3" i="3" s="1"/>
  <c r="E3" i="3" a="1"/>
  <c r="E3" i="3" s="1"/>
  <c r="S3" i="3" a="1"/>
  <c r="S3" i="3" s="1"/>
  <c r="T3" i="3" a="1"/>
  <c r="T3" i="3" s="1"/>
  <c r="R3" i="3" a="1"/>
  <c r="R3" i="3" s="1"/>
  <c r="U3" i="3" a="1"/>
  <c r="U3" i="3" s="1"/>
  <c r="U30" i="1" l="1" a="1"/>
  <c r="U30" i="1" s="1"/>
  <c r="W32" i="1" s="1"/>
  <c r="D4" i="5"/>
  <c r="D3" i="5"/>
  <c r="F3" i="3"/>
  <c r="P6" i="1"/>
  <c r="R6" i="1" s="1"/>
  <c r="U31" i="1" l="1" a="1"/>
  <c r="U31" i="1" s="1"/>
  <c r="R9" i="1"/>
  <c r="AI13" i="1" s="1" a="1"/>
  <c r="AI13" i="1" s="1"/>
  <c r="X3" i="3" l="1" a="1"/>
  <c r="AI2" i="1" a="1"/>
  <c r="AI2" i="1" l="1"/>
  <c r="V24" i="1" s="1" a="1"/>
  <c r="V24" i="1" s="1"/>
  <c r="AC39" i="3"/>
  <c r="AD39" i="3" s="1"/>
  <c r="X3" i="3"/>
  <c r="AC3" i="3" s="1"/>
  <c r="AD3" i="3" s="1"/>
  <c r="AC43" i="3"/>
  <c r="AD43" i="3" s="1"/>
  <c r="AC27" i="3"/>
  <c r="AD27" i="3" s="1"/>
  <c r="AC87" i="3"/>
  <c r="AD87" i="3" s="1"/>
  <c r="AC73" i="3"/>
  <c r="AD73" i="3" s="1"/>
  <c r="AC13" i="3"/>
  <c r="AD13" i="3" s="1"/>
  <c r="AC76" i="3"/>
  <c r="AD76" i="3" s="1"/>
  <c r="AC30" i="3"/>
  <c r="AD30" i="3" s="1"/>
  <c r="AC102" i="3"/>
  <c r="AD102" i="3" s="1"/>
  <c r="AC55" i="3"/>
  <c r="AD55" i="3" s="1"/>
  <c r="AC17" i="3"/>
  <c r="AD17" i="3" s="1"/>
  <c r="AC98" i="3"/>
  <c r="AD98" i="3" s="1"/>
  <c r="AC75" i="3"/>
  <c r="AD75" i="3" s="1"/>
  <c r="AC4" i="3"/>
  <c r="AD4" i="3" s="1"/>
  <c r="AC5" i="3"/>
  <c r="AD5" i="3" s="1"/>
  <c r="AC46" i="3"/>
  <c r="AD46" i="3" s="1"/>
  <c r="AC80" i="3"/>
  <c r="AD80" i="3" s="1"/>
  <c r="AC49" i="3"/>
  <c r="AD49" i="3" s="1"/>
  <c r="AC101" i="3"/>
  <c r="AD101" i="3" s="1"/>
  <c r="AC8" i="3"/>
  <c r="AD8" i="3" s="1"/>
  <c r="AC41" i="3"/>
  <c r="AD41" i="3" s="1"/>
  <c r="AC66" i="3"/>
  <c r="AD66" i="3" s="1"/>
  <c r="AC7" i="3"/>
  <c r="AD7" i="3" s="1"/>
  <c r="AC61" i="3"/>
  <c r="AD61" i="3" s="1"/>
  <c r="AC18" i="3"/>
  <c r="AD18" i="3" s="1"/>
  <c r="AC88" i="3"/>
  <c r="AD88" i="3" s="1"/>
  <c r="AC103" i="3"/>
  <c r="AD103" i="3" s="1"/>
  <c r="AC89" i="3"/>
  <c r="AD89" i="3" s="1"/>
  <c r="AC82" i="3"/>
  <c r="AD82" i="3" s="1"/>
  <c r="AC84" i="3"/>
  <c r="AD84" i="3" s="1"/>
  <c r="AC19" i="3"/>
  <c r="AD19" i="3" s="1"/>
  <c r="AC53" i="3"/>
  <c r="AD53" i="3" s="1"/>
  <c r="AC94" i="3"/>
  <c r="AD94" i="3" s="1"/>
  <c r="AC57" i="3"/>
  <c r="AD57" i="3" s="1"/>
  <c r="AC48" i="3"/>
  <c r="AD48" i="3" s="1"/>
  <c r="AC26" i="3"/>
  <c r="AD26" i="3" s="1"/>
  <c r="AC67" i="3"/>
  <c r="AD67" i="3" s="1"/>
  <c r="AC60" i="3"/>
  <c r="AD60" i="3" s="1"/>
  <c r="AC72" i="3"/>
  <c r="AD72" i="3" s="1"/>
  <c r="AC85" i="3"/>
  <c r="AD85" i="3" s="1"/>
  <c r="AC15" i="3"/>
  <c r="AD15" i="3" s="1"/>
  <c r="AC81" i="3"/>
  <c r="AD81" i="3" s="1"/>
  <c r="AC6" i="3"/>
  <c r="AD6" i="3" s="1"/>
  <c r="AC100" i="3"/>
  <c r="AD100" i="3" s="1"/>
  <c r="AC74" i="3"/>
  <c r="AD74" i="3" s="1"/>
  <c r="AC36" i="3"/>
  <c r="AD36" i="3" s="1"/>
  <c r="AC86" i="3"/>
  <c r="AD86" i="3" s="1"/>
  <c r="AC59" i="3"/>
  <c r="AD59" i="3" s="1"/>
  <c r="AC52" i="3"/>
  <c r="AD52" i="3" s="1"/>
  <c r="AC31" i="3"/>
  <c r="AD31" i="3" s="1"/>
  <c r="AC10" i="3"/>
  <c r="AD10" i="3" s="1"/>
  <c r="AC25" i="3"/>
  <c r="AD25" i="3" s="1"/>
  <c r="AC22" i="3"/>
  <c r="AD22" i="3" s="1"/>
  <c r="AC9" i="3"/>
  <c r="AD9" i="3" s="1"/>
  <c r="AC38" i="3"/>
  <c r="AD38" i="3" s="1"/>
  <c r="AC79" i="3"/>
  <c r="AD79" i="3" s="1"/>
  <c r="AC45" i="3"/>
  <c r="AD45" i="3" s="1"/>
  <c r="AC83" i="3"/>
  <c r="AD83" i="3" s="1"/>
  <c r="AC54" i="3"/>
  <c r="AD54" i="3" s="1"/>
  <c r="AC97" i="3"/>
  <c r="AD97" i="3" s="1"/>
  <c r="AC35" i="3"/>
  <c r="AD35" i="3" s="1"/>
  <c r="AC28" i="3"/>
  <c r="AD28" i="3" s="1"/>
  <c r="AC93" i="3"/>
  <c r="AD93" i="3" s="1"/>
  <c r="AC70" i="3"/>
  <c r="AD70" i="3" s="1"/>
  <c r="AC32" i="3"/>
  <c r="AD32" i="3" s="1"/>
  <c r="AC51" i="3"/>
  <c r="AD51" i="3" s="1"/>
  <c r="AC44" i="3"/>
  <c r="AD44" i="3" s="1"/>
  <c r="AC34" i="3"/>
  <c r="AD34" i="3" s="1"/>
  <c r="AC42" i="3"/>
  <c r="AD42" i="3" s="1"/>
  <c r="AC69" i="3"/>
  <c r="AD69" i="3" s="1"/>
  <c r="AC63" i="3"/>
  <c r="AD63" i="3" s="1"/>
  <c r="AC23" i="3"/>
  <c r="AD23" i="3" s="1"/>
  <c r="AC16" i="3"/>
  <c r="AD16" i="3" s="1"/>
  <c r="AC11" i="3"/>
  <c r="AD11" i="3" s="1"/>
  <c r="AC50" i="3"/>
  <c r="AD50" i="3" s="1"/>
  <c r="AC12" i="3"/>
  <c r="AD12" i="3" s="1"/>
  <c r="AC77" i="3"/>
  <c r="AD77" i="3" s="1"/>
  <c r="AC24" i="3"/>
  <c r="AD24" i="3" s="1"/>
  <c r="AC71" i="3"/>
  <c r="AD71" i="3" s="1"/>
  <c r="AC96" i="3"/>
  <c r="AD96" i="3" s="1"/>
  <c r="AC58" i="3"/>
  <c r="AD58" i="3" s="1"/>
  <c r="AC99" i="3"/>
  <c r="AD99" i="3" s="1"/>
  <c r="AC65" i="3"/>
  <c r="AD65" i="3" s="1"/>
  <c r="AC21" i="3"/>
  <c r="AD21" i="3" s="1"/>
  <c r="AC62" i="3"/>
  <c r="AD62" i="3" s="1"/>
  <c r="AC56" i="3"/>
  <c r="AD56" i="3" s="1"/>
  <c r="AC95" i="3"/>
  <c r="AD95" i="3" s="1"/>
  <c r="AC33" i="3"/>
  <c r="AD33" i="3" s="1"/>
  <c r="AC20" i="3"/>
  <c r="AD20" i="3" s="1"/>
  <c r="AC40" i="3"/>
  <c r="AD40" i="3" s="1"/>
  <c r="AC91" i="3"/>
  <c r="AD91" i="3" s="1"/>
  <c r="AC29" i="3"/>
  <c r="AD29" i="3" s="1"/>
  <c r="AC68" i="3"/>
  <c r="AD68" i="3" s="1"/>
  <c r="AC37" i="3"/>
  <c r="AD37" i="3" s="1"/>
  <c r="AC78" i="3"/>
  <c r="AD78" i="3" s="1"/>
  <c r="AC92" i="3"/>
  <c r="AD92" i="3" s="1"/>
  <c r="AC47" i="3"/>
  <c r="AD47" i="3" s="1"/>
  <c r="AC90" i="3"/>
  <c r="AD90" i="3" s="1"/>
  <c r="AC14" i="3"/>
  <c r="AD14" i="3" s="1"/>
  <c r="AC64" i="3"/>
  <c r="AD64" i="3" s="1"/>
  <c r="AF92" i="3" l="1"/>
  <c r="AE92" i="3"/>
  <c r="AF78" i="3"/>
  <c r="AE78" i="3"/>
  <c r="AF95" i="3"/>
  <c r="AE95" i="3"/>
  <c r="AF71" i="3"/>
  <c r="AE71" i="3"/>
  <c r="AF63" i="3"/>
  <c r="AE63" i="3"/>
  <c r="AF93" i="3"/>
  <c r="AE93" i="3"/>
  <c r="AE38" i="3"/>
  <c r="AF38" i="3"/>
  <c r="AE86" i="3"/>
  <c r="AF86" i="3"/>
  <c r="AF72" i="3"/>
  <c r="AE72" i="3"/>
  <c r="AE19" i="3"/>
  <c r="AF19" i="3"/>
  <c r="AF7" i="3"/>
  <c r="AE7" i="3"/>
  <c r="AF5" i="3"/>
  <c r="AE5" i="3"/>
  <c r="AF76" i="3"/>
  <c r="AE76" i="3"/>
  <c r="AE37" i="3"/>
  <c r="AF37" i="3"/>
  <c r="AE56" i="3"/>
  <c r="AF56" i="3"/>
  <c r="AE24" i="3"/>
  <c r="AF24" i="3"/>
  <c r="AE69" i="3"/>
  <c r="AF69" i="3"/>
  <c r="AF28" i="3"/>
  <c r="AE28" i="3"/>
  <c r="AE9" i="3"/>
  <c r="AF9" i="3"/>
  <c r="AE36" i="3"/>
  <c r="AF36" i="3"/>
  <c r="AE60" i="3"/>
  <c r="AF60" i="3"/>
  <c r="AE84" i="3"/>
  <c r="AF84" i="3"/>
  <c r="AE66" i="3"/>
  <c r="AF66" i="3"/>
  <c r="AF4" i="3"/>
  <c r="AE4" i="3"/>
  <c r="AF13" i="3"/>
  <c r="AE13" i="3"/>
  <c r="AE68" i="3"/>
  <c r="AF68" i="3"/>
  <c r="AF62" i="3"/>
  <c r="AE62" i="3"/>
  <c r="AE77" i="3"/>
  <c r="AF77" i="3"/>
  <c r="AF42" i="3"/>
  <c r="AE42" i="3"/>
  <c r="AF35" i="3"/>
  <c r="AE35" i="3"/>
  <c r="AE22" i="3"/>
  <c r="AF22" i="3"/>
  <c r="AF74" i="3"/>
  <c r="AE74" i="3"/>
  <c r="AF67" i="3"/>
  <c r="AE67" i="3"/>
  <c r="AF82" i="3"/>
  <c r="AE82" i="3"/>
  <c r="AE41" i="3"/>
  <c r="AF41" i="3"/>
  <c r="AF75" i="3"/>
  <c r="AE75" i="3"/>
  <c r="AF73" i="3"/>
  <c r="AE73" i="3"/>
  <c r="AF64" i="3"/>
  <c r="AE64" i="3"/>
  <c r="AF29" i="3"/>
  <c r="AE29" i="3"/>
  <c r="AE21" i="3"/>
  <c r="AF21" i="3"/>
  <c r="AE12" i="3"/>
  <c r="AF12" i="3"/>
  <c r="AE34" i="3"/>
  <c r="AF34" i="3"/>
  <c r="AF97" i="3"/>
  <c r="AE97" i="3"/>
  <c r="AF25" i="3"/>
  <c r="AE25" i="3"/>
  <c r="AE100" i="3"/>
  <c r="AF100" i="3"/>
  <c r="AF26" i="3"/>
  <c r="AE26" i="3"/>
  <c r="AE89" i="3"/>
  <c r="AF89" i="3"/>
  <c r="AE8" i="3"/>
  <c r="AF8" i="3"/>
  <c r="AF98" i="3"/>
  <c r="AE98" i="3"/>
  <c r="AE87" i="3"/>
  <c r="AF87" i="3"/>
  <c r="AF14" i="3"/>
  <c r="AE14" i="3"/>
  <c r="AE91" i="3"/>
  <c r="AF91" i="3"/>
  <c r="AE65" i="3"/>
  <c r="AF65" i="3"/>
  <c r="AE50" i="3"/>
  <c r="AF50" i="3"/>
  <c r="AF44" i="3"/>
  <c r="AE44" i="3"/>
  <c r="AE54" i="3"/>
  <c r="AF54" i="3"/>
  <c r="AE10" i="3"/>
  <c r="AF10" i="3"/>
  <c r="AF6" i="3"/>
  <c r="AE6" i="3"/>
  <c r="AE48" i="3"/>
  <c r="AF48" i="3"/>
  <c r="AF103" i="3"/>
  <c r="AE103" i="3"/>
  <c r="AE101" i="3"/>
  <c r="AF101" i="3"/>
  <c r="AF17" i="3"/>
  <c r="AE17" i="3"/>
  <c r="AF27" i="3"/>
  <c r="AE27" i="3"/>
  <c r="AF90" i="3"/>
  <c r="AE90" i="3"/>
  <c r="AE40" i="3"/>
  <c r="AF40" i="3"/>
  <c r="AE99" i="3"/>
  <c r="AF99" i="3"/>
  <c r="AE11" i="3"/>
  <c r="AF11" i="3"/>
  <c r="AF51" i="3"/>
  <c r="AE51" i="3"/>
  <c r="AF83" i="3"/>
  <c r="AE83" i="3"/>
  <c r="AF31" i="3"/>
  <c r="AE31" i="3"/>
  <c r="AF81" i="3"/>
  <c r="AE81" i="3"/>
  <c r="AE57" i="3"/>
  <c r="AF57" i="3"/>
  <c r="AE88" i="3"/>
  <c r="AF88" i="3"/>
  <c r="AF49" i="3"/>
  <c r="AE49" i="3"/>
  <c r="AF55" i="3"/>
  <c r="AE55" i="3"/>
  <c r="AF43" i="3"/>
  <c r="AE43" i="3"/>
  <c r="AE47" i="3"/>
  <c r="AF47" i="3"/>
  <c r="AE20" i="3"/>
  <c r="AF20" i="3"/>
  <c r="AF58" i="3"/>
  <c r="AE58" i="3"/>
  <c r="AE16" i="3"/>
  <c r="AF16" i="3"/>
  <c r="AF32" i="3"/>
  <c r="AE32" i="3"/>
  <c r="AE45" i="3"/>
  <c r="AF45" i="3"/>
  <c r="AF52" i="3"/>
  <c r="AE52" i="3"/>
  <c r="AE15" i="3"/>
  <c r="AF15" i="3"/>
  <c r="AF94" i="3"/>
  <c r="AE94" i="3"/>
  <c r="AF18" i="3"/>
  <c r="AE18" i="3"/>
  <c r="AF80" i="3"/>
  <c r="AE80" i="3"/>
  <c r="AE102" i="3"/>
  <c r="AF102" i="3"/>
  <c r="AE3" i="3"/>
  <c r="AF3" i="3"/>
  <c r="AE33" i="3"/>
  <c r="AF33" i="3"/>
  <c r="AE96" i="3"/>
  <c r="AF96" i="3"/>
  <c r="AF23" i="3"/>
  <c r="AE23" i="3"/>
  <c r="AE70" i="3"/>
  <c r="AF70" i="3"/>
  <c r="AE79" i="3"/>
  <c r="AF79" i="3"/>
  <c r="AE59" i="3"/>
  <c r="AF59" i="3"/>
  <c r="AE85" i="3"/>
  <c r="AF85" i="3"/>
  <c r="AE53" i="3"/>
  <c r="AF53" i="3"/>
  <c r="AE61" i="3"/>
  <c r="AF61" i="3"/>
  <c r="AE46" i="3"/>
  <c r="AF46" i="3"/>
  <c r="AE30" i="3"/>
  <c r="AF30" i="3"/>
  <c r="AE39" i="3"/>
  <c r="AF39" i="3"/>
  <c r="I4" i="5" l="1"/>
  <c r="H4" i="5"/>
  <c r="J4" i="5"/>
  <c r="K4" i="5"/>
  <c r="I3" i="5"/>
  <c r="H3" i="5"/>
  <c r="K3" i="5"/>
  <c r="J3" i="5"/>
  <c r="S4" i="5" l="1" a="1"/>
  <c r="S4" i="5" s="1"/>
  <c r="O4" i="5" a="1"/>
  <c r="O4" i="5" s="1"/>
  <c r="R4" i="5" a="1"/>
  <c r="R4" i="5" s="1"/>
  <c r="N4" i="5" a="1"/>
  <c r="N4" i="5" s="1"/>
  <c r="L4" i="5" a="1"/>
  <c r="L4" i="5" s="1"/>
  <c r="P4" i="5" a="1"/>
  <c r="P4" i="5" s="1"/>
  <c r="Q4" i="5" a="1"/>
  <c r="Q4" i="5" s="1"/>
  <c r="M4" i="5" a="1"/>
  <c r="M4" i="5" s="1"/>
  <c r="M3" i="5" a="1"/>
  <c r="M3" i="5" s="1"/>
  <c r="Q3" i="5" a="1"/>
  <c r="Q3" i="5" s="1"/>
  <c r="N3" i="5" a="1"/>
  <c r="N3" i="5" s="1"/>
  <c r="R3" i="5" a="1"/>
  <c r="R3" i="5" s="1"/>
  <c r="S3" i="5" a="1"/>
  <c r="S3" i="5" s="1"/>
  <c r="O3" i="5" a="1"/>
  <c r="O3" i="5" s="1"/>
  <c r="P3" i="5" a="1"/>
  <c r="P3" i="5" s="1"/>
  <c r="L3" i="5" a="1"/>
  <c r="L3" i="5" s="1"/>
  <c r="E4" i="5" l="1"/>
  <c r="E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marei</author>
    <author>mschneider</author>
  </authors>
  <commentList>
    <comment ref="C2" authorId="0" shapeId="0" xr:uid="{EA7E6C81-30A7-487E-96F1-1C924C411F38}">
      <text>
        <r>
          <rPr>
            <sz val="9"/>
            <color indexed="81"/>
            <rFont val="Tahoma"/>
            <family val="2"/>
          </rPr>
          <t>Max. 1000 data points.</t>
        </r>
      </text>
    </comment>
    <comment ref="D2" authorId="0" shapeId="0" xr:uid="{B53317E8-FDAC-43FF-BFF1-9B5FC62F5A36}">
      <text>
        <r>
          <rPr>
            <sz val="9"/>
            <color indexed="81"/>
            <rFont val="Tahoma"/>
            <family val="2"/>
          </rPr>
          <t>Max. 1000 data points.</t>
        </r>
      </text>
    </comment>
    <comment ref="E2" authorId="1" shapeId="0" xr:uid="{DAFF70C7-E634-4459-A756-76D6BBE51974}">
      <text>
        <r>
          <rPr>
            <sz val="9"/>
            <color indexed="81"/>
            <rFont val="Tahoma"/>
            <family val="2"/>
          </rPr>
          <t xml:space="preserve">You can use crosses </t>
        </r>
        <r>
          <rPr>
            <b/>
            <sz val="9"/>
            <color indexed="81"/>
            <rFont val="Tahoma"/>
            <family val="2"/>
          </rPr>
          <t xml:space="preserve">x </t>
        </r>
        <r>
          <rPr>
            <sz val="9"/>
            <color indexed="81"/>
            <rFont val="Tahoma"/>
            <family val="2"/>
          </rPr>
          <t>to indicate values that shall not be taken into account.</t>
        </r>
      </text>
    </comment>
    <comment ref="T31" authorId="0" shapeId="0" xr:uid="{9E28D246-7819-45EF-9A77-069581A77FCC}">
      <text>
        <r>
          <rPr>
            <sz val="9"/>
            <color indexed="81"/>
            <rFont val="Tahoma"/>
            <family val="2"/>
          </rPr>
          <t>Might be used to compare fit models. The smaller the AICc of a model (compared to another one), the more likely it is.</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<sst xmlns="http://schemas.openxmlformats.org/spreadsheetml/2006/main" count="57" uniqueCount="51">
  <si>
    <t>Fit model</t>
  </si>
  <si>
    <t>MSE</t>
  </si>
  <si>
    <t>Jacobi matrix</t>
  </si>
  <si>
    <t>dof</t>
  </si>
  <si>
    <t>Last non-empty entry x</t>
  </si>
  <si>
    <t>SE-matrix</t>
  </si>
  <si>
    <t>npar</t>
  </si>
  <si>
    <t>xpred</t>
  </si>
  <si>
    <t>Curve fit model creation</t>
  </si>
  <si>
    <t>Initial guess value</t>
  </si>
  <si>
    <t>Select fit model:</t>
  </si>
  <si>
    <t>yfit-values</t>
  </si>
  <si>
    <t>Fit Results</t>
  </si>
  <si>
    <t>Estimated Value</t>
  </si>
  <si>
    <r>
      <t xml:space="preserve">xmax, xmin 
</t>
    </r>
    <r>
      <rPr>
        <b/>
        <sz val="11"/>
        <color theme="1"/>
        <rFont val="Calibri"/>
        <family val="2"/>
        <scheme val="minor"/>
      </rPr>
      <t>or</t>
    </r>
    <r>
      <rPr>
        <sz val="11"/>
        <color theme="1"/>
        <rFont val="Calibri"/>
        <family val="2"/>
        <scheme val="minor"/>
      </rPr>
      <t xml:space="preserve"> log10(xmax), log10(xmin)</t>
    </r>
  </si>
  <si>
    <t>SST</t>
  </si>
  <si>
    <t>Fit formula:</t>
  </si>
  <si>
    <t>AICc:</t>
  </si>
  <si>
    <t>Jpred</t>
  </si>
  <si>
    <t>ypredVar = J*C.*J</t>
  </si>
  <si>
    <t>sum</t>
  </si>
  <si>
    <t>delta</t>
  </si>
  <si>
    <t>C-Matrix</t>
  </si>
  <si>
    <t>Response</t>
  </si>
  <si>
    <t>Select conf. level:</t>
  </si>
  <si>
    <t>Estimated conc.</t>
  </si>
  <si>
    <t>Apply weighting:</t>
  </si>
  <si>
    <t>Reponse weighted</t>
  </si>
  <si>
    <t>yfit weighted</t>
  </si>
  <si>
    <t>x: Concentration in nM</t>
  </si>
  <si>
    <t>y: Response</t>
  </si>
  <si>
    <t>4PL</t>
  </si>
  <si>
    <t>sqrt(weights)</t>
  </si>
  <si>
    <t>UniqueX</t>
  </si>
  <si>
    <t>Weights</t>
  </si>
  <si>
    <t>Value on lower limit just below Reponse</t>
  </si>
  <si>
    <t>Value on lower limit just above Reponse</t>
  </si>
  <si>
    <t>Value on upper limit just below Reponse</t>
  </si>
  <si>
    <t>Value on upper limit just above Reponse</t>
  </si>
  <si>
    <t>y value lower limit 1</t>
  </si>
  <si>
    <t>y value lower limit 2</t>
  </si>
  <si>
    <t>y value upper limit 1</t>
  </si>
  <si>
    <t>y value upper limit 2</t>
  </si>
  <si>
    <t>Biotfitting App</t>
  </si>
  <si>
    <t>There is a short video tutorial demonstrating all of the aforementioned:</t>
  </si>
  <si>
    <t>x no blanks</t>
  </si>
  <si>
    <t>y no blanks</t>
  </si>
  <si>
    <t>don't use</t>
  </si>
  <si>
    <t>None</t>
  </si>
  <si>
    <t>Version:</t>
  </si>
  <si>
    <t>1.00 R1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</si>
</sst>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00000000000000000"/>
  </numFmts>
  <fonts count="16" x14ac:knownFonts="1">
    <font>
      <sz val="11"/>
      <color theme="1"/>
      <name val="Calibri"/>
      <family val="2"/>
      <scheme val="minor"/>
    </font>
    <font>
      <b/>
      <sz val="11"/>
      <color theme="1"/>
      <name val="Calibri"/>
      <family val="2"/>
      <scheme val="minor"/>
    </font>
    <font>
      <i/>
      <sz val="11"/>
      <color theme="1"/>
      <name val="Calibri"/>
      <family val="2"/>
      <scheme val="minor"/>
    </font>
    <font>
      <sz val="11"/>
      <color theme="1"/>
      <name val="Calibri"/>
      <family val="2"/>
      <scheme val="minor"/>
    </font>
    <font>
      <b/>
      <i/>
      <sz val="11"/>
      <color theme="1"/>
      <name val="Calibri"/>
      <family val="2"/>
      <scheme val="minor"/>
    </font>
    <font>
      <u/>
      <sz val="11"/>
      <color theme="10"/>
      <name val="Calibri"/>
      <family val="2"/>
      <scheme val="minor"/>
    </font>
    <font>
      <b/>
      <sz val="11"/>
      <color theme="0" tint="-4.9989318521683403E-2"/>
      <name val="Calibri"/>
      <family val="2"/>
      <scheme val="minor"/>
    </font>
    <font>
      <b/>
      <sz val="14"/>
      <color theme="1"/>
      <name val="Calibri"/>
      <family val="2"/>
      <scheme val="minor"/>
    </font>
    <font>
      <b/>
      <u/>
      <sz val="11"/>
      <color theme="1"/>
      <name val="Calibri"/>
      <family val="2"/>
      <scheme val="minor"/>
    </font>
    <font>
      <b/>
      <sz val="12"/>
      <color theme="1"/>
      <name val="Calibri"/>
      <family val="2"/>
      <scheme val="minor"/>
    </font>
    <font>
      <sz val="9"/>
      <color indexed="81"/>
      <name val="Tahoma"/>
      <family val="2"/>
    </font>
    <font>
      <sz val="20"/>
      <color theme="5"/>
      <name val="Calibri"/>
      <family val="2"/>
      <scheme val="minor"/>
    </font>
    <font>
      <sz val="11"/>
      <color rgb="FF1E4492"/>
      <name val="Calibri"/>
      <family val="2"/>
      <scheme val="minor"/>
    </font>
    <font>
      <b/>
      <sz val="11"/>
      <color rgb="FF1E4492"/>
      <name val="Calibri"/>
      <family val="2"/>
      <scheme val="minor"/>
    </font>
    <font>
      <sz val="12"/>
      <color theme="1"/>
      <name val="Calibri"/>
      <family val="2"/>
      <scheme val="minor"/>
    </font>
    <font>
      <b/>
      <sz val="9"/>
      <color indexed="81"/>
      <name val="Tahoma"/>
      <family val="2"/>
    </font>
  </fonts>
  <fills count="5">
    <fill>
      <patternFill patternType="none"/>
    </fill>
    <fill>
      <patternFill patternType="gray125"/>
    </fill>
    <fill>
      <patternFill patternType="solid">
        <fgColor theme="0" tint="-4.9989318521683403E-2"/>
        <bgColor indexed="64"/>
      </patternFill>
    </fill>
    <fill>
      <patternFill patternType="solid">
        <fgColor rgb="FFD8E3F8"/>
        <bgColor indexed="64"/>
      </patternFill>
    </fill>
    <fill>
      <patternFill patternType="solid">
        <fgColor rgb="FF1E4492"/>
        <bgColor indexed="64"/>
      </patternFill>
    </fill>
  </fills>
  <borders count="2">
    <border>
      <left/>
      <right/>
      <top/>
      <bottom/>
      <diagonal/>
    </border>
    <border>
      <left/>
      <right/>
      <top/>
      <bottom style="thin">
        <color indexed="64"/>
      </bottom>
      <diagonal/>
    </border>
  </borders>
  <cellStyleXfs count="3">
    <xf numFmtId="0" fontId="0" fillId="0" borderId="0"/>
    <xf numFmtId="9" fontId="3" fillId="0" borderId="0" applyFont="0" applyFill="0" applyBorder="0" applyAlignment="0" applyProtection="0"/>
    <xf numFmtId="0" fontId="5" fillId="0" borderId="0" applyNumberFormat="0" applyFill="0" applyBorder="0" applyAlignment="0" applyProtection="0"/>
  </cellStyleXfs>
  <cellXfs count="60">
    <xf numFmtId="0" fontId="0" fillId="0" borderId="0" xfId="0"/>
    <xf numFmtId="0" fontId="1" fillId="0" borderId="0" xfId="0" applyFont="1"/>
    <xf numFmtId="0" fontId="0" fillId="0" borderId="0" xfId="0" applyAlignment="1">
      <alignment wrapText="1"/>
    </xf>
    <xf numFmtId="0" fontId="0" fillId="2" borderId="0" xfId="0" applyFill="1"/>
    <xf numFmtId="0" fontId="1" fillId="2" borderId="0" xfId="0" applyFont="1" applyFill="1"/>
    <xf numFmtId="0" fontId="2" fillId="2" borderId="0" xfId="0" applyFont="1" applyFill="1" applyAlignment="1">
      <alignment horizontal="right"/>
    </xf>
    <xf numFmtId="0" fontId="2" fillId="2" borderId="0" xfId="0" applyFont="1" applyFill="1"/>
    <xf numFmtId="0" fontId="1" fillId="2" borderId="1" xfId="0" applyFont="1" applyFill="1" applyBorder="1"/>
    <xf numFmtId="0" fontId="0" fillId="2" borderId="1" xfId="0" applyFill="1" applyBorder="1"/>
    <xf numFmtId="1" fontId="1" fillId="2" borderId="1" xfId="0" applyNumberFormat="1" applyFont="1" applyFill="1" applyBorder="1" applyAlignment="1">
      <alignment horizontal="center"/>
    </xf>
    <xf numFmtId="0" fontId="2" fillId="2" borderId="1" xfId="0" applyFont="1" applyFill="1" applyBorder="1"/>
    <xf numFmtId="0" fontId="1" fillId="2" borderId="0" xfId="0" applyFont="1" applyFill="1" applyAlignment="1">
      <alignment horizontal="right"/>
    </xf>
    <xf numFmtId="1" fontId="0" fillId="2" borderId="0" xfId="0" applyNumberFormat="1" applyFill="1" applyAlignment="1">
      <alignment horizontal="center"/>
    </xf>
    <xf numFmtId="2" fontId="0" fillId="2" borderId="0" xfId="0" applyNumberFormat="1" applyFill="1"/>
    <xf numFmtId="0" fontId="0" fillId="2" borderId="0" xfId="0" applyFill="1" applyAlignment="1">
      <alignment horizontal="right"/>
    </xf>
    <xf numFmtId="0" fontId="0" fillId="2" borderId="0" xfId="0" applyFill="1" applyAlignment="1">
      <alignment horizontal="right" vertical="center"/>
    </xf>
    <xf numFmtId="0" fontId="0" fillId="2" borderId="0" xfId="0" applyFill="1" applyAlignment="1">
      <alignment horizontal="center"/>
    </xf>
    <xf numFmtId="0" fontId="6" fillId="2" borderId="0" xfId="0" applyFont="1" applyFill="1" applyAlignment="1">
      <alignment horizontal="right"/>
    </xf>
    <xf numFmtId="165" fontId="0" fillId="2" borderId="0" xfId="0" applyNumberFormat="1" applyFill="1" applyAlignment="1">
      <alignment horizontal="center"/>
    </xf>
    <xf numFmtId="0" fontId="2" fillId="2" borderId="1" xfId="0" applyFont="1" applyFill="1" applyBorder="1" applyAlignment="1">
      <alignment horizontal="center"/>
    </xf>
    <xf numFmtId="165" fontId="2" fillId="2" borderId="0" xfId="0" quotePrefix="1" applyNumberFormat="1" applyFont="1" applyFill="1" applyAlignment="1">
      <alignment horizontal="center"/>
    </xf>
    <xf numFmtId="165" fontId="2" fillId="2" borderId="0" xfId="0" applyNumberFormat="1" applyFont="1" applyFill="1" applyAlignment="1">
      <alignment horizontal="center"/>
    </xf>
    <xf numFmtId="165" fontId="0" fillId="2" borderId="0" xfId="0" applyNumberFormat="1" applyFill="1" applyAlignment="1" applyProtection="1">
      <alignment horizontal="center"/>
      <protection locked="0"/>
    </xf>
    <xf numFmtId="165" fontId="0" fillId="3" borderId="0" xfId="0" applyNumberFormat="1" applyFill="1" applyAlignment="1" applyProtection="1">
      <alignment horizontal="center"/>
      <protection locked="0"/>
    </xf>
    <xf numFmtId="0" fontId="0" fillId="3" borderId="0" xfId="0" applyFill="1" applyAlignment="1" applyProtection="1">
      <alignment horizontal="left"/>
      <protection locked="0"/>
    </xf>
    <xf numFmtId="164" fontId="0" fillId="3" borderId="0" xfId="1" applyNumberFormat="1" applyFont="1" applyFill="1" applyAlignment="1" applyProtection="1">
      <alignment horizontal="left"/>
      <protection locked="0"/>
    </xf>
    <xf numFmtId="165" fontId="0" fillId="2" borderId="0" xfId="0" applyNumberFormat="1" applyFill="1" applyAlignment="1">
      <alignment horizontal="right" vertical="center"/>
    </xf>
    <xf numFmtId="0" fontId="0" fillId="4" borderId="0" xfId="0" applyFill="1"/>
    <xf numFmtId="0" fontId="1" fillId="4" borderId="0" xfId="0" applyFont="1" applyFill="1"/>
    <xf numFmtId="0" fontId="0" fillId="4" borderId="0" xfId="0" applyFill="1" applyAlignment="1">
      <alignment horizontal="center" vertical="center"/>
    </xf>
    <xf numFmtId="0" fontId="0" fillId="2" borderId="0" xfId="0" applyFill="1" applyAlignment="1">
      <alignment horizontal="center" vertical="center"/>
    </xf>
    <xf numFmtId="0" fontId="2" fillId="2" borderId="0" xfId="0" applyFont="1" applyFill="1" applyAlignment="1">
      <alignment horizontal="left" vertical="top"/>
    </xf>
    <xf numFmtId="0" fontId="0" fillId="2" borderId="1" xfId="0" applyFill="1" applyBorder="1" applyAlignment="1">
      <alignment horizontal="center"/>
    </xf>
    <xf numFmtId="0" fontId="1" fillId="2" borderId="0" xfId="0" applyFont="1" applyFill="1" applyAlignment="1">
      <alignment horizontal="right" wrapText="1"/>
    </xf>
    <xf numFmtId="0" fontId="8" fillId="2" borderId="0" xfId="0" applyFont="1" applyFill="1" applyAlignment="1">
      <alignment horizontal="right"/>
    </xf>
    <xf numFmtId="11" fontId="0" fillId="3" borderId="0" xfId="0" applyNumberFormat="1" applyFill="1"/>
    <xf numFmtId="0" fontId="0" fillId="3" borderId="0" xfId="0" applyFill="1"/>
    <xf numFmtId="166" fontId="0" fillId="2" borderId="0" xfId="0" applyNumberFormat="1" applyFill="1"/>
    <xf numFmtId="0" fontId="11" fillId="4" borderId="0" xfId="0" applyFont="1" applyFill="1" applyAlignment="1">
      <alignment vertical="center"/>
    </xf>
    <xf numFmtId="0" fontId="12" fillId="2" borderId="0" xfId="0" applyFont="1" applyFill="1"/>
    <xf numFmtId="0" fontId="13" fillId="2" borderId="0" xfId="0" applyFont="1" applyFill="1" applyAlignment="1">
      <alignment horizontal="right"/>
    </xf>
    <xf numFmtId="165" fontId="12" fillId="2" borderId="0" xfId="0" applyNumberFormat="1" applyFont="1" applyFill="1"/>
    <xf numFmtId="0" fontId="1" fillId="2" borderId="1" xfId="0" applyFont="1" applyFill="1" applyBorder="1" applyAlignment="1">
      <alignment horizontal="center"/>
    </xf>
    <xf numFmtId="1" fontId="1" fillId="2" borderId="0" xfId="0" applyNumberFormat="1" applyFont="1" applyFill="1" applyAlignment="1">
      <alignment horizontal="center"/>
    </xf>
    <xf numFmtId="165" fontId="0" fillId="2" borderId="0" xfId="0" applyNumberFormat="1" applyFill="1"/>
    <xf numFmtId="0" fontId="11" fillId="4" borderId="0" xfId="0" applyFont="1" applyFill="1" applyAlignment="1">
      <alignment horizontal="left" vertical="center"/>
    </xf>
    <xf numFmtId="0" fontId="4" fillId="4" borderId="0" xfId="0" applyFont="1" applyFill="1"/>
    <xf numFmtId="0" fontId="4" fillId="4" borderId="0" xfId="0" applyFont="1" applyFill="1" applyAlignment="1">
      <alignment horizontal="center"/>
    </xf>
    <xf numFmtId="0" fontId="5" fillId="4" borderId="0" xfId="2" applyFill="1" applyBorder="1" applyAlignment="1">
      <alignment vertical="center"/>
    </xf>
    <xf numFmtId="0" fontId="12" fillId="4" borderId="0" xfId="0" applyFont="1" applyFill="1"/>
    <xf numFmtId="0" fontId="13" fillId="4" borderId="0" xfId="0" applyFont="1" applyFill="1"/>
    <xf numFmtId="0" fontId="1" fillId="2" borderId="0" xfId="0" applyFont="1" applyFill="1" applyAlignment="1">
      <alignment horizontal="center"/>
    </xf>
    <xf numFmtId="11" fontId="0" fillId="2" borderId="0" xfId="0" applyNumberFormat="1" applyFill="1"/>
    <xf numFmtId="0" fontId="7" fillId="2" borderId="0" xfId="0" applyFont="1" applyFill="1"/>
    <xf numFmtId="0" fontId="14" fillId="2" borderId="0" xfId="0" applyFont="1" applyFill="1"/>
    <xf numFmtId="49" fontId="0" fillId="2" borderId="0" xfId="0" applyNumberFormat="1" applyFill="1"/>
    <xf numFmtId="0" fontId="0" fillId="2" borderId="0" xfId="0" applyFill="1" applyAlignment="1">
      <alignment horizontal="center"/>
    </xf>
    <xf numFmtId="0" fontId="9" fillId="2" borderId="0" xfId="0" applyFont="1" applyFill="1" applyAlignment="1">
      <alignment horizontal="center"/>
    </xf>
    <xf numFmtId="0" fontId="9" fillId="2" borderId="1" xfId="0" applyFont="1" applyFill="1" applyBorder="1" applyAlignment="1">
      <alignment horizontal="center"/>
    </xf>
    <xf numFmtId="0" fontId="5" fillId="2" borderId="0" xfId="2" applyFill="1"/>
  </cellXfs>
  <cellStyles count="3">
    <cellStyle name="Hyperlink" xfId="2" builtinId="8"/>
    <cellStyle name="Normal" xfId="0" builtinId="0"/>
    <cellStyle name="Percent" xfId="1" builtinId="5"/>
  </cellStyles>
  <dxfs count="7">
    <dxf>
      <border>
        <bottom style="thin">
          <color auto="1"/>
        </bottom>
        <vertical/>
        <horizontal/>
      </border>
    </dxf>
    <dxf>
      <border>
        <bottom style="thin">
          <color auto="1"/>
        </bottom>
        <vertical/>
        <horizontal/>
      </border>
    </dxf>
    <dxf>
      <numFmt numFmtId="167" formatCode=";;;"/>
    </dxf>
    <dxf>
      <border>
        <bottom style="thin">
          <color auto="1"/>
        </bottom>
        <vertical/>
        <horizontal/>
      </border>
    </dxf>
    <dxf>
      <font>
        <strike/>
      </font>
    </dxf>
    <dxf>
      <border>
        <bottom style="thin">
          <color auto="1"/>
        </bottom>
        <vertical/>
        <horizontal/>
      </border>
    </dxf>
    <dxf>
      <border>
        <bottom style="thin">
          <color auto="1"/>
        </bottom>
        <vertical/>
        <horizontal/>
      </border>
    </dxf>
  </dxfs>
  <tableStyles count="0" defaultTableStyle="TableStyleMedium2" defaultPivotStyle="PivotStyleLight16"/>
  <colors>
    <mruColors>
      <color rgb="FFD8E3F8"/>
      <color rgb="FF1E4492"/>
      <color rgb="FFC5D4F3"/>
      <color rgb="FFEB5C2C"/>
      <color rgb="FFE9EFFB"/>
      <color rgb="FFEEF3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50471527236147E-2"/>
          <c:y val="0.10499924128314653"/>
          <c:w val="0.7396075557196452"/>
          <c:h val="0.73777827625841597"/>
        </c:manualLayout>
      </c:layout>
      <c:scatterChart>
        <c:scatterStyle val="lineMarker"/>
        <c:varyColors val="0"/>
        <c:ser>
          <c:idx val="0"/>
          <c:order val="0"/>
          <c:tx>
            <c:v>Data</c:v>
          </c:tx>
          <c:spPr>
            <a:ln w="19050" cap="rnd">
              <a:noFill/>
              <a:round/>
            </a:ln>
            <a:effectLst/>
          </c:spPr>
          <c:marker>
            <c:symbol val="circle"/>
            <c:size val="6"/>
            <c:spPr>
              <a:solidFill>
                <a:schemeClr val="accent1">
                  <a:alpha val="50000"/>
                </a:schemeClr>
              </a:solidFill>
              <a:ln w="9525">
                <a:solidFill>
                  <a:schemeClr val="accent1"/>
                </a:solidFill>
              </a:ln>
              <a:effectLst/>
            </c:spPr>
          </c:marker>
          <c:xVal>
            <c:numRef>
              <c:f>CurveFitting!$G$3:$G$1002</c:f>
              <c:numCache>
                <c:formatCode>0.0000</c:formatCode>
                <c:ptCount val="1000"/>
                <c:pt idx="0">
                  <c:v>10</c:v>
                </c:pt>
                <c:pt idx="1">
                  <c:v>3.3</c:v>
                </c:pt>
                <c:pt idx="2">
                  <c:v>1.1000000000000001</c:v>
                </c:pt>
                <c:pt idx="3">
                  <c:v>0.4</c:v>
                </c:pt>
                <c:pt idx="4">
                  <c:v>0.1</c:v>
                </c:pt>
                <c:pt idx="5">
                  <c:v>4.1132000000000002E-2</c:v>
                </c:pt>
                <c:pt idx="6">
                  <c:v>1.3709000000000001E-2</c:v>
                </c:pt>
                <c:pt idx="7">
                  <c:v>4.5690000000000001E-3</c:v>
                </c:pt>
                <c:pt idx="8">
                  <c:v>1.523E-3</c:v>
                </c:pt>
                <c:pt idx="9">
                  <c:v>5.0759600000000002E-4</c:v>
                </c:pt>
                <c:pt idx="10">
                  <c:v>1.6918200000000001E-4</c:v>
                </c:pt>
                <c:pt idx="11">
                  <c:v>10</c:v>
                </c:pt>
                <c:pt idx="12">
                  <c:v>3.3</c:v>
                </c:pt>
                <c:pt idx="13">
                  <c:v>1.1000000000000001</c:v>
                </c:pt>
                <c:pt idx="14">
                  <c:v>0.4</c:v>
                </c:pt>
                <c:pt idx="15">
                  <c:v>0.1</c:v>
                </c:pt>
                <c:pt idx="16">
                  <c:v>4.1132000000000002E-2</c:v>
                </c:pt>
                <c:pt idx="17">
                  <c:v>1.3709000000000001E-2</c:v>
                </c:pt>
                <c:pt idx="18">
                  <c:v>4.5690000000000001E-3</c:v>
                </c:pt>
                <c:pt idx="19">
                  <c:v>1.523E-3</c:v>
                </c:pt>
                <c:pt idx="20">
                  <c:v>5.0759600000000002E-4</c:v>
                </c:pt>
                <c:pt idx="21">
                  <c:v>1.6918200000000001E-4</c:v>
                </c:pt>
                <c:pt idx="22">
                  <c:v>10</c:v>
                </c:pt>
                <c:pt idx="23">
                  <c:v>3.3</c:v>
                </c:pt>
                <c:pt idx="24">
                  <c:v>1.1000000000000001</c:v>
                </c:pt>
                <c:pt idx="25">
                  <c:v>0.4</c:v>
                </c:pt>
                <c:pt idx="26">
                  <c:v>0.1</c:v>
                </c:pt>
                <c:pt idx="27">
                  <c:v>4.1132000000000002E-2</c:v>
                </c:pt>
                <c:pt idx="28">
                  <c:v>1.3709000000000001E-2</c:v>
                </c:pt>
                <c:pt idx="29">
                  <c:v>4.5690000000000001E-3</c:v>
                </c:pt>
                <c:pt idx="30">
                  <c:v>1.523E-3</c:v>
                </c:pt>
                <c:pt idx="31">
                  <c:v>5.0759600000000002E-4</c:v>
                </c:pt>
                <c:pt idx="32">
                  <c:v>1.6918200000000001E-4</c:v>
                </c:pt>
                <c:pt idx="33">
                  <c:v>10</c:v>
                </c:pt>
                <c:pt idx="34">
                  <c:v>3.3</c:v>
                </c:pt>
                <c:pt idx="35">
                  <c:v>1.1000000000000001</c:v>
                </c:pt>
                <c:pt idx="36">
                  <c:v>0.4</c:v>
                </c:pt>
                <c:pt idx="37">
                  <c:v>0.1</c:v>
                </c:pt>
                <c:pt idx="38">
                  <c:v>4.1132000000000002E-2</c:v>
                </c:pt>
                <c:pt idx="39">
                  <c:v>1.3709000000000001E-2</c:v>
                </c:pt>
                <c:pt idx="40">
                  <c:v>4.5690000000000001E-3</c:v>
                </c:pt>
                <c:pt idx="41">
                  <c:v>1.523E-3</c:v>
                </c:pt>
                <c:pt idx="42">
                  <c:v>5.0759600000000002E-4</c:v>
                </c:pt>
                <c:pt idx="43">
                  <c:v>1.6918200000000001E-4</c:v>
                </c:pt>
                <c:pt idx="44">
                  <c:v>10</c:v>
                </c:pt>
                <c:pt idx="45">
                  <c:v>3.3</c:v>
                </c:pt>
                <c:pt idx="46">
                  <c:v>1.1000000000000001</c:v>
                </c:pt>
                <c:pt idx="47">
                  <c:v>0.4</c:v>
                </c:pt>
                <c:pt idx="48">
                  <c:v>0.1</c:v>
                </c:pt>
                <c:pt idx="49">
                  <c:v>4.1132000000000002E-2</c:v>
                </c:pt>
                <c:pt idx="50">
                  <c:v>1.3709000000000001E-2</c:v>
                </c:pt>
                <c:pt idx="51">
                  <c:v>4.5690000000000001E-3</c:v>
                </c:pt>
                <c:pt idx="52">
                  <c:v>1.523E-3</c:v>
                </c:pt>
                <c:pt idx="53">
                  <c:v>5.0759600000000002E-4</c:v>
                </c:pt>
                <c:pt idx="54">
                  <c:v>1.6918200000000001E-4</c:v>
                </c:pt>
                <c:pt idx="55">
                  <c:v>10</c:v>
                </c:pt>
                <c:pt idx="56">
                  <c:v>3.3</c:v>
                </c:pt>
                <c:pt idx="57">
                  <c:v>1.1000000000000001</c:v>
                </c:pt>
                <c:pt idx="58">
                  <c:v>0.4</c:v>
                </c:pt>
                <c:pt idx="59">
                  <c:v>0.1</c:v>
                </c:pt>
                <c:pt idx="60">
                  <c:v>4.1132000000000002E-2</c:v>
                </c:pt>
                <c:pt idx="61">
                  <c:v>1.3709000000000001E-2</c:v>
                </c:pt>
                <c:pt idx="62">
                  <c:v>4.5690000000000001E-3</c:v>
                </c:pt>
                <c:pt idx="63">
                  <c:v>1.523E-3</c:v>
                </c:pt>
                <c:pt idx="64">
                  <c:v>5.0759600000000002E-4</c:v>
                </c:pt>
                <c:pt idx="65">
                  <c:v>1.6918200000000001E-4</c:v>
                </c:pt>
                <c:pt idx="66">
                  <c:v>10</c:v>
                </c:pt>
                <c:pt idx="67">
                  <c:v>3.3</c:v>
                </c:pt>
                <c:pt idx="68">
                  <c:v>1.1000000000000001</c:v>
                </c:pt>
                <c:pt idx="69">
                  <c:v>0.4</c:v>
                </c:pt>
                <c:pt idx="70">
                  <c:v>0.1</c:v>
                </c:pt>
                <c:pt idx="71">
                  <c:v>4.1132000000000002E-2</c:v>
                </c:pt>
                <c:pt idx="72">
                  <c:v>1.3709000000000001E-2</c:v>
                </c:pt>
                <c:pt idx="73">
                  <c:v>4.5690000000000001E-3</c:v>
                </c:pt>
                <c:pt idx="74">
                  <c:v>1.523E-3</c:v>
                </c:pt>
                <c:pt idx="75">
                  <c:v>5.0759600000000002E-4</c:v>
                </c:pt>
                <c:pt idx="76">
                  <c:v>1.6918200000000001E-4</c:v>
                </c:pt>
                <c:pt idx="77">
                  <c:v>10</c:v>
                </c:pt>
                <c:pt idx="78">
                  <c:v>3.3</c:v>
                </c:pt>
                <c:pt idx="79">
                  <c:v>1.1000000000000001</c:v>
                </c:pt>
                <c:pt idx="80">
                  <c:v>0.4</c:v>
                </c:pt>
                <c:pt idx="81">
                  <c:v>0.1</c:v>
                </c:pt>
                <c:pt idx="82">
                  <c:v>4.1132000000000002E-2</c:v>
                </c:pt>
                <c:pt idx="83">
                  <c:v>1.3709000000000001E-2</c:v>
                </c:pt>
                <c:pt idx="84">
                  <c:v>4.5690000000000001E-3</c:v>
                </c:pt>
                <c:pt idx="85">
                  <c:v>1.523E-3</c:v>
                </c:pt>
                <c:pt idx="86">
                  <c:v>5.0759600000000002E-4</c:v>
                </c:pt>
                <c:pt idx="87">
                  <c:v>1.6918200000000001E-4</c:v>
                </c:pt>
                <c:pt idx="88">
                  <c:v>10</c:v>
                </c:pt>
                <c:pt idx="89">
                  <c:v>3.3</c:v>
                </c:pt>
                <c:pt idx="90">
                  <c:v>1.1000000000000001</c:v>
                </c:pt>
                <c:pt idx="91">
                  <c:v>0.4</c:v>
                </c:pt>
                <c:pt idx="92">
                  <c:v>0.1</c:v>
                </c:pt>
                <c:pt idx="93">
                  <c:v>4.1132000000000002E-2</c:v>
                </c:pt>
                <c:pt idx="94">
                  <c:v>1.3709000000000001E-2</c:v>
                </c:pt>
                <c:pt idx="95">
                  <c:v>4.5690000000000001E-3</c:v>
                </c:pt>
                <c:pt idx="96">
                  <c:v>1.523E-3</c:v>
                </c:pt>
                <c:pt idx="97">
                  <c:v>5.0759600000000002E-4</c:v>
                </c:pt>
                <c:pt idx="98">
                  <c:v>1.6918200000000001E-4</c:v>
                </c:pt>
                <c:pt idx="99">
                  <c:v>10</c:v>
                </c:pt>
                <c:pt idx="100">
                  <c:v>3.3</c:v>
                </c:pt>
                <c:pt idx="101">
                  <c:v>1.1000000000000001</c:v>
                </c:pt>
                <c:pt idx="102">
                  <c:v>0.4</c:v>
                </c:pt>
                <c:pt idx="103">
                  <c:v>0.1</c:v>
                </c:pt>
                <c:pt idx="104">
                  <c:v>4.1132000000000002E-2</c:v>
                </c:pt>
                <c:pt idx="105">
                  <c:v>1.3709000000000001E-2</c:v>
                </c:pt>
                <c:pt idx="106">
                  <c:v>4.5690000000000001E-3</c:v>
                </c:pt>
                <c:pt idx="107">
                  <c:v>1.523E-3</c:v>
                </c:pt>
                <c:pt idx="108">
                  <c:v>5.0759600000000002E-4</c:v>
                </c:pt>
                <c:pt idx="109">
                  <c:v>1.6918200000000001E-4</c:v>
                </c:pt>
                <c:pt idx="110">
                  <c:v>10</c:v>
                </c:pt>
                <c:pt idx="111">
                  <c:v>3.3</c:v>
                </c:pt>
                <c:pt idx="112">
                  <c:v>1.1000000000000001</c:v>
                </c:pt>
                <c:pt idx="113">
                  <c:v>0.4</c:v>
                </c:pt>
                <c:pt idx="114">
                  <c:v>0.1</c:v>
                </c:pt>
                <c:pt idx="115">
                  <c:v>4.1132000000000002E-2</c:v>
                </c:pt>
                <c:pt idx="116">
                  <c:v>1.3709000000000001E-2</c:v>
                </c:pt>
                <c:pt idx="117">
                  <c:v>4.5690000000000001E-3</c:v>
                </c:pt>
                <c:pt idx="118">
                  <c:v>1.523E-3</c:v>
                </c:pt>
                <c:pt idx="119">
                  <c:v>5.0759600000000002E-4</c:v>
                </c:pt>
                <c:pt idx="120">
                  <c:v>1.6918200000000001E-4</c:v>
                </c:pt>
                <c:pt idx="121">
                  <c:v>10</c:v>
                </c:pt>
                <c:pt idx="122">
                  <c:v>3.3</c:v>
                </c:pt>
                <c:pt idx="123">
                  <c:v>1.1000000000000001</c:v>
                </c:pt>
                <c:pt idx="124">
                  <c:v>0.4</c:v>
                </c:pt>
                <c:pt idx="125">
                  <c:v>0.1</c:v>
                </c:pt>
                <c:pt idx="126">
                  <c:v>4.1132000000000002E-2</c:v>
                </c:pt>
                <c:pt idx="127">
                  <c:v>1.3709000000000001E-2</c:v>
                </c:pt>
                <c:pt idx="128">
                  <c:v>4.5690000000000001E-3</c:v>
                </c:pt>
                <c:pt idx="129">
                  <c:v>1.523E-3</c:v>
                </c:pt>
                <c:pt idx="130">
                  <c:v>5.0759600000000002E-4</c:v>
                </c:pt>
                <c:pt idx="131">
                  <c:v>1.6918200000000001E-4</c:v>
                </c:pt>
              </c:numCache>
            </c:numRef>
          </c:xVal>
          <c:yVal>
            <c:numRef>
              <c:f>CurveFitting!$H$3:$H$1002</c:f>
              <c:numCache>
                <c:formatCode>0.0000</c:formatCode>
                <c:ptCount val="1000"/>
                <c:pt idx="0">
                  <c:v>259628</c:v>
                </c:pt>
                <c:pt idx="1">
                  <c:v>253326</c:v>
                </c:pt>
                <c:pt idx="2">
                  <c:v>245961</c:v>
                </c:pt>
                <c:pt idx="3">
                  <c:v>215166</c:v>
                </c:pt>
                <c:pt idx="4">
                  <c:v>139013</c:v>
                </c:pt>
                <c:pt idx="5">
                  <c:v>69616</c:v>
                </c:pt>
                <c:pt idx="6">
                  <c:v>46895</c:v>
                </c:pt>
                <c:pt idx="7">
                  <c:v>39885</c:v>
                </c:pt>
                <c:pt idx="8">
                  <c:v>38186</c:v>
                </c:pt>
                <c:pt idx="9">
                  <c:v>37122</c:v>
                </c:pt>
                <c:pt idx="10">
                  <c:v>37906</c:v>
                </c:pt>
                <c:pt idx="11">
                  <c:v>250861</c:v>
                </c:pt>
                <c:pt idx="12">
                  <c:v>246928</c:v>
                </c:pt>
                <c:pt idx="13">
                  <c:v>234626</c:v>
                </c:pt>
                <c:pt idx="14">
                  <c:v>196126</c:v>
                </c:pt>
                <c:pt idx="15">
                  <c:v>132764</c:v>
                </c:pt>
                <c:pt idx="16">
                  <c:v>67667</c:v>
                </c:pt>
                <c:pt idx="17">
                  <c:v>39827</c:v>
                </c:pt>
                <c:pt idx="18">
                  <c:v>38453</c:v>
                </c:pt>
                <c:pt idx="19">
                  <c:v>35248</c:v>
                </c:pt>
                <c:pt idx="20">
                  <c:v>33665</c:v>
                </c:pt>
                <c:pt idx="21">
                  <c:v>35083</c:v>
                </c:pt>
                <c:pt idx="22">
                  <c:v>248586</c:v>
                </c:pt>
                <c:pt idx="23">
                  <c:v>248230</c:v>
                </c:pt>
                <c:pt idx="24">
                  <c:v>237086</c:v>
                </c:pt>
                <c:pt idx="25">
                  <c:v>198891</c:v>
                </c:pt>
                <c:pt idx="26">
                  <c:v>130695</c:v>
                </c:pt>
                <c:pt idx="27">
                  <c:v>65419</c:v>
                </c:pt>
                <c:pt idx="28">
                  <c:v>43024</c:v>
                </c:pt>
                <c:pt idx="29">
                  <c:v>36095</c:v>
                </c:pt>
                <c:pt idx="30">
                  <c:v>34988</c:v>
                </c:pt>
                <c:pt idx="31">
                  <c:v>34774</c:v>
                </c:pt>
                <c:pt idx="32">
                  <c:v>36187</c:v>
                </c:pt>
                <c:pt idx="33">
                  <c:v>243102</c:v>
                </c:pt>
                <c:pt idx="34">
                  <c:v>239653</c:v>
                </c:pt>
                <c:pt idx="35">
                  <c:v>231570</c:v>
                </c:pt>
                <c:pt idx="36">
                  <c:v>194383</c:v>
                </c:pt>
                <c:pt idx="37">
                  <c:v>136276</c:v>
                </c:pt>
                <c:pt idx="38">
                  <c:v>65139</c:v>
                </c:pt>
                <c:pt idx="39">
                  <c:v>44597</c:v>
                </c:pt>
                <c:pt idx="40">
                  <c:v>38164</c:v>
                </c:pt>
                <c:pt idx="41">
                  <c:v>35768</c:v>
                </c:pt>
                <c:pt idx="42">
                  <c:v>34499</c:v>
                </c:pt>
                <c:pt idx="43">
                  <c:v>35113</c:v>
                </c:pt>
                <c:pt idx="44">
                  <c:v>251885</c:v>
                </c:pt>
                <c:pt idx="45">
                  <c:v>243161</c:v>
                </c:pt>
                <c:pt idx="46">
                  <c:v>241199</c:v>
                </c:pt>
                <c:pt idx="47">
                  <c:v>233913</c:v>
                </c:pt>
                <c:pt idx="48">
                  <c:v>174050</c:v>
                </c:pt>
                <c:pt idx="49">
                  <c:v>102926</c:v>
                </c:pt>
                <c:pt idx="50">
                  <c:v>60460</c:v>
                </c:pt>
                <c:pt idx="51">
                  <c:v>44212</c:v>
                </c:pt>
                <c:pt idx="52">
                  <c:v>39105</c:v>
                </c:pt>
                <c:pt idx="53">
                  <c:v>36668</c:v>
                </c:pt>
                <c:pt idx="54">
                  <c:v>36829</c:v>
                </c:pt>
                <c:pt idx="55">
                  <c:v>252305</c:v>
                </c:pt>
                <c:pt idx="56">
                  <c:v>239017</c:v>
                </c:pt>
                <c:pt idx="57">
                  <c:v>237906</c:v>
                </c:pt>
                <c:pt idx="58">
                  <c:v>225352</c:v>
                </c:pt>
                <c:pt idx="59">
                  <c:v>176091</c:v>
                </c:pt>
                <c:pt idx="60">
                  <c:v>104662</c:v>
                </c:pt>
                <c:pt idx="61">
                  <c:v>61072</c:v>
                </c:pt>
                <c:pt idx="62">
                  <c:v>44070</c:v>
                </c:pt>
                <c:pt idx="63">
                  <c:v>39850</c:v>
                </c:pt>
                <c:pt idx="64">
                  <c:v>36977</c:v>
                </c:pt>
                <c:pt idx="65">
                  <c:v>37588</c:v>
                </c:pt>
                <c:pt idx="66">
                  <c:v>251154</c:v>
                </c:pt>
                <c:pt idx="67">
                  <c:v>243466</c:v>
                </c:pt>
                <c:pt idx="68">
                  <c:v>241186</c:v>
                </c:pt>
                <c:pt idx="69">
                  <c:v>218295</c:v>
                </c:pt>
                <c:pt idx="70">
                  <c:v>172991</c:v>
                </c:pt>
                <c:pt idx="71">
                  <c:v>97821</c:v>
                </c:pt>
                <c:pt idx="72">
                  <c:v>60889</c:v>
                </c:pt>
                <c:pt idx="73">
                  <c:v>43350</c:v>
                </c:pt>
                <c:pt idx="74">
                  <c:v>39624</c:v>
                </c:pt>
                <c:pt idx="75">
                  <c:v>36693</c:v>
                </c:pt>
                <c:pt idx="76">
                  <c:v>35904</c:v>
                </c:pt>
                <c:pt idx="77">
                  <c:v>250758</c:v>
                </c:pt>
                <c:pt idx="78">
                  <c:v>246239</c:v>
                </c:pt>
                <c:pt idx="79">
                  <c:v>245027</c:v>
                </c:pt>
                <c:pt idx="80">
                  <c:v>235663</c:v>
                </c:pt>
                <c:pt idx="81">
                  <c:v>179264</c:v>
                </c:pt>
                <c:pt idx="82">
                  <c:v>103385</c:v>
                </c:pt>
                <c:pt idx="83">
                  <c:v>64042</c:v>
                </c:pt>
                <c:pt idx="84">
                  <c:v>47620</c:v>
                </c:pt>
                <c:pt idx="85">
                  <c:v>40637</c:v>
                </c:pt>
                <c:pt idx="86">
                  <c:v>38520</c:v>
                </c:pt>
                <c:pt idx="87">
                  <c:v>38809</c:v>
                </c:pt>
                <c:pt idx="88">
                  <c:v>251957</c:v>
                </c:pt>
                <c:pt idx="89">
                  <c:v>255050</c:v>
                </c:pt>
                <c:pt idx="90">
                  <c:v>245556</c:v>
                </c:pt>
                <c:pt idx="91">
                  <c:v>226526</c:v>
                </c:pt>
                <c:pt idx="92">
                  <c:v>160994</c:v>
                </c:pt>
                <c:pt idx="93">
                  <c:v>86264</c:v>
                </c:pt>
                <c:pt idx="94">
                  <c:v>58019</c:v>
                </c:pt>
                <c:pt idx="95">
                  <c:v>40802</c:v>
                </c:pt>
                <c:pt idx="96">
                  <c:v>36558</c:v>
                </c:pt>
                <c:pt idx="97">
                  <c:v>35516</c:v>
                </c:pt>
                <c:pt idx="98">
                  <c:v>37250</c:v>
                </c:pt>
                <c:pt idx="99">
                  <c:v>253097</c:v>
                </c:pt>
                <c:pt idx="100">
                  <c:v>247338</c:v>
                </c:pt>
                <c:pt idx="101">
                  <c:v>242479</c:v>
                </c:pt>
                <c:pt idx="102">
                  <c:v>229338</c:v>
                </c:pt>
                <c:pt idx="103">
                  <c:v>161223</c:v>
                </c:pt>
                <c:pt idx="104">
                  <c:v>78676</c:v>
                </c:pt>
                <c:pt idx="105">
                  <c:v>54038</c:v>
                </c:pt>
                <c:pt idx="106">
                  <c:v>37718</c:v>
                </c:pt>
                <c:pt idx="107">
                  <c:v>33876</c:v>
                </c:pt>
                <c:pt idx="108">
                  <c:v>32342</c:v>
                </c:pt>
                <c:pt idx="109">
                  <c:v>35088</c:v>
                </c:pt>
                <c:pt idx="110">
                  <c:v>247255</c:v>
                </c:pt>
                <c:pt idx="111">
                  <c:v>242690</c:v>
                </c:pt>
                <c:pt idx="112">
                  <c:v>237433</c:v>
                </c:pt>
                <c:pt idx="113">
                  <c:v>227976</c:v>
                </c:pt>
                <c:pt idx="114">
                  <c:v>153003</c:v>
                </c:pt>
                <c:pt idx="115">
                  <c:v>83492</c:v>
                </c:pt>
                <c:pt idx="116">
                  <c:v>57550</c:v>
                </c:pt>
                <c:pt idx="117">
                  <c:v>38642</c:v>
                </c:pt>
                <c:pt idx="118">
                  <c:v>35445</c:v>
                </c:pt>
                <c:pt idx="119">
                  <c:v>33611</c:v>
                </c:pt>
                <c:pt idx="120">
                  <c:v>35301</c:v>
                </c:pt>
                <c:pt idx="121">
                  <c:v>248816</c:v>
                </c:pt>
                <c:pt idx="122">
                  <c:v>243008</c:v>
                </c:pt>
                <c:pt idx="123">
                  <c:v>238362</c:v>
                </c:pt>
                <c:pt idx="124">
                  <c:v>223151</c:v>
                </c:pt>
                <c:pt idx="125">
                  <c:v>154440</c:v>
                </c:pt>
                <c:pt idx="126">
                  <c:v>82453</c:v>
                </c:pt>
                <c:pt idx="127">
                  <c:v>55698</c:v>
                </c:pt>
                <c:pt idx="128">
                  <c:v>37830</c:v>
                </c:pt>
                <c:pt idx="129">
                  <c:v>34262</c:v>
                </c:pt>
                <c:pt idx="130">
                  <c:v>32653</c:v>
                </c:pt>
                <c:pt idx="131">
                  <c:v>34937</c:v>
                </c:pt>
              </c:numCache>
            </c:numRef>
          </c:yVal>
          <c:smooth val="0"/>
          <c:extLst>
            <c:ext xmlns:c16="http://schemas.microsoft.com/office/drawing/2014/chart" uri="{C3380CC4-5D6E-409C-BE32-E72D297353CC}">
              <c16:uniqueId val="{00000002-6161-4141-A5CB-B20AE380B403}"/>
            </c:ext>
          </c:extLst>
        </c:ser>
        <c:ser>
          <c:idx val="1"/>
          <c:order val="1"/>
          <c:tx>
            <c:strRef>
              <c:f>CurveFitting!$N$3</c:f>
              <c:strCache>
                <c:ptCount val="1"/>
                <c:pt idx="0">
                  <c:v>4PL</c:v>
                </c:pt>
              </c:strCache>
            </c:strRef>
          </c:tx>
          <c:spPr>
            <a:ln w="25400" cap="rnd">
              <a:solidFill>
                <a:schemeClr val="accent2"/>
              </a:solidFill>
              <a:prstDash val="solid"/>
              <a:round/>
            </a:ln>
            <a:effectLst/>
          </c:spPr>
          <c:marker>
            <c:symbol val="none"/>
          </c:marker>
          <c:xVal>
            <c:numRef>
              <c:f>FitCurve!$B$3:$B$1002</c:f>
              <c:numCache>
                <c:formatCode>General</c:formatCode>
                <c:ptCount val="1000"/>
                <c:pt idx="0">
                  <c:v>1.6918199999999974E-4</c:v>
                </c:pt>
                <c:pt idx="1">
                  <c:v>1.8882983478611139E-4</c:v>
                </c:pt>
                <c:pt idx="2">
                  <c:v>2.1075945730249156E-4</c:v>
                </c:pt>
                <c:pt idx="3">
                  <c:v>2.3523586139211053E-4</c:v>
                </c:pt>
                <c:pt idx="4">
                  <c:v>2.6255481577496962E-4</c:v>
                </c:pt>
                <c:pt idx="5">
                  <c:v>2.9304643806720283E-4</c:v>
                </c:pt>
                <c:pt idx="6">
                  <c:v>3.2707918386641859E-4</c:v>
                </c:pt>
                <c:pt idx="7">
                  <c:v>3.6506429910671391E-4</c:v>
                </c:pt>
                <c:pt idx="8">
                  <c:v>4.0746078948486518E-4</c:v>
                </c:pt>
                <c:pt idx="9">
                  <c:v>4.5478096700739832E-4</c:v>
                </c:pt>
                <c:pt idx="10">
                  <c:v>5.0759664068207697E-4</c:v>
                </c:pt>
                <c:pt idx="11">
                  <c:v>5.6654602616106856E-4</c:v>
                </c:pt>
                <c:pt idx="12">
                  <c:v>6.3234145783075391E-4</c:v>
                </c:pt>
                <c:pt idx="13">
                  <c:v>7.0577799653976368E-4</c:v>
                </c:pt>
                <c:pt idx="14">
                  <c:v>7.8774303697956333E-4</c:v>
                </c:pt>
                <c:pt idx="15">
                  <c:v>8.7922703081155622E-4</c:v>
                </c:pt>
                <c:pt idx="16">
                  <c:v>9.8133545511715019E-4</c:v>
                </c:pt>
                <c:pt idx="17">
                  <c:v>1.0953021707955056E-3</c:v>
                </c:pt>
                <c:pt idx="18">
                  <c:v>1.2225043323295895E-3</c:v>
                </c:pt>
                <c:pt idx="19">
                  <c:v>1.364479029087623E-3</c:v>
                </c:pt>
                <c:pt idx="20">
                  <c:v>1.5229418592505701E-3</c:v>
                </c:pt>
                <c:pt idx="21">
                  <c:v>1.6998076608098895E-3</c:v>
                </c:pt>
                <c:pt idx="22">
                  <c:v>1.8972136501453961E-3</c:v>
                </c:pt>
                <c:pt idx="23">
                  <c:v>2.1175452477858823E-3</c:v>
                </c:pt>
                <c:pt idx="24">
                  <c:v>2.3634649034266278E-3</c:v>
                </c:pt>
                <c:pt idx="25">
                  <c:v>2.6379442685204313E-3</c:v>
                </c:pt>
                <c:pt idx="26">
                  <c:v>2.9443001052102667E-3</c:v>
                </c:pt>
                <c:pt idx="27">
                  <c:v>3.2862343655210725E-3</c:v>
                </c:pt>
                <c:pt idx="28">
                  <c:v>3.6678789251207975E-3</c:v>
                </c:pt>
                <c:pt idx="29">
                  <c:v>4.0938455122059144E-3</c:v>
                </c:pt>
                <c:pt idx="30">
                  <c:v>4.5692814348435879E-3</c:v>
                </c:pt>
                <c:pt idx="31">
                  <c:v>5.0999317801702429E-3</c:v>
                </c:pt>
                <c:pt idx="32">
                  <c:v>5.6922088370511452E-3</c:v>
                </c:pt>
                <c:pt idx="33">
                  <c:v>6.3532695810926271E-3</c:v>
                </c:pt>
                <c:pt idx="34">
                  <c:v>7.0911021583226928E-3</c:v>
                </c:pt>
                <c:pt idx="35">
                  <c:v>7.9146224125942067E-3</c:v>
                </c:pt>
                <c:pt idx="36">
                  <c:v>8.8337816231314256E-3</c:v>
                </c:pt>
                <c:pt idx="37">
                  <c:v>9.8596867541020736E-3</c:v>
                </c:pt>
                <c:pt idx="38">
                  <c:v>1.1004734669290528E-2</c:v>
                </c:pt>
                <c:pt idx="39">
                  <c:v>1.2282761933699366E-2</c:v>
                </c:pt>
                <c:pt idx="40">
                  <c:v>1.3709212012256583E-2</c:v>
                </c:pt>
                <c:pt idx="41">
                  <c:v>1.5301321886029179E-2</c:v>
                </c:pt>
                <c:pt idx="42">
                  <c:v>1.7078330340981933E-2</c:v>
                </c:pt>
                <c:pt idx="43">
                  <c:v>1.9061710446207383E-2</c:v>
                </c:pt>
                <c:pt idx="44">
                  <c:v>2.1275429030854581E-2</c:v>
                </c:pt>
                <c:pt idx="45">
                  <c:v>2.3746236295231864E-2</c:v>
                </c:pt>
                <c:pt idx="46">
                  <c:v>2.6503989055695072E-2</c:v>
                </c:pt>
                <c:pt idx="47">
                  <c:v>2.9582011529357827E-2</c:v>
                </c:pt>
                <c:pt idx="48">
                  <c:v>3.3017498018284984E-2</c:v>
                </c:pt>
                <c:pt idx="49">
                  <c:v>3.6851962359137048E-2</c:v>
                </c:pt>
                <c:pt idx="50">
                  <c:v>4.1131739569338681E-2</c:v>
                </c:pt>
                <c:pt idx="51">
                  <c:v>4.5908545751578753E-2</c:v>
                </c:pt>
                <c:pt idx="52">
                  <c:v>5.1240103022433044E-2</c:v>
                </c:pt>
                <c:pt idx="53">
                  <c:v>5.71908370166411E-2</c:v>
                </c:pt>
                <c:pt idx="54">
                  <c:v>6.3832655395560892E-2</c:v>
                </c:pt>
                <c:pt idx="55">
                  <c:v>7.1245816767165349E-2</c:v>
                </c:pt>
                <c:pt idx="56">
                  <c:v>7.951990051746298E-2</c:v>
                </c:pt>
                <c:pt idx="57">
                  <c:v>8.875488927262104E-2</c:v>
                </c:pt>
                <c:pt idx="58">
                  <c:v>9.9062377072080196E-2</c:v>
                </c:pt>
                <c:pt idx="59">
                  <c:v>0.11056691785201979</c:v>
                </c:pt>
                <c:pt idx="60">
                  <c:v>0.12340753053401946</c:v>
                </c:pt>
                <c:pt idx="61">
                  <c:v>0.13773937890615393</c:v>
                </c:pt>
                <c:pt idx="62">
                  <c:v>0.15373564659591854</c:v>
                </c:pt>
                <c:pt idx="63">
                  <c:v>0.17158962979184167</c:v>
                </c:pt>
                <c:pt idx="64">
                  <c:v>0.19151707300187693</c:v>
                </c:pt>
                <c:pt idx="65">
                  <c:v>0.21375877607348376</c:v>
                </c:pt>
                <c:pt idx="66">
                  <c:v>0.23858350397818565</c:v>
                </c:pt>
                <c:pt idx="67">
                  <c:v>0.26629123452194936</c:v>
                </c:pt>
                <c:pt idx="68">
                  <c:v>0.29721678322616735</c:v>
                </c:pt>
                <c:pt idx="69">
                  <c:v>0.33173384918169063</c:v>
                </c:pt>
                <c:pt idx="70">
                  <c:v>0.37025953076532703</c:v>
                </c:pt>
                <c:pt idx="71">
                  <c:v>0.41325936578595823</c:v>
                </c:pt>
                <c:pt idx="72">
                  <c:v>0.46125295696454605</c:v>
                </c:pt>
                <c:pt idx="73">
                  <c:v>0.51482025072537718</c:v>
                </c:pt>
                <c:pt idx="74">
                  <c:v>0.57460854517039417</c:v>
                </c:pt>
                <c:pt idx="75">
                  <c:v>0.64134031191978813</c:v>
                </c:pt>
                <c:pt idx="76">
                  <c:v>0.71582192633664921</c:v>
                </c:pt>
                <c:pt idx="77">
                  <c:v>0.79895341163023104</c:v>
                </c:pt>
                <c:pt idx="78">
                  <c:v>0.89173931458392086</c:v>
                </c:pt>
                <c:pt idx="79">
                  <c:v>0.9953008443283704</c:v>
                </c:pt>
                <c:pt idx="80">
                  <c:v>1.110889420842665</c:v>
                </c:pt>
                <c:pt idx="81">
                  <c:v>1.2399017969013244</c:v>
                </c:pt>
                <c:pt idx="82">
                  <c:v>1.3838969361981786</c:v>
                </c:pt>
                <c:pt idx="83">
                  <c:v>1.5446148515995104</c:v>
                </c:pt>
                <c:pt idx="84">
                  <c:v>1.7239976311647229</c:v>
                </c:pt>
                <c:pt idx="85">
                  <c:v>1.9242129060094026</c:v>
                </c:pt>
                <c:pt idx="86">
                  <c:v>2.1476800435924601</c:v>
                </c:pt>
                <c:pt idx="87">
                  <c:v>2.3970993829425917</c:v>
                </c:pt>
                <c:pt idx="88">
                  <c:v>2.6754848650975882</c:v>
                </c:pt>
                <c:pt idx="89">
                  <c:v>2.9862004530571826</c:v>
                </c:pt>
                <c:pt idx="90">
                  <c:v>3.3330007813419873</c:v>
                </c:pt>
                <c:pt idx="91">
                  <c:v>3.7200765263608959</c:v>
                </c:pt>
                <c:pt idx="92">
                  <c:v>4.1521050458347863</c:v>
                </c:pt>
                <c:pt idx="93">
                  <c:v>4.634306899194736</c:v>
                </c:pt>
                <c:pt idx="94">
                  <c:v>5.1725089319376769</c:v>
                </c:pt>
                <c:pt idx="95">
                  <c:v>5.7732146862401388</c:v>
                </c:pt>
                <c:pt idx="96">
                  <c:v>6.4436829886600222</c:v>
                </c:pt>
                <c:pt idx="97">
                  <c:v>7.1920156645668651</c:v>
                </c:pt>
                <c:pt idx="98">
                  <c:v>8.0272554392269235</c:v>
                </c:pt>
                <c:pt idx="99">
                  <c:v>8.9594952085631885</c:v>
                </c:pt>
                <c:pt idx="100">
                  <c:v>9.9999999999996874</c:v>
                </c:pt>
              </c:numCache>
            </c:numRef>
          </c:xVal>
          <c:yVal>
            <c:numRef>
              <c:f>FitCurve!$E$3:$E$1002</c:f>
              <c:numCache>
                <c:formatCode>General</c:formatCode>
                <c:ptCount val="1000"/>
                <c:pt idx="0">
                  <c:v>36153.516820903074</c:v>
                </c:pt>
                <c:pt idx="1">
                  <c:v>36160.034622483698</c:v>
                </c:pt>
                <c:pt idx="2">
                  <c:v>36167.607103650291</c:v>
                </c:pt>
                <c:pt idx="3">
                  <c:v>36176.404832721644</c:v>
                </c:pt>
                <c:pt idx="4">
                  <c:v>36186.625930018286</c:v>
                </c:pt>
                <c:pt idx="5">
                  <c:v>36198.500506738164</c:v>
                </c:pt>
                <c:pt idx="6">
                  <c:v>36212.295814910314</c:v>
                </c:pt>
                <c:pt idx="7">
                  <c:v>36228.322220912538</c:v>
                </c:pt>
                <c:pt idx="8">
                  <c:v>36246.940132332427</c:v>
                </c:pt>
                <c:pt idx="9">
                  <c:v>36268.568027726324</c:v>
                </c:pt>
                <c:pt idx="10">
                  <c:v>36293.691761378228</c:v>
                </c:pt>
                <c:pt idx="11">
                  <c:v>36322.875340782826</c:v>
                </c:pt>
                <c:pt idx="12">
                  <c:v>36356.773403571489</c:v>
                </c:pt>
                <c:pt idx="13">
                  <c:v>36396.145653249521</c:v>
                </c:pt>
                <c:pt idx="14">
                  <c:v>36441.873549650845</c:v>
                </c:pt>
                <c:pt idx="15">
                  <c:v>36494.979590598901</c:v>
                </c:pt>
                <c:pt idx="16">
                  <c:v>36556.649565908076</c:v>
                </c:pt>
                <c:pt idx="17">
                  <c:v>36628.25821338252</c:v>
                </c:pt>
                <c:pt idx="18">
                  <c:v>36711.398758372212</c:v>
                </c:pt>
                <c:pt idx="19">
                  <c:v>36807.916872788817</c:v>
                </c:pt>
                <c:pt idx="20">
                  <c:v>36919.9496446946</c:v>
                </c:pt>
                <c:pt idx="21">
                  <c:v>37049.970203209246</c:v>
                </c:pt>
                <c:pt idx="22">
                  <c:v>37200.838691885641</c:v>
                </c:pt>
                <c:pt idx="23">
                  <c:v>37375.860321624015</c:v>
                </c:pt>
                <c:pt idx="24">
                  <c:v>37578.851254207861</c:v>
                </c:pt>
                <c:pt idx="25">
                  <c:v>37814.213059415524</c:v>
                </c:pt>
                <c:pt idx="26">
                  <c:v>38087.016438495841</c:v>
                </c:pt>
                <c:pt idx="27">
                  <c:v>38403.094796065394</c:v>
                </c:pt>
                <c:pt idx="28">
                  <c:v>38769.148046882598</c:v>
                </c:pt>
                <c:pt idx="29">
                  <c:v>39192.856732165528</c:v>
                </c:pt>
                <c:pt idx="30">
                  <c:v>39683.006052597273</c:v>
                </c:pt>
                <c:pt idx="31">
                  <c:v>40249.61875312277</c:v>
                </c:pt>
                <c:pt idx="32">
                  <c:v>40904.094859645513</c:v>
                </c:pt>
                <c:pt idx="33">
                  <c:v>41659.355002408789</c:v>
                </c:pt>
                <c:pt idx="34">
                  <c:v>42529.982391622274</c:v>
                </c:pt>
                <c:pt idx="35">
                  <c:v>43532.35636396546</c:v>
                </c:pt>
                <c:pt idx="36">
                  <c:v>44684.767730781386</c:v>
                </c:pt>
                <c:pt idx="37">
                  <c:v>46007.502895305603</c:v>
                </c:pt>
                <c:pt idx="38">
                  <c:v>47522.87988784186</c:v>
                </c:pt>
                <c:pt idx="39">
                  <c:v>49255.215208825248</c:v>
                </c:pt>
                <c:pt idx="40">
                  <c:v>51230.695928805311</c:v>
                </c:pt>
                <c:pt idx="41">
                  <c:v>53477.127334952667</c:v>
                </c:pt>
                <c:pt idx="42">
                  <c:v>56023.523267764554</c:v>
                </c:pt>
                <c:pt idx="43">
                  <c:v>58899.505211435797</c:v>
                </c:pt>
                <c:pt idx="44">
                  <c:v>62134.478572061242</c:v>
                </c:pt>
                <c:pt idx="45">
                  <c:v>65756.562052051901</c:v>
                </c:pt>
                <c:pt idx="46">
                  <c:v>69791.26033364379</c:v>
                </c:pt>
                <c:pt idx="47">
                  <c:v>74259.892851069191</c:v>
                </c:pt>
                <c:pt idx="48">
                  <c:v>79177.822829129174</c:v>
                </c:pt>
                <c:pt idx="49">
                  <c:v>84552.569974104263</c:v>
                </c:pt>
                <c:pt idx="50">
                  <c:v>90381.93386230804</c:v>
                </c:pt>
                <c:pt idx="51">
                  <c:v>96652.2969921888</c:v>
                </c:pt>
                <c:pt idx="52">
                  <c:v>103337.30776398892</c:v>
                </c:pt>
                <c:pt idx="53">
                  <c:v>110397.15389286459</c:v>
                </c:pt>
                <c:pt idx="54">
                  <c:v>117778.61628360457</c:v>
                </c:pt>
                <c:pt idx="55">
                  <c:v>125416.03652352383</c:v>
                </c:pt>
                <c:pt idx="56">
                  <c:v>133233.23944780504</c:v>
                </c:pt>
                <c:pt idx="57">
                  <c:v>141146.3364402088</c:v>
                </c:pt>
                <c:pt idx="58">
                  <c:v>149067.2144953282</c:v>
                </c:pt>
                <c:pt idx="59">
                  <c:v>156907.41447216034</c:v>
                </c:pt>
                <c:pt idx="60">
                  <c:v>164582.04165431106</c:v>
                </c:pt>
                <c:pt idx="61">
                  <c:v>172013.34664400248</c:v>
                </c:pt>
                <c:pt idx="62">
                  <c:v>179133.66595425451</c:v>
                </c:pt>
                <c:pt idx="63">
                  <c:v>185887.50748891319</c:v>
                </c:pt>
                <c:pt idx="64">
                  <c:v>192232.68517318642</c:v>
                </c:pt>
                <c:pt idx="65">
                  <c:v>198140.52522348159</c:v>
                </c:pt>
                <c:pt idx="66">
                  <c:v>203595.26350369683</c:v>
                </c:pt>
                <c:pt idx="67">
                  <c:v>208592.8167387867</c:v>
                </c:pt>
                <c:pt idx="68">
                  <c:v>213139.13695749815</c:v>
                </c:pt>
                <c:pt idx="69">
                  <c:v>217248.35303899774</c:v>
                </c:pt>
                <c:pt idx="70">
                  <c:v>220940.87485597178</c:v>
                </c:pt>
                <c:pt idx="71">
                  <c:v>224241.5947382336</c:v>
                </c:pt>
                <c:pt idx="72">
                  <c:v>227178.27709630184</c:v>
                </c:pt>
                <c:pt idx="73">
                  <c:v>229780.18673902575</c:v>
                </c:pt>
                <c:pt idx="74">
                  <c:v>232076.97352419765</c:v>
                </c:pt>
                <c:pt idx="75">
                  <c:v>234097.80687557621</c:v>
                </c:pt>
                <c:pt idx="76">
                  <c:v>235870.73803725105</c:v>
                </c:pt>
                <c:pt idx="77">
                  <c:v>237422.25938932999</c:v>
                </c:pt>
                <c:pt idx="78">
                  <c:v>238777.02701015351</c:v>
                </c:pt>
                <c:pt idx="79">
                  <c:v>239957.71325570112</c:v>
                </c:pt>
                <c:pt idx="80">
                  <c:v>240984.95899691083</c:v>
                </c:pt>
                <c:pt idx="81">
                  <c:v>241877.39919910696</c:v>
                </c:pt>
                <c:pt idx="82">
                  <c:v>242651.73995962692</c:v>
                </c:pt>
                <c:pt idx="83">
                  <c:v>243322.8694341607</c:v>
                </c:pt>
                <c:pt idx="84">
                  <c:v>243903.98898943391</c:v>
                </c:pt>
                <c:pt idx="85">
                  <c:v>244406.75428399863</c:v>
                </c:pt>
                <c:pt idx="86">
                  <c:v>244841.41876606754</c:v>
                </c:pt>
                <c:pt idx="87">
                  <c:v>245216.97431484982</c:v>
                </c:pt>
                <c:pt idx="88">
                  <c:v>245541.28549943789</c:v>
                </c:pt>
                <c:pt idx="89">
                  <c:v>245821.21525986202</c:v>
                </c:pt>
                <c:pt idx="90">
                  <c:v>246062.7408026245</c:v>
                </c:pt>
                <c:pt idx="91">
                  <c:v>246271.05921657808</c:v>
                </c:pt>
                <c:pt idx="92">
                  <c:v>246450.68281452329</c:v>
                </c:pt>
                <c:pt idx="93">
                  <c:v>246605.52454182354</c:v>
                </c:pt>
                <c:pt idx="94">
                  <c:v>246738.97400679346</c:v>
                </c:pt>
                <c:pt idx="95">
                  <c:v>246853.96481125016</c:v>
                </c:pt>
                <c:pt idx="96">
                  <c:v>246953.03391890071</c:v>
                </c:pt>
                <c:pt idx="97">
                  <c:v>247038.3738135962</c:v>
                </c:pt>
                <c:pt idx="98">
                  <c:v>247111.87818356458</c:v>
                </c:pt>
                <c:pt idx="99">
                  <c:v>247175.18183234253</c:v>
                </c:pt>
                <c:pt idx="100">
                  <c:v>247229.69547012093</c:v>
                </c:pt>
              </c:numCache>
            </c:numRef>
          </c:yVal>
          <c:smooth val="1"/>
          <c:extLst>
            <c:ext xmlns:c16="http://schemas.microsoft.com/office/drawing/2014/chart" uri="{C3380CC4-5D6E-409C-BE32-E72D297353CC}">
              <c16:uniqueId val="{00000001-4F19-457A-AB14-9B772C5D3338}"/>
            </c:ext>
          </c:extLst>
        </c:ser>
        <c:ser>
          <c:idx val="2"/>
          <c:order val="2"/>
          <c:tx>
            <c:v>lower band</c:v>
          </c:tx>
          <c:spPr>
            <a:ln w="19050" cap="rnd">
              <a:solidFill>
                <a:schemeClr val="accent2"/>
              </a:solidFill>
              <a:prstDash val="sysDash"/>
              <a:round/>
            </a:ln>
            <a:effectLst/>
          </c:spPr>
          <c:marker>
            <c:symbol val="none"/>
          </c:marker>
          <c:xVal>
            <c:numRef>
              <c:f>FitCurve!$B$3:$B$1002</c:f>
              <c:numCache>
                <c:formatCode>General</c:formatCode>
                <c:ptCount val="1000"/>
                <c:pt idx="0">
                  <c:v>1.6918199999999974E-4</c:v>
                </c:pt>
                <c:pt idx="1">
                  <c:v>1.8882983478611139E-4</c:v>
                </c:pt>
                <c:pt idx="2">
                  <c:v>2.1075945730249156E-4</c:v>
                </c:pt>
                <c:pt idx="3">
                  <c:v>2.3523586139211053E-4</c:v>
                </c:pt>
                <c:pt idx="4">
                  <c:v>2.6255481577496962E-4</c:v>
                </c:pt>
                <c:pt idx="5">
                  <c:v>2.9304643806720283E-4</c:v>
                </c:pt>
                <c:pt idx="6">
                  <c:v>3.2707918386641859E-4</c:v>
                </c:pt>
                <c:pt idx="7">
                  <c:v>3.6506429910671391E-4</c:v>
                </c:pt>
                <c:pt idx="8">
                  <c:v>4.0746078948486518E-4</c:v>
                </c:pt>
                <c:pt idx="9">
                  <c:v>4.5478096700739832E-4</c:v>
                </c:pt>
                <c:pt idx="10">
                  <c:v>5.0759664068207697E-4</c:v>
                </c:pt>
                <c:pt idx="11">
                  <c:v>5.6654602616106856E-4</c:v>
                </c:pt>
                <c:pt idx="12">
                  <c:v>6.3234145783075391E-4</c:v>
                </c:pt>
                <c:pt idx="13">
                  <c:v>7.0577799653976368E-4</c:v>
                </c:pt>
                <c:pt idx="14">
                  <c:v>7.8774303697956333E-4</c:v>
                </c:pt>
                <c:pt idx="15">
                  <c:v>8.7922703081155622E-4</c:v>
                </c:pt>
                <c:pt idx="16">
                  <c:v>9.8133545511715019E-4</c:v>
                </c:pt>
                <c:pt idx="17">
                  <c:v>1.0953021707955056E-3</c:v>
                </c:pt>
                <c:pt idx="18">
                  <c:v>1.2225043323295895E-3</c:v>
                </c:pt>
                <c:pt idx="19">
                  <c:v>1.364479029087623E-3</c:v>
                </c:pt>
                <c:pt idx="20">
                  <c:v>1.5229418592505701E-3</c:v>
                </c:pt>
                <c:pt idx="21">
                  <c:v>1.6998076608098895E-3</c:v>
                </c:pt>
                <c:pt idx="22">
                  <c:v>1.8972136501453961E-3</c:v>
                </c:pt>
                <c:pt idx="23">
                  <c:v>2.1175452477858823E-3</c:v>
                </c:pt>
                <c:pt idx="24">
                  <c:v>2.3634649034266278E-3</c:v>
                </c:pt>
                <c:pt idx="25">
                  <c:v>2.6379442685204313E-3</c:v>
                </c:pt>
                <c:pt idx="26">
                  <c:v>2.9443001052102667E-3</c:v>
                </c:pt>
                <c:pt idx="27">
                  <c:v>3.2862343655210725E-3</c:v>
                </c:pt>
                <c:pt idx="28">
                  <c:v>3.6678789251207975E-3</c:v>
                </c:pt>
                <c:pt idx="29">
                  <c:v>4.0938455122059144E-3</c:v>
                </c:pt>
                <c:pt idx="30">
                  <c:v>4.5692814348435879E-3</c:v>
                </c:pt>
                <c:pt idx="31">
                  <c:v>5.0999317801702429E-3</c:v>
                </c:pt>
                <c:pt idx="32">
                  <c:v>5.6922088370511452E-3</c:v>
                </c:pt>
                <c:pt idx="33">
                  <c:v>6.3532695810926271E-3</c:v>
                </c:pt>
                <c:pt idx="34">
                  <c:v>7.0911021583226928E-3</c:v>
                </c:pt>
                <c:pt idx="35">
                  <c:v>7.9146224125942067E-3</c:v>
                </c:pt>
                <c:pt idx="36">
                  <c:v>8.8337816231314256E-3</c:v>
                </c:pt>
                <c:pt idx="37">
                  <c:v>9.8596867541020736E-3</c:v>
                </c:pt>
                <c:pt idx="38">
                  <c:v>1.1004734669290528E-2</c:v>
                </c:pt>
                <c:pt idx="39">
                  <c:v>1.2282761933699366E-2</c:v>
                </c:pt>
                <c:pt idx="40">
                  <c:v>1.3709212012256583E-2</c:v>
                </c:pt>
                <c:pt idx="41">
                  <c:v>1.5301321886029179E-2</c:v>
                </c:pt>
                <c:pt idx="42">
                  <c:v>1.7078330340981933E-2</c:v>
                </c:pt>
                <c:pt idx="43">
                  <c:v>1.9061710446207383E-2</c:v>
                </c:pt>
                <c:pt idx="44">
                  <c:v>2.1275429030854581E-2</c:v>
                </c:pt>
                <c:pt idx="45">
                  <c:v>2.3746236295231864E-2</c:v>
                </c:pt>
                <c:pt idx="46">
                  <c:v>2.6503989055695072E-2</c:v>
                </c:pt>
                <c:pt idx="47">
                  <c:v>2.9582011529357827E-2</c:v>
                </c:pt>
                <c:pt idx="48">
                  <c:v>3.3017498018284984E-2</c:v>
                </c:pt>
                <c:pt idx="49">
                  <c:v>3.6851962359137048E-2</c:v>
                </c:pt>
                <c:pt idx="50">
                  <c:v>4.1131739569338681E-2</c:v>
                </c:pt>
                <c:pt idx="51">
                  <c:v>4.5908545751578753E-2</c:v>
                </c:pt>
                <c:pt idx="52">
                  <c:v>5.1240103022433044E-2</c:v>
                </c:pt>
                <c:pt idx="53">
                  <c:v>5.71908370166411E-2</c:v>
                </c:pt>
                <c:pt idx="54">
                  <c:v>6.3832655395560892E-2</c:v>
                </c:pt>
                <c:pt idx="55">
                  <c:v>7.1245816767165349E-2</c:v>
                </c:pt>
                <c:pt idx="56">
                  <c:v>7.951990051746298E-2</c:v>
                </c:pt>
                <c:pt idx="57">
                  <c:v>8.875488927262104E-2</c:v>
                </c:pt>
                <c:pt idx="58">
                  <c:v>9.9062377072080196E-2</c:v>
                </c:pt>
                <c:pt idx="59">
                  <c:v>0.11056691785201979</c:v>
                </c:pt>
                <c:pt idx="60">
                  <c:v>0.12340753053401946</c:v>
                </c:pt>
                <c:pt idx="61">
                  <c:v>0.13773937890615393</c:v>
                </c:pt>
                <c:pt idx="62">
                  <c:v>0.15373564659591854</c:v>
                </c:pt>
                <c:pt idx="63">
                  <c:v>0.17158962979184167</c:v>
                </c:pt>
                <c:pt idx="64">
                  <c:v>0.19151707300187693</c:v>
                </c:pt>
                <c:pt idx="65">
                  <c:v>0.21375877607348376</c:v>
                </c:pt>
                <c:pt idx="66">
                  <c:v>0.23858350397818565</c:v>
                </c:pt>
                <c:pt idx="67">
                  <c:v>0.26629123452194936</c:v>
                </c:pt>
                <c:pt idx="68">
                  <c:v>0.29721678322616735</c:v>
                </c:pt>
                <c:pt idx="69">
                  <c:v>0.33173384918169063</c:v>
                </c:pt>
                <c:pt idx="70">
                  <c:v>0.37025953076532703</c:v>
                </c:pt>
                <c:pt idx="71">
                  <c:v>0.41325936578595823</c:v>
                </c:pt>
                <c:pt idx="72">
                  <c:v>0.46125295696454605</c:v>
                </c:pt>
                <c:pt idx="73">
                  <c:v>0.51482025072537718</c:v>
                </c:pt>
                <c:pt idx="74">
                  <c:v>0.57460854517039417</c:v>
                </c:pt>
                <c:pt idx="75">
                  <c:v>0.64134031191978813</c:v>
                </c:pt>
                <c:pt idx="76">
                  <c:v>0.71582192633664921</c:v>
                </c:pt>
                <c:pt idx="77">
                  <c:v>0.79895341163023104</c:v>
                </c:pt>
                <c:pt idx="78">
                  <c:v>0.89173931458392086</c:v>
                </c:pt>
                <c:pt idx="79">
                  <c:v>0.9953008443283704</c:v>
                </c:pt>
                <c:pt idx="80">
                  <c:v>1.110889420842665</c:v>
                </c:pt>
                <c:pt idx="81">
                  <c:v>1.2399017969013244</c:v>
                </c:pt>
                <c:pt idx="82">
                  <c:v>1.3838969361981786</c:v>
                </c:pt>
                <c:pt idx="83">
                  <c:v>1.5446148515995104</c:v>
                </c:pt>
                <c:pt idx="84">
                  <c:v>1.7239976311647229</c:v>
                </c:pt>
                <c:pt idx="85">
                  <c:v>1.9242129060094026</c:v>
                </c:pt>
                <c:pt idx="86">
                  <c:v>2.1476800435924601</c:v>
                </c:pt>
                <c:pt idx="87">
                  <c:v>2.3970993829425917</c:v>
                </c:pt>
                <c:pt idx="88">
                  <c:v>2.6754848650975882</c:v>
                </c:pt>
                <c:pt idx="89">
                  <c:v>2.9862004530571826</c:v>
                </c:pt>
                <c:pt idx="90">
                  <c:v>3.3330007813419873</c:v>
                </c:pt>
                <c:pt idx="91">
                  <c:v>3.7200765263608959</c:v>
                </c:pt>
                <c:pt idx="92">
                  <c:v>4.1521050458347863</c:v>
                </c:pt>
                <c:pt idx="93">
                  <c:v>4.634306899194736</c:v>
                </c:pt>
                <c:pt idx="94">
                  <c:v>5.1725089319376769</c:v>
                </c:pt>
                <c:pt idx="95">
                  <c:v>5.7732146862401388</c:v>
                </c:pt>
                <c:pt idx="96">
                  <c:v>6.4436829886600222</c:v>
                </c:pt>
                <c:pt idx="97">
                  <c:v>7.1920156645668651</c:v>
                </c:pt>
                <c:pt idx="98">
                  <c:v>8.0272554392269235</c:v>
                </c:pt>
                <c:pt idx="99">
                  <c:v>8.9594952085631885</c:v>
                </c:pt>
                <c:pt idx="100">
                  <c:v>9.9999999999996874</c:v>
                </c:pt>
              </c:numCache>
            </c:numRef>
          </c:xVal>
          <c:yVal>
            <c:numRef>
              <c:f>FitCurve!$AE$3:$AE$1002</c:f>
              <c:numCache>
                <c:formatCode>General</c:formatCode>
                <c:ptCount val="1000"/>
                <c:pt idx="0">
                  <c:v>33349.373314648888</c:v>
                </c:pt>
                <c:pt idx="1">
                  <c:v>33358.017374068324</c:v>
                </c:pt>
                <c:pt idx="2">
                  <c:v>33368.010422299441</c:v>
                </c:pt>
                <c:pt idx="3">
                  <c:v>33379.561798832721</c:v>
                </c:pt>
                <c:pt idx="4">
                  <c:v>33392.913009493903</c:v>
                </c:pt>
                <c:pt idx="5">
                  <c:v>33408.342580292745</c:v>
                </c:pt>
                <c:pt idx="6">
                  <c:v>33426.171618561755</c:v>
                </c:pt>
                <c:pt idx="7">
                  <c:v>33446.770177154627</c:v>
                </c:pt>
                <c:pt idx="8">
                  <c:v>33470.564528245712</c:v>
                </c:pt>
                <c:pt idx="9">
                  <c:v>33498.045464546056</c:v>
                </c:pt>
                <c:pt idx="10">
                  <c:v>33529.777757278207</c:v>
                </c:pt>
                <c:pt idx="11">
                  <c:v>33566.410911658779</c:v>
                </c:pt>
                <c:pt idx="12">
                  <c:v>33608.691371386572</c:v>
                </c:pt>
                <c:pt idx="13">
                  <c:v>33657.476332983948</c:v>
                </c:pt>
                <c:pt idx="14">
                  <c:v>33713.749337793073</c:v>
                </c:pt>
                <c:pt idx="15">
                  <c:v>33778.637812696747</c:v>
                </c:pt>
                <c:pt idx="16">
                  <c:v>33853.432728607309</c:v>
                </c:pt>
                <c:pt idx="17">
                  <c:v>33939.610536551474</c:v>
                </c:pt>
                <c:pt idx="18">
                  <c:v>34038.85752272969</c:v>
                </c:pt>
                <c:pt idx="19">
                  <c:v>34153.096694400818</c:v>
                </c:pt>
                <c:pt idx="20">
                  <c:v>34284.517266931478</c:v>
                </c:pt>
                <c:pt idx="21">
                  <c:v>34435.606770303479</c:v>
                </c:pt>
                <c:pt idx="22">
                  <c:v>34609.18573716504</c:v>
                </c:pt>
                <c:pt idx="23">
                  <c:v>34808.444889834318</c:v>
                </c:pt>
                <c:pt idx="24">
                  <c:v>35036.984742664528</c:v>
                </c:pt>
                <c:pt idx="25">
                  <c:v>35298.857638223992</c:v>
                </c:pt>
                <c:pt idx="26">
                  <c:v>35598.61254190372</c:v>
                </c:pt>
                <c:pt idx="27">
                  <c:v>35941.343588129719</c:v>
                </c:pt>
                <c:pt idx="28">
                  <c:v>36332.744624541097</c:v>
                </c:pt>
                <c:pt idx="29">
                  <c:v>36779.174098055832</c:v>
                </c:pt>
                <c:pt idx="30">
                  <c:v>37287.737759464551</c:v>
                </c:pt>
                <c:pt idx="31">
                  <c:v>37866.400698931822</c:v>
                </c:pt>
                <c:pt idx="32">
                  <c:v>38524.144264236733</c:v>
                </c:pt>
                <c:pt idx="33">
                  <c:v>39271.185270601607</c:v>
                </c:pt>
                <c:pt idx="34">
                  <c:v>40119.27100285083</c:v>
                </c:pt>
                <c:pt idx="35">
                  <c:v>41082.050057149834</c:v>
                </c:pt>
                <c:pt idx="36">
                  <c:v>42175.495199688725</c:v>
                </c:pt>
                <c:pt idx="37">
                  <c:v>43418.325800536149</c:v>
                </c:pt>
                <c:pt idx="38">
                  <c:v>44832.356210686783</c:v>
                </c:pt>
                <c:pt idx="39">
                  <c:v>46442.694296035552</c:v>
                </c:pt>
                <c:pt idx="40">
                  <c:v>48277.732083156254</c:v>
                </c:pt>
                <c:pt idx="41">
                  <c:v>50368.895565405845</c:v>
                </c:pt>
                <c:pt idx="42">
                  <c:v>52750.13682603887</c:v>
                </c:pt>
                <c:pt idx="43">
                  <c:v>55457.151363375298</c:v>
                </c:pt>
                <c:pt idx="44">
                  <c:v>58526.29215519788</c:v>
                </c:pt>
                <c:pt idx="45">
                  <c:v>61993.141567463696</c:v>
                </c:pt>
                <c:pt idx="46">
                  <c:v>65890.703857060405</c:v>
                </c:pt>
                <c:pt idx="47">
                  <c:v>70247.201914954145</c:v>
                </c:pt>
                <c:pt idx="48">
                  <c:v>75083.50602313671</c:v>
                </c:pt>
                <c:pt idx="49">
                  <c:v>80410.292521358759</c:v>
                </c:pt>
                <c:pt idx="50">
                  <c:v>86225.12955949716</c:v>
                </c:pt>
                <c:pt idx="51">
                  <c:v>92509.819472982854</c:v>
                </c:pt>
                <c:pt idx="52">
                  <c:v>99228.492605477644</c:v>
                </c:pt>
                <c:pt idx="53">
                  <c:v>106327.11896026996</c:v>
                </c:pt>
                <c:pt idx="54">
                  <c:v>113735.17264776028</c:v>
                </c:pt>
                <c:pt idx="55">
                  <c:v>121369.90068033901</c:v>
                </c:pt>
                <c:pt idx="56">
                  <c:v>129142.75130192615</c:v>
                </c:pt>
                <c:pt idx="57">
                  <c:v>136966.25024814243</c:v>
                </c:pt>
                <c:pt idx="58">
                  <c:v>144759.07549230303</c:v>
                </c:pt>
                <c:pt idx="59">
                  <c:v>152448.17702058688</c:v>
                </c:pt>
                <c:pt idx="60">
                  <c:v>159968.65303992172</c:v>
                </c:pt>
                <c:pt idx="61">
                  <c:v>167262.96213461817</c:v>
                </c:pt>
                <c:pt idx="62">
                  <c:v>174280.54796286277</c:v>
                </c:pt>
                <c:pt idx="63">
                  <c:v>180978.07024904864</c:v>
                </c:pt>
                <c:pt idx="64">
                  <c:v>187319.94230123021</c:v>
                </c:pt>
                <c:pt idx="65">
                  <c:v>193278.8103552447</c:v>
                </c:pt>
                <c:pt idx="66">
                  <c:v>198835.73611085833</c:v>
                </c:pt>
                <c:pt idx="67">
                  <c:v>203979.99131938847</c:v>
                </c:pt>
                <c:pt idx="68">
                  <c:v>208708.48192182809</c:v>
                </c:pt>
                <c:pt idx="69">
                  <c:v>213024.88353266945</c:v>
                </c:pt>
                <c:pt idx="70">
                  <c:v>216938.6002580694</c:v>
                </c:pt>
                <c:pt idx="71">
                  <c:v>220463.66598480637</c:v>
                </c:pt>
                <c:pt idx="72">
                  <c:v>223617.69908717665</c:v>
                </c:pt>
                <c:pt idx="73">
                  <c:v>226421.00096053365</c:v>
                </c:pt>
                <c:pt idx="74">
                  <c:v>228895.85407151878</c:v>
                </c:pt>
                <c:pt idx="75">
                  <c:v>231066.02305395823</c:v>
                </c:pt>
                <c:pt idx="76">
                  <c:v>232956.39745651133</c:v>
                </c:pt>
                <c:pt idx="77">
                  <c:v>234592.66068491759</c:v>
                </c:pt>
                <c:pt idx="78">
                  <c:v>236000.86500850288</c:v>
                </c:pt>
                <c:pt idx="79">
                  <c:v>237206.85846670906</c:v>
                </c:pt>
                <c:pt idx="80">
                  <c:v>238235.61475990803</c:v>
                </c:pt>
                <c:pt idx="81">
                  <c:v>239110.5917764703</c:v>
                </c:pt>
                <c:pt idx="82">
                  <c:v>239853.24258241232</c:v>
                </c:pt>
                <c:pt idx="83">
                  <c:v>240482.74116410254</c:v>
                </c:pt>
                <c:pt idx="84">
                  <c:v>241015.91489190271</c:v>
                </c:pt>
                <c:pt idx="85">
                  <c:v>241467.33290207101</c:v>
                </c:pt>
                <c:pt idx="86">
                  <c:v>241849.48946492129</c:v>
                </c:pt>
                <c:pt idx="87">
                  <c:v>242173.03127202654</c:v>
                </c:pt>
                <c:pt idx="88">
                  <c:v>242446.99373874714</c:v>
                </c:pt>
                <c:pt idx="89">
                  <c:v>242679.02600285018</c:v>
                </c:pt>
                <c:pt idx="90">
                  <c:v>242875.59472621043</c:v>
                </c:pt>
                <c:pt idx="91">
                  <c:v>243042.16326865772</c:v>
                </c:pt>
                <c:pt idx="92">
                  <c:v>243183.34637414353</c:v>
                </c:pt>
                <c:pt idx="93">
                  <c:v>243303.04224746884</c:v>
                </c:pt>
                <c:pt idx="94">
                  <c:v>243404.54458067747</c:v>
                </c:pt>
                <c:pt idx="95">
                  <c:v>243490.63720701469</c:v>
                </c:pt>
                <c:pt idx="96">
                  <c:v>243563.67390734359</c:v>
                </c:pt>
                <c:pt idx="97">
                  <c:v>243625.6456287413</c:v>
                </c:pt>
                <c:pt idx="98">
                  <c:v>243678.23708045244</c:v>
                </c:pt>
                <c:pt idx="99">
                  <c:v>243722.87438829342</c:v>
                </c:pt>
                <c:pt idx="100">
                  <c:v>243760.7652319101</c:v>
                </c:pt>
              </c:numCache>
            </c:numRef>
          </c:yVal>
          <c:smooth val="1"/>
          <c:extLst>
            <c:ext xmlns:c16="http://schemas.microsoft.com/office/drawing/2014/chart" uri="{C3380CC4-5D6E-409C-BE32-E72D297353CC}">
              <c16:uniqueId val="{00000000-05F1-472F-918C-B6266B635871}"/>
            </c:ext>
          </c:extLst>
        </c:ser>
        <c:ser>
          <c:idx val="3"/>
          <c:order val="3"/>
          <c:tx>
            <c:v>upper band</c:v>
          </c:tx>
          <c:spPr>
            <a:ln w="19050" cap="rnd">
              <a:solidFill>
                <a:schemeClr val="accent2"/>
              </a:solidFill>
              <a:prstDash val="sysDash"/>
              <a:round/>
            </a:ln>
            <a:effectLst/>
          </c:spPr>
          <c:marker>
            <c:symbol val="none"/>
          </c:marker>
          <c:xVal>
            <c:numRef>
              <c:f>FitCurve!$B$3:$B$1002</c:f>
              <c:numCache>
                <c:formatCode>General</c:formatCode>
                <c:ptCount val="1000"/>
                <c:pt idx="0">
                  <c:v>1.6918199999999974E-4</c:v>
                </c:pt>
                <c:pt idx="1">
                  <c:v>1.8882983478611139E-4</c:v>
                </c:pt>
                <c:pt idx="2">
                  <c:v>2.1075945730249156E-4</c:v>
                </c:pt>
                <c:pt idx="3">
                  <c:v>2.3523586139211053E-4</c:v>
                </c:pt>
                <c:pt idx="4">
                  <c:v>2.6255481577496962E-4</c:v>
                </c:pt>
                <c:pt idx="5">
                  <c:v>2.9304643806720283E-4</c:v>
                </c:pt>
                <c:pt idx="6">
                  <c:v>3.2707918386641859E-4</c:v>
                </c:pt>
                <c:pt idx="7">
                  <c:v>3.6506429910671391E-4</c:v>
                </c:pt>
                <c:pt idx="8">
                  <c:v>4.0746078948486518E-4</c:v>
                </c:pt>
                <c:pt idx="9">
                  <c:v>4.5478096700739832E-4</c:v>
                </c:pt>
                <c:pt idx="10">
                  <c:v>5.0759664068207697E-4</c:v>
                </c:pt>
                <c:pt idx="11">
                  <c:v>5.6654602616106856E-4</c:v>
                </c:pt>
                <c:pt idx="12">
                  <c:v>6.3234145783075391E-4</c:v>
                </c:pt>
                <c:pt idx="13">
                  <c:v>7.0577799653976368E-4</c:v>
                </c:pt>
                <c:pt idx="14">
                  <c:v>7.8774303697956333E-4</c:v>
                </c:pt>
                <c:pt idx="15">
                  <c:v>8.7922703081155622E-4</c:v>
                </c:pt>
                <c:pt idx="16">
                  <c:v>9.8133545511715019E-4</c:v>
                </c:pt>
                <c:pt idx="17">
                  <c:v>1.0953021707955056E-3</c:v>
                </c:pt>
                <c:pt idx="18">
                  <c:v>1.2225043323295895E-3</c:v>
                </c:pt>
                <c:pt idx="19">
                  <c:v>1.364479029087623E-3</c:v>
                </c:pt>
                <c:pt idx="20">
                  <c:v>1.5229418592505701E-3</c:v>
                </c:pt>
                <c:pt idx="21">
                  <c:v>1.6998076608098895E-3</c:v>
                </c:pt>
                <c:pt idx="22">
                  <c:v>1.8972136501453961E-3</c:v>
                </c:pt>
                <c:pt idx="23">
                  <c:v>2.1175452477858823E-3</c:v>
                </c:pt>
                <c:pt idx="24">
                  <c:v>2.3634649034266278E-3</c:v>
                </c:pt>
                <c:pt idx="25">
                  <c:v>2.6379442685204313E-3</c:v>
                </c:pt>
                <c:pt idx="26">
                  <c:v>2.9443001052102667E-3</c:v>
                </c:pt>
                <c:pt idx="27">
                  <c:v>3.2862343655210725E-3</c:v>
                </c:pt>
                <c:pt idx="28">
                  <c:v>3.6678789251207975E-3</c:v>
                </c:pt>
                <c:pt idx="29">
                  <c:v>4.0938455122059144E-3</c:v>
                </c:pt>
                <c:pt idx="30">
                  <c:v>4.5692814348435879E-3</c:v>
                </c:pt>
                <c:pt idx="31">
                  <c:v>5.0999317801702429E-3</c:v>
                </c:pt>
                <c:pt idx="32">
                  <c:v>5.6922088370511452E-3</c:v>
                </c:pt>
                <c:pt idx="33">
                  <c:v>6.3532695810926271E-3</c:v>
                </c:pt>
                <c:pt idx="34">
                  <c:v>7.0911021583226928E-3</c:v>
                </c:pt>
                <c:pt idx="35">
                  <c:v>7.9146224125942067E-3</c:v>
                </c:pt>
                <c:pt idx="36">
                  <c:v>8.8337816231314256E-3</c:v>
                </c:pt>
                <c:pt idx="37">
                  <c:v>9.8596867541020736E-3</c:v>
                </c:pt>
                <c:pt idx="38">
                  <c:v>1.1004734669290528E-2</c:v>
                </c:pt>
                <c:pt idx="39">
                  <c:v>1.2282761933699366E-2</c:v>
                </c:pt>
                <c:pt idx="40">
                  <c:v>1.3709212012256583E-2</c:v>
                </c:pt>
                <c:pt idx="41">
                  <c:v>1.5301321886029179E-2</c:v>
                </c:pt>
                <c:pt idx="42">
                  <c:v>1.7078330340981933E-2</c:v>
                </c:pt>
                <c:pt idx="43">
                  <c:v>1.9061710446207383E-2</c:v>
                </c:pt>
                <c:pt idx="44">
                  <c:v>2.1275429030854581E-2</c:v>
                </c:pt>
                <c:pt idx="45">
                  <c:v>2.3746236295231864E-2</c:v>
                </c:pt>
                <c:pt idx="46">
                  <c:v>2.6503989055695072E-2</c:v>
                </c:pt>
                <c:pt idx="47">
                  <c:v>2.9582011529357827E-2</c:v>
                </c:pt>
                <c:pt idx="48">
                  <c:v>3.3017498018284984E-2</c:v>
                </c:pt>
                <c:pt idx="49">
                  <c:v>3.6851962359137048E-2</c:v>
                </c:pt>
                <c:pt idx="50">
                  <c:v>4.1131739569338681E-2</c:v>
                </c:pt>
                <c:pt idx="51">
                  <c:v>4.5908545751578753E-2</c:v>
                </c:pt>
                <c:pt idx="52">
                  <c:v>5.1240103022433044E-2</c:v>
                </c:pt>
                <c:pt idx="53">
                  <c:v>5.71908370166411E-2</c:v>
                </c:pt>
                <c:pt idx="54">
                  <c:v>6.3832655395560892E-2</c:v>
                </c:pt>
                <c:pt idx="55">
                  <c:v>7.1245816767165349E-2</c:v>
                </c:pt>
                <c:pt idx="56">
                  <c:v>7.951990051746298E-2</c:v>
                </c:pt>
                <c:pt idx="57">
                  <c:v>8.875488927262104E-2</c:v>
                </c:pt>
                <c:pt idx="58">
                  <c:v>9.9062377072080196E-2</c:v>
                </c:pt>
                <c:pt idx="59">
                  <c:v>0.11056691785201979</c:v>
                </c:pt>
                <c:pt idx="60">
                  <c:v>0.12340753053401946</c:v>
                </c:pt>
                <c:pt idx="61">
                  <c:v>0.13773937890615393</c:v>
                </c:pt>
                <c:pt idx="62">
                  <c:v>0.15373564659591854</c:v>
                </c:pt>
                <c:pt idx="63">
                  <c:v>0.17158962979184167</c:v>
                </c:pt>
                <c:pt idx="64">
                  <c:v>0.19151707300187693</c:v>
                </c:pt>
                <c:pt idx="65">
                  <c:v>0.21375877607348376</c:v>
                </c:pt>
                <c:pt idx="66">
                  <c:v>0.23858350397818565</c:v>
                </c:pt>
                <c:pt idx="67">
                  <c:v>0.26629123452194936</c:v>
                </c:pt>
                <c:pt idx="68">
                  <c:v>0.29721678322616735</c:v>
                </c:pt>
                <c:pt idx="69">
                  <c:v>0.33173384918169063</c:v>
                </c:pt>
                <c:pt idx="70">
                  <c:v>0.37025953076532703</c:v>
                </c:pt>
                <c:pt idx="71">
                  <c:v>0.41325936578595823</c:v>
                </c:pt>
                <c:pt idx="72">
                  <c:v>0.46125295696454605</c:v>
                </c:pt>
                <c:pt idx="73">
                  <c:v>0.51482025072537718</c:v>
                </c:pt>
                <c:pt idx="74">
                  <c:v>0.57460854517039417</c:v>
                </c:pt>
                <c:pt idx="75">
                  <c:v>0.64134031191978813</c:v>
                </c:pt>
                <c:pt idx="76">
                  <c:v>0.71582192633664921</c:v>
                </c:pt>
                <c:pt idx="77">
                  <c:v>0.79895341163023104</c:v>
                </c:pt>
                <c:pt idx="78">
                  <c:v>0.89173931458392086</c:v>
                </c:pt>
                <c:pt idx="79">
                  <c:v>0.9953008443283704</c:v>
                </c:pt>
                <c:pt idx="80">
                  <c:v>1.110889420842665</c:v>
                </c:pt>
                <c:pt idx="81">
                  <c:v>1.2399017969013244</c:v>
                </c:pt>
                <c:pt idx="82">
                  <c:v>1.3838969361981786</c:v>
                </c:pt>
                <c:pt idx="83">
                  <c:v>1.5446148515995104</c:v>
                </c:pt>
                <c:pt idx="84">
                  <c:v>1.7239976311647229</c:v>
                </c:pt>
                <c:pt idx="85">
                  <c:v>1.9242129060094026</c:v>
                </c:pt>
                <c:pt idx="86">
                  <c:v>2.1476800435924601</c:v>
                </c:pt>
                <c:pt idx="87">
                  <c:v>2.3970993829425917</c:v>
                </c:pt>
                <c:pt idx="88">
                  <c:v>2.6754848650975882</c:v>
                </c:pt>
                <c:pt idx="89">
                  <c:v>2.9862004530571826</c:v>
                </c:pt>
                <c:pt idx="90">
                  <c:v>3.3330007813419873</c:v>
                </c:pt>
                <c:pt idx="91">
                  <c:v>3.7200765263608959</c:v>
                </c:pt>
                <c:pt idx="92">
                  <c:v>4.1521050458347863</c:v>
                </c:pt>
                <c:pt idx="93">
                  <c:v>4.634306899194736</c:v>
                </c:pt>
                <c:pt idx="94">
                  <c:v>5.1725089319376769</c:v>
                </c:pt>
                <c:pt idx="95">
                  <c:v>5.7732146862401388</c:v>
                </c:pt>
                <c:pt idx="96">
                  <c:v>6.4436829886600222</c:v>
                </c:pt>
                <c:pt idx="97">
                  <c:v>7.1920156645668651</c:v>
                </c:pt>
                <c:pt idx="98">
                  <c:v>8.0272554392269235</c:v>
                </c:pt>
                <c:pt idx="99">
                  <c:v>8.9594952085631885</c:v>
                </c:pt>
                <c:pt idx="100">
                  <c:v>9.9999999999996874</c:v>
                </c:pt>
              </c:numCache>
            </c:numRef>
          </c:xVal>
          <c:yVal>
            <c:numRef>
              <c:f>FitCurve!$AF$3:$AF$1002</c:f>
              <c:numCache>
                <c:formatCode>General</c:formatCode>
                <c:ptCount val="1000"/>
                <c:pt idx="0">
                  <c:v>38957.66032715726</c:v>
                </c:pt>
                <c:pt idx="1">
                  <c:v>38962.051870899071</c:v>
                </c:pt>
                <c:pt idx="2">
                  <c:v>38967.20378500114</c:v>
                </c:pt>
                <c:pt idx="3">
                  <c:v>38973.247866610567</c:v>
                </c:pt>
                <c:pt idx="4">
                  <c:v>38980.33885054267</c:v>
                </c:pt>
                <c:pt idx="5">
                  <c:v>38988.658433183584</c:v>
                </c:pt>
                <c:pt idx="6">
                  <c:v>38998.420011258873</c:v>
                </c:pt>
                <c:pt idx="7">
                  <c:v>39009.874264670449</c:v>
                </c:pt>
                <c:pt idx="8">
                  <c:v>39023.315736419143</c:v>
                </c:pt>
                <c:pt idx="9">
                  <c:v>39039.090590906591</c:v>
                </c:pt>
                <c:pt idx="10">
                  <c:v>39057.605765478249</c:v>
                </c:pt>
                <c:pt idx="11">
                  <c:v>39079.339769906874</c:v>
                </c:pt>
                <c:pt idx="12">
                  <c:v>39104.855435756406</c:v>
                </c:pt>
                <c:pt idx="13">
                  <c:v>39134.814973515095</c:v>
                </c:pt>
                <c:pt idx="14">
                  <c:v>39169.997761508617</c:v>
                </c:pt>
                <c:pt idx="15">
                  <c:v>39211.321368501056</c:v>
                </c:pt>
                <c:pt idx="16">
                  <c:v>39259.866403208842</c:v>
                </c:pt>
                <c:pt idx="17">
                  <c:v>39316.905890213566</c:v>
                </c:pt>
                <c:pt idx="18">
                  <c:v>39383.939994014734</c:v>
                </c:pt>
                <c:pt idx="19">
                  <c:v>39462.737051176817</c:v>
                </c:pt>
                <c:pt idx="20">
                  <c:v>39555.382022457721</c:v>
                </c:pt>
                <c:pt idx="21">
                  <c:v>39664.333636115014</c:v>
                </c:pt>
                <c:pt idx="22">
                  <c:v>39792.491646606242</c:v>
                </c:pt>
                <c:pt idx="23">
                  <c:v>39943.275753413713</c:v>
                </c:pt>
                <c:pt idx="24">
                  <c:v>40120.717765751193</c:v>
                </c:pt>
                <c:pt idx="25">
                  <c:v>40329.568480607057</c:v>
                </c:pt>
                <c:pt idx="26">
                  <c:v>40575.420335087962</c:v>
                </c:pt>
                <c:pt idx="27">
                  <c:v>40864.846004001069</c:v>
                </c:pt>
                <c:pt idx="28">
                  <c:v>41205.551469224098</c:v>
                </c:pt>
                <c:pt idx="29">
                  <c:v>41606.539366275225</c:v>
                </c:pt>
                <c:pt idx="30">
                  <c:v>42078.274345729995</c:v>
                </c:pt>
                <c:pt idx="31">
                  <c:v>42632.836807313717</c:v>
                </c:pt>
                <c:pt idx="32">
                  <c:v>43284.045455054293</c:v>
                </c:pt>
                <c:pt idx="33">
                  <c:v>44047.524734215971</c:v>
                </c:pt>
                <c:pt idx="34">
                  <c:v>44940.693780393718</c:v>
                </c:pt>
                <c:pt idx="35">
                  <c:v>45982.662670781086</c:v>
                </c:pt>
                <c:pt idx="36">
                  <c:v>47194.040261874048</c:v>
                </c:pt>
                <c:pt idx="37">
                  <c:v>48596.679990075056</c:v>
                </c:pt>
                <c:pt idx="38">
                  <c:v>50213.403564996937</c:v>
                </c:pt>
                <c:pt idx="39">
                  <c:v>52067.736121614944</c:v>
                </c:pt>
                <c:pt idx="40">
                  <c:v>54183.659774454369</c:v>
                </c:pt>
                <c:pt idx="41">
                  <c:v>56585.35910449949</c:v>
                </c:pt>
                <c:pt idx="42">
                  <c:v>59296.909709490239</c:v>
                </c:pt>
                <c:pt idx="43">
                  <c:v>62341.859059496295</c:v>
                </c:pt>
                <c:pt idx="44">
                  <c:v>65742.664988924604</c:v>
                </c:pt>
                <c:pt idx="45">
                  <c:v>69519.982536640106</c:v>
                </c:pt>
                <c:pt idx="46">
                  <c:v>73691.816810227174</c:v>
                </c:pt>
                <c:pt idx="47">
                  <c:v>78272.583787184238</c:v>
                </c:pt>
                <c:pt idx="48">
                  <c:v>83272.139635121639</c:v>
                </c:pt>
                <c:pt idx="49">
                  <c:v>88694.847426849767</c:v>
                </c:pt>
                <c:pt idx="50">
                  <c:v>94538.738165118921</c:v>
                </c:pt>
                <c:pt idx="51">
                  <c:v>100794.77451139475</c:v>
                </c:pt>
                <c:pt idx="52">
                  <c:v>107446.1229225002</c:v>
                </c:pt>
                <c:pt idx="53">
                  <c:v>114467.18882545922</c:v>
                </c:pt>
                <c:pt idx="54">
                  <c:v>121822.05991944886</c:v>
                </c:pt>
                <c:pt idx="55">
                  <c:v>129462.17236670865</c:v>
                </c:pt>
                <c:pt idx="56">
                  <c:v>137323.72759368393</c:v>
                </c:pt>
                <c:pt idx="57">
                  <c:v>145326.42263227518</c:v>
                </c:pt>
                <c:pt idx="58">
                  <c:v>153375.35349835336</c:v>
                </c:pt>
                <c:pt idx="59">
                  <c:v>161366.65192373379</c:v>
                </c:pt>
                <c:pt idx="60">
                  <c:v>169195.43026870041</c:v>
                </c:pt>
                <c:pt idx="61">
                  <c:v>176763.73115338679</c:v>
                </c:pt>
                <c:pt idx="62">
                  <c:v>183986.78394564625</c:v>
                </c:pt>
                <c:pt idx="63">
                  <c:v>190796.94472877774</c:v>
                </c:pt>
                <c:pt idx="64">
                  <c:v>197145.42804514262</c:v>
                </c:pt>
                <c:pt idx="65">
                  <c:v>203002.24009171847</c:v>
                </c:pt>
                <c:pt idx="66">
                  <c:v>208354.79089653533</c:v>
                </c:pt>
                <c:pt idx="67">
                  <c:v>213205.64215818493</c:v>
                </c:pt>
                <c:pt idx="68">
                  <c:v>217569.79199316821</c:v>
                </c:pt>
                <c:pt idx="69">
                  <c:v>221471.82254532602</c:v>
                </c:pt>
                <c:pt idx="70">
                  <c:v>224943.14945387415</c:v>
                </c:pt>
                <c:pt idx="71">
                  <c:v>228019.52349166083</c:v>
                </c:pt>
                <c:pt idx="72">
                  <c:v>230738.85510542704</c:v>
                </c:pt>
                <c:pt idx="73">
                  <c:v>233139.37251751786</c:v>
                </c:pt>
                <c:pt idx="74">
                  <c:v>235258.09297687651</c:v>
                </c:pt>
                <c:pt idx="75">
                  <c:v>237129.59069719419</c:v>
                </c:pt>
                <c:pt idx="76">
                  <c:v>238785.07861799077</c:v>
                </c:pt>
                <c:pt idx="77">
                  <c:v>240251.8580937424</c:v>
                </c:pt>
                <c:pt idx="78">
                  <c:v>241553.18901180415</c:v>
                </c:pt>
                <c:pt idx="79">
                  <c:v>242708.56804469318</c:v>
                </c:pt>
                <c:pt idx="80">
                  <c:v>243734.30323391364</c:v>
                </c:pt>
                <c:pt idx="81">
                  <c:v>244644.20662174362</c:v>
                </c:pt>
                <c:pt idx="82">
                  <c:v>245450.23733684153</c:v>
                </c:pt>
                <c:pt idx="83">
                  <c:v>246162.99770421887</c:v>
                </c:pt>
                <c:pt idx="84">
                  <c:v>246792.06308696512</c:v>
                </c:pt>
                <c:pt idx="85">
                  <c:v>247346.17566592625</c:v>
                </c:pt>
                <c:pt idx="86">
                  <c:v>247833.34806721378</c:v>
                </c:pt>
                <c:pt idx="87">
                  <c:v>248260.91735767311</c:v>
                </c:pt>
                <c:pt idx="88">
                  <c:v>248635.57726012863</c:v>
                </c:pt>
                <c:pt idx="89">
                  <c:v>248963.40451687385</c:v>
                </c:pt>
                <c:pt idx="90">
                  <c:v>249249.88687903856</c:v>
                </c:pt>
                <c:pt idx="91">
                  <c:v>249499.95516449845</c:v>
                </c:pt>
                <c:pt idx="92">
                  <c:v>249718.01925490305</c:v>
                </c:pt>
                <c:pt idx="93">
                  <c:v>249908.00683617825</c:v>
                </c:pt>
                <c:pt idx="94">
                  <c:v>250073.40343290946</c:v>
                </c:pt>
                <c:pt idx="95">
                  <c:v>250217.29241548563</c:v>
                </c:pt>
                <c:pt idx="96">
                  <c:v>250342.39393045782</c:v>
                </c:pt>
                <c:pt idx="97">
                  <c:v>250451.10199845111</c:v>
                </c:pt>
                <c:pt idx="98">
                  <c:v>250545.51928667672</c:v>
                </c:pt>
                <c:pt idx="99">
                  <c:v>250627.48927639163</c:v>
                </c:pt>
                <c:pt idx="100">
                  <c:v>250698.62570833176</c:v>
                </c:pt>
              </c:numCache>
            </c:numRef>
          </c:yVal>
          <c:smooth val="1"/>
          <c:extLst>
            <c:ext xmlns:c16="http://schemas.microsoft.com/office/drawing/2014/chart" uri="{C3380CC4-5D6E-409C-BE32-E72D297353CC}">
              <c16:uniqueId val="{00000001-05F1-472F-918C-B6266B635871}"/>
            </c:ext>
          </c:extLst>
        </c:ser>
        <c:dLbls>
          <c:showLegendKey val="0"/>
          <c:showVal val="0"/>
          <c:showCatName val="0"/>
          <c:showSerName val="0"/>
          <c:showPercent val="0"/>
          <c:showBubbleSize val="0"/>
        </c:dLbls>
        <c:axId val="430852584"/>
        <c:axId val="430852912"/>
      </c:scatterChart>
      <c:valAx>
        <c:axId val="430852584"/>
        <c:scaling>
          <c:logBase val="10"/>
          <c:orientation val="minMax"/>
        </c:scaling>
        <c:delete val="0"/>
        <c:axPos val="b"/>
        <c:majorGridlines>
          <c:spPr>
            <a:ln w="19050" cap="flat" cmpd="sng" algn="ctr">
              <a:solidFill>
                <a:schemeClr val="bg1"/>
              </a:solidFill>
              <a:round/>
            </a:ln>
            <a:effectLst/>
          </c:spPr>
        </c:majorGridlines>
        <c:title>
          <c:tx>
            <c:strRef>
              <c:f>CurveFitting!$C$2</c:f>
              <c:strCache>
                <c:ptCount val="1"/>
                <c:pt idx="0">
                  <c:v>x: Concentration in nM</c:v>
                </c:pt>
              </c:strCache>
            </c:strRef>
          </c:tx>
          <c:layout>
            <c:manualLayout>
              <c:xMode val="edge"/>
              <c:yMode val="edge"/>
              <c:x val="0.40202125292017588"/>
              <c:y val="0.92571660017973989"/>
            </c:manualLayout>
          </c:layou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title>
        <c:numFmt formatCode="0.0E+00" sourceLinked="0"/>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en-US"/>
          </a:p>
        </c:txPr>
        <c:crossAx val="430852912"/>
        <c:crosses val="autoZero"/>
        <c:crossBetween val="midCat"/>
      </c:valAx>
      <c:valAx>
        <c:axId val="430852912"/>
        <c:scaling>
          <c:orientation val="minMax"/>
        </c:scaling>
        <c:delete val="0"/>
        <c:axPos val="r"/>
        <c:majorGridlines>
          <c:spPr>
            <a:ln w="19050" cap="flat" cmpd="sng" algn="ctr">
              <a:solidFill>
                <a:schemeClr val="bg1"/>
              </a:solidFill>
              <a:round/>
            </a:ln>
            <a:effectLst/>
          </c:spPr>
        </c:majorGridlines>
        <c:title>
          <c:tx>
            <c:strRef>
              <c:f>CurveFitting!$D$2</c:f>
              <c:strCache>
                <c:ptCount val="1"/>
                <c:pt idx="0">
                  <c:v>y: Response</c:v>
                </c:pt>
              </c:strCache>
            </c:strRef>
          </c:tx>
          <c:layout>
            <c:manualLayout>
              <c:xMode val="edge"/>
              <c:yMode val="edge"/>
              <c:x val="0.9427890474187669"/>
              <c:y val="0.4660927777777778"/>
            </c:manualLayout>
          </c:layout>
          <c:overlay val="0"/>
          <c:spPr>
            <a:noFill/>
            <a:ln>
              <a:noFill/>
            </a:ln>
            <a:effectLst/>
          </c:spPr>
          <c:txPr>
            <a:bodyPr rot="-54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title>
        <c:numFmt formatCode="0.0E+00" sourceLinked="0"/>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en-US"/>
          </a:p>
        </c:txPr>
        <c:crossAx val="430852584"/>
        <c:crosses val="max"/>
        <c:crossBetween val="midCat"/>
      </c:valAx>
      <c:spPr>
        <a:solidFill>
          <a:schemeClr val="bg1">
            <a:lumMod val="95000"/>
          </a:schemeClr>
        </a:solidFill>
        <a:ln>
          <a:noFill/>
        </a:ln>
        <a:effectLst/>
      </c:spPr>
    </c:plotArea>
    <c:legend>
      <c:legendPos val="t"/>
      <c:layout>
        <c:manualLayout>
          <c:xMode val="edge"/>
          <c:yMode val="edge"/>
          <c:x val="5.4979528188475721E-2"/>
          <c:y val="2.2751858166820946E-2"/>
          <c:w val="0.66602941089949619"/>
          <c:h val="6.4298799463441719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2700" cap="rnd" cmpd="sng" algn="ctr">
      <a:solidFill>
        <a:srgbClr val="1E4492"/>
      </a:solidFill>
      <a:round/>
    </a:ln>
    <a:effectLst>
      <a:softEdge rad="63500"/>
    </a:effectLst>
    <a:scene3d>
      <a:camera prst="orthographicFront"/>
      <a:lightRig rig="threePt" dir="t"/>
    </a:scene3d>
    <a:sp3d/>
  </c:spPr>
  <c:txPr>
    <a:bodyPr/>
    <a:lstStyle/>
    <a:p>
      <a:pPr>
        <a:defRPr sz="1050">
          <a:solidFill>
            <a:sysClr val="windowText" lastClr="000000"/>
          </a:solidFill>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3.png"/><Relationship Id="rId13" Type="http://schemas.openxmlformats.org/officeDocument/2006/relationships/image" Target="../media/image6.png"/><Relationship Id="rId3" Type="http://schemas.openxmlformats.org/officeDocument/2006/relationships/hyperlink" Target="#Instructions!A4"/><Relationship Id="rId7" Type="http://schemas.openxmlformats.org/officeDocument/2006/relationships/hyperlink" Target="#CurveFitting!A10"/><Relationship Id="rId12" Type="http://schemas.openxmlformats.org/officeDocument/2006/relationships/hyperlink" Target="#'Calculate unk. concentrations'!C3"/><Relationship Id="rId2" Type="http://schemas.openxmlformats.org/officeDocument/2006/relationships/hyperlink" Target="#Instructions!A10"/><Relationship Id="rId1" Type="http://schemas.openxmlformats.org/officeDocument/2006/relationships/chart" Target="../charts/chart1.xml"/><Relationship Id="rId6" Type="http://schemas.openxmlformats.org/officeDocument/2006/relationships/hyperlink" Target="#CurveFitting!C3"/><Relationship Id="rId11" Type="http://schemas.openxmlformats.org/officeDocument/2006/relationships/image" Target="../media/image5.png"/><Relationship Id="rId5" Type="http://schemas.openxmlformats.org/officeDocument/2006/relationships/image" Target="../media/image2.svg"/><Relationship Id="rId10" Type="http://schemas.openxmlformats.org/officeDocument/2006/relationships/hyperlink" Target="https://dataanalysistools.de/" TargetMode="External"/><Relationship Id="rId4" Type="http://schemas.openxmlformats.org/officeDocument/2006/relationships/image" Target="../media/image1.png"/><Relationship Id="rId9" Type="http://schemas.openxmlformats.org/officeDocument/2006/relationships/image" Target="../media/image4.svg"/><Relationship Id="rId14" Type="http://schemas.openxmlformats.org/officeDocument/2006/relationships/image" Target="../media/image7.svg"/></Relationships>
</file>

<file path=xl/drawings/_rels/drawing3.xml.rels><?xml version="1.0" encoding="UTF-8" standalone="yes"?>
<Relationships xmlns="http://schemas.openxmlformats.org/package/2006/relationships"><Relationship Id="rId8" Type="http://schemas.openxmlformats.org/officeDocument/2006/relationships/image" Target="../media/image8.svg"/><Relationship Id="rId13" Type="http://schemas.openxmlformats.org/officeDocument/2006/relationships/image" Target="../media/image9.svg"/><Relationship Id="rId3" Type="http://schemas.openxmlformats.org/officeDocument/2006/relationships/image" Target="../media/image1.png"/><Relationship Id="rId7" Type="http://schemas.openxmlformats.org/officeDocument/2006/relationships/image" Target="../media/image3.png"/><Relationship Id="rId12" Type="http://schemas.openxmlformats.org/officeDocument/2006/relationships/image" Target="../media/image6.png"/><Relationship Id="rId2" Type="http://schemas.openxmlformats.org/officeDocument/2006/relationships/hyperlink" Target="#Instructions!A4"/><Relationship Id="rId1" Type="http://schemas.openxmlformats.org/officeDocument/2006/relationships/hyperlink" Target="#Instructions!A10"/><Relationship Id="rId6" Type="http://schemas.openxmlformats.org/officeDocument/2006/relationships/hyperlink" Target="#CurveFitting!A4"/><Relationship Id="rId11" Type="http://schemas.openxmlformats.org/officeDocument/2006/relationships/hyperlink" Target="#'Calculate unk. concentrations'!C3"/><Relationship Id="rId5" Type="http://schemas.openxmlformats.org/officeDocument/2006/relationships/hyperlink" Target="#CurveFitting!C3"/><Relationship Id="rId10" Type="http://schemas.openxmlformats.org/officeDocument/2006/relationships/image" Target="../media/image5.png"/><Relationship Id="rId4" Type="http://schemas.openxmlformats.org/officeDocument/2006/relationships/image" Target="../media/image2.svg"/><Relationship Id="rId9" Type="http://schemas.openxmlformats.org/officeDocument/2006/relationships/hyperlink" Target="https://dataanalysistools.de/" TargetMode="External"/></Relationships>
</file>

<file path=xl/drawings/_rels/drawing4.xml.rels><?xml version="1.0" encoding="UTF-8" standalone="yes"?>
<Relationships xmlns="http://schemas.openxmlformats.org/package/2006/relationships"><Relationship Id="rId8" Type="http://schemas.openxmlformats.org/officeDocument/2006/relationships/hyperlink" Target="https://dataanalysistools.de/" TargetMode="External"/><Relationship Id="rId3" Type="http://schemas.openxmlformats.org/officeDocument/2006/relationships/image" Target="../media/image2.svg"/><Relationship Id="rId7" Type="http://schemas.openxmlformats.org/officeDocument/2006/relationships/image" Target="../media/image8.svg"/><Relationship Id="rId12" Type="http://schemas.openxmlformats.org/officeDocument/2006/relationships/image" Target="../media/image9.svg"/><Relationship Id="rId2" Type="http://schemas.openxmlformats.org/officeDocument/2006/relationships/image" Target="../media/image1.png"/><Relationship Id="rId1" Type="http://schemas.openxmlformats.org/officeDocument/2006/relationships/hyperlink" Target="#Instructions!A10"/><Relationship Id="rId6" Type="http://schemas.openxmlformats.org/officeDocument/2006/relationships/image" Target="../media/image3.png"/><Relationship Id="rId11" Type="http://schemas.openxmlformats.org/officeDocument/2006/relationships/image" Target="../media/image6.png"/><Relationship Id="rId5" Type="http://schemas.openxmlformats.org/officeDocument/2006/relationships/hyperlink" Target="#CurveFitting!A4"/><Relationship Id="rId10" Type="http://schemas.openxmlformats.org/officeDocument/2006/relationships/hyperlink" Target="#'Calculate unk. concentrations'!C3"/><Relationship Id="rId4" Type="http://schemas.openxmlformats.org/officeDocument/2006/relationships/hyperlink" Target="#CurveFitting!C3"/><Relationship Id="rId9"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14</xdr:col>
      <xdr:colOff>330813</xdr:colOff>
      <xdr:row>1</xdr:row>
      <xdr:rowOff>335054</xdr:rowOff>
    </xdr:from>
    <xdr:to>
      <xdr:col>22</xdr:col>
      <xdr:colOff>442384</xdr:colOff>
      <xdr:row>19</xdr:row>
      <xdr:rowOff>163382</xdr:rowOff>
    </xdr:to>
    <xdr:graphicFrame macro="">
      <xdr:nvGraphicFramePr>
        <xdr:cNvPr id="4" name="Chart 3">
          <a:extLst>
            <a:ext uri="{FF2B5EF4-FFF2-40B4-BE49-F238E27FC236}">
              <a16:creationId xmlns:a16="http://schemas.microsoft.com/office/drawing/2014/main" id="{9A9B16E9-3224-4263-8551-0292FF04C0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0</xdr:col>
      <xdr:colOff>120816</xdr:colOff>
      <xdr:row>1</xdr:row>
      <xdr:rowOff>114302</xdr:rowOff>
    </xdr:from>
    <xdr:to>
      <xdr:col>0</xdr:col>
      <xdr:colOff>1394157</xdr:colOff>
      <xdr:row>2</xdr:row>
      <xdr:rowOff>2569</xdr:rowOff>
    </xdr:to>
    <xdr:grpSp>
      <xdr:nvGrpSpPr>
        <xdr:cNvPr id="11" name="Group 10">
          <a:extLst>
            <a:ext uri="{FF2B5EF4-FFF2-40B4-BE49-F238E27FC236}">
              <a16:creationId xmlns:a16="http://schemas.microsoft.com/office/drawing/2014/main" id="{5CB2B610-6E1F-4FA0-8A9F-B242B049C238}"/>
            </a:ext>
          </a:extLst>
        </xdr:cNvPr>
        <xdr:cNvGrpSpPr/>
      </xdr:nvGrpSpPr>
      <xdr:grpSpPr>
        <a:xfrm>
          <a:off x="120816" y="619127"/>
          <a:ext cx="1273341" cy="393092"/>
          <a:chOff x="70185" y="401054"/>
          <a:chExt cx="1273341" cy="421106"/>
        </a:xfrm>
      </xdr:grpSpPr>
      <xdr:sp macro="" textlink="">
        <xdr:nvSpPr>
          <xdr:cNvPr id="12" name="Rectangle: Rounded Corners 11">
            <a:hlinkClick xmlns:r="http://schemas.openxmlformats.org/officeDocument/2006/relationships" r:id="rId2" tooltip="Open instruction sheet"/>
            <a:extLst>
              <a:ext uri="{FF2B5EF4-FFF2-40B4-BE49-F238E27FC236}">
                <a16:creationId xmlns:a16="http://schemas.microsoft.com/office/drawing/2014/main" id="{775D6844-AF5A-97B2-B795-61552A8247F2}"/>
              </a:ext>
            </a:extLst>
          </xdr:cNvPr>
          <xdr:cNvSpPr/>
        </xdr:nvSpPr>
        <xdr:spPr>
          <a:xfrm>
            <a:off x="70185" y="401054"/>
            <a:ext cx="1273341" cy="421106"/>
          </a:xfrm>
          <a:prstGeom prst="roundRect">
            <a:avLst/>
          </a:prstGeom>
          <a:solidFill>
            <a:schemeClr val="accent1"/>
          </a:solidFill>
          <a:ln>
            <a:solidFill>
              <a:srgbClr val="1E449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lang="en-US" sz="1200"/>
              <a:t>Instructions</a:t>
            </a:r>
          </a:p>
        </xdr:txBody>
      </xdr:sp>
      <xdr:pic>
        <xdr:nvPicPr>
          <xdr:cNvPr id="13" name="Graphic 12" descr="Books with solid fill">
            <a:hlinkClick xmlns:r="http://schemas.openxmlformats.org/officeDocument/2006/relationships" r:id="rId3"/>
            <a:extLst>
              <a:ext uri="{FF2B5EF4-FFF2-40B4-BE49-F238E27FC236}">
                <a16:creationId xmlns:a16="http://schemas.microsoft.com/office/drawing/2014/main" id="{E26E2324-BE4A-A14D-2551-FCF4CB16704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50395" y="481263"/>
            <a:ext cx="285750" cy="285750"/>
          </a:xfrm>
          <a:prstGeom prst="rect">
            <a:avLst/>
          </a:prstGeom>
        </xdr:spPr>
      </xdr:pic>
    </xdr:grpSp>
    <xdr:clientData/>
  </xdr:twoCellAnchor>
  <xdr:twoCellAnchor>
    <xdr:from>
      <xdr:col>0</xdr:col>
      <xdr:colOff>101766</xdr:colOff>
      <xdr:row>2</xdr:row>
      <xdr:rowOff>123828</xdr:rowOff>
    </xdr:from>
    <xdr:to>
      <xdr:col>0</xdr:col>
      <xdr:colOff>1375107</xdr:colOff>
      <xdr:row>4</xdr:row>
      <xdr:rowOff>134798</xdr:rowOff>
    </xdr:to>
    <xdr:grpSp>
      <xdr:nvGrpSpPr>
        <xdr:cNvPr id="3" name="Group 2">
          <a:extLst>
            <a:ext uri="{FF2B5EF4-FFF2-40B4-BE49-F238E27FC236}">
              <a16:creationId xmlns:a16="http://schemas.microsoft.com/office/drawing/2014/main" id="{3CE04817-F417-B5D7-3E1B-CE169F618921}"/>
            </a:ext>
          </a:extLst>
        </xdr:cNvPr>
        <xdr:cNvGrpSpPr/>
      </xdr:nvGrpSpPr>
      <xdr:grpSpPr>
        <a:xfrm>
          <a:off x="101766" y="1133478"/>
          <a:ext cx="1273341" cy="391970"/>
          <a:chOff x="101766" y="1133478"/>
          <a:chExt cx="1273341" cy="391970"/>
        </a:xfrm>
      </xdr:grpSpPr>
      <xdr:sp macro="" textlink="">
        <xdr:nvSpPr>
          <xdr:cNvPr id="19" name="Rectangle: Rounded Corners 18">
            <a:hlinkClick xmlns:r="http://schemas.openxmlformats.org/officeDocument/2006/relationships" r:id="rId6" tooltip="Open curve fitting sheet"/>
            <a:extLst>
              <a:ext uri="{FF2B5EF4-FFF2-40B4-BE49-F238E27FC236}">
                <a16:creationId xmlns:a16="http://schemas.microsoft.com/office/drawing/2014/main" id="{D120BC08-5FD2-8CE9-FE74-78C4A0201161}"/>
              </a:ext>
            </a:extLst>
          </xdr:cNvPr>
          <xdr:cNvSpPr/>
        </xdr:nvSpPr>
        <xdr:spPr>
          <a:xfrm>
            <a:off x="101766" y="1133478"/>
            <a:ext cx="1273341" cy="391970"/>
          </a:xfrm>
          <a:prstGeom prst="roundRect">
            <a:avLst/>
          </a:prstGeom>
          <a:solidFill>
            <a:schemeClr val="accent1">
              <a:lumMod val="60000"/>
              <a:lumOff val="40000"/>
            </a:schemeClr>
          </a:solidFill>
          <a:ln>
            <a:solidFill>
              <a:srgbClr val="1E449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lang="en-US" sz="1200"/>
              <a:t>Curve Fitting</a:t>
            </a:r>
          </a:p>
        </xdr:txBody>
      </xdr:sp>
      <xdr:pic>
        <xdr:nvPicPr>
          <xdr:cNvPr id="20" name="Graphic 19" descr="Bar graph with upward trend with solid fill">
            <a:hlinkClick xmlns:r="http://schemas.openxmlformats.org/officeDocument/2006/relationships" r:id="rId7"/>
            <a:extLst>
              <a:ext uri="{FF2B5EF4-FFF2-40B4-BE49-F238E27FC236}">
                <a16:creationId xmlns:a16="http://schemas.microsoft.com/office/drawing/2014/main" id="{84729D52-C72F-7F15-FD55-64C94ED5756B}"/>
              </a:ext>
            </a:extLst>
          </xdr:cNvPr>
          <xdr:cNvPicPr>
            <a:picLocks/>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rcRect/>
          <a:stretch/>
        </xdr:blipFill>
        <xdr:spPr>
          <a:xfrm>
            <a:off x="172451" y="1208136"/>
            <a:ext cx="285750" cy="284400"/>
          </a:xfrm>
          <a:prstGeom prst="rect">
            <a:avLst/>
          </a:prstGeom>
        </xdr:spPr>
      </xdr:pic>
    </xdr:grpSp>
    <xdr:clientData/>
  </xdr:twoCellAnchor>
  <xdr:twoCellAnchor editAs="oneCell">
    <xdr:from>
      <xdr:col>0</xdr:col>
      <xdr:colOff>160867</xdr:colOff>
      <xdr:row>29</xdr:row>
      <xdr:rowOff>152399</xdr:rowOff>
    </xdr:from>
    <xdr:to>
      <xdr:col>0</xdr:col>
      <xdr:colOff>1400328</xdr:colOff>
      <xdr:row>33</xdr:row>
      <xdr:rowOff>180974</xdr:rowOff>
    </xdr:to>
    <xdr:pic>
      <xdr:nvPicPr>
        <xdr:cNvPr id="31" name="Picture 30">
          <a:hlinkClick xmlns:r="http://schemas.openxmlformats.org/officeDocument/2006/relationships" r:id="rId10"/>
          <a:extLst>
            <a:ext uri="{FF2B5EF4-FFF2-40B4-BE49-F238E27FC236}">
              <a16:creationId xmlns:a16="http://schemas.microsoft.com/office/drawing/2014/main" id="{56673C63-8175-3FDD-5E9D-89F13008FB72}"/>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60867" y="6311899"/>
          <a:ext cx="1239461" cy="790575"/>
        </a:xfrm>
        <a:prstGeom prst="rect">
          <a:avLst/>
        </a:prstGeom>
      </xdr:spPr>
    </xdr:pic>
    <xdr:clientData/>
  </xdr:twoCellAnchor>
  <xdr:twoCellAnchor>
    <xdr:from>
      <xdr:col>0</xdr:col>
      <xdr:colOff>92241</xdr:colOff>
      <xdr:row>5</xdr:row>
      <xdr:rowOff>66117</xdr:rowOff>
    </xdr:from>
    <xdr:to>
      <xdr:col>0</xdr:col>
      <xdr:colOff>1365582</xdr:colOff>
      <xdr:row>7</xdr:row>
      <xdr:rowOff>77648</xdr:rowOff>
    </xdr:to>
    <xdr:grpSp>
      <xdr:nvGrpSpPr>
        <xdr:cNvPr id="5" name="Group 4">
          <a:extLst>
            <a:ext uri="{FF2B5EF4-FFF2-40B4-BE49-F238E27FC236}">
              <a16:creationId xmlns:a16="http://schemas.microsoft.com/office/drawing/2014/main" id="{FD56D5C6-6871-7D08-5788-FC874AB937CF}"/>
            </a:ext>
          </a:extLst>
        </xdr:cNvPr>
        <xdr:cNvGrpSpPr/>
      </xdr:nvGrpSpPr>
      <xdr:grpSpPr>
        <a:xfrm>
          <a:off x="92241" y="1647267"/>
          <a:ext cx="1273341" cy="392531"/>
          <a:chOff x="92241" y="1647267"/>
          <a:chExt cx="1273341" cy="392531"/>
        </a:xfrm>
      </xdr:grpSpPr>
      <xdr:sp macro="" textlink="">
        <xdr:nvSpPr>
          <xdr:cNvPr id="7" name="Rectangle: Rounded Corners 6">
            <a:hlinkClick xmlns:r="http://schemas.openxmlformats.org/officeDocument/2006/relationships" r:id="rId12" tooltip="Estimate unknown concentrations given a calibration curve"/>
            <a:extLst>
              <a:ext uri="{FF2B5EF4-FFF2-40B4-BE49-F238E27FC236}">
                <a16:creationId xmlns:a16="http://schemas.microsoft.com/office/drawing/2014/main" id="{E07D9F11-174B-CAFC-B168-09CAED646C79}"/>
              </a:ext>
            </a:extLst>
          </xdr:cNvPr>
          <xdr:cNvSpPr/>
        </xdr:nvSpPr>
        <xdr:spPr>
          <a:xfrm>
            <a:off x="92241" y="1647267"/>
            <a:ext cx="1273341" cy="392531"/>
          </a:xfrm>
          <a:prstGeom prst="roundRect">
            <a:avLst/>
          </a:prstGeom>
          <a:solidFill>
            <a:schemeClr val="accent1"/>
          </a:solidFill>
          <a:ln>
            <a:solidFill>
              <a:srgbClr val="1E449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lang="en-US" sz="1200"/>
              <a:t>Unknowns</a:t>
            </a:r>
          </a:p>
        </xdr:txBody>
      </xdr:sp>
      <xdr:pic>
        <xdr:nvPicPr>
          <xdr:cNvPr id="8" name="Graphic 7" descr="Beaker with solid fill">
            <a:hlinkClick xmlns:r="http://schemas.openxmlformats.org/officeDocument/2006/relationships" r:id="rId12"/>
            <a:extLst>
              <a:ext uri="{FF2B5EF4-FFF2-40B4-BE49-F238E27FC236}">
                <a16:creationId xmlns:a16="http://schemas.microsoft.com/office/drawing/2014/main" id="{9881795F-BDEC-1108-0B75-1D8D5FF2883B}"/>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rcRect/>
          <a:stretch/>
        </xdr:blipFill>
        <xdr:spPr>
          <a:xfrm>
            <a:off x="193352" y="1688415"/>
            <a:ext cx="288000" cy="288000"/>
          </a:xfrm>
          <a:prstGeom prst="rect">
            <a:avLst/>
          </a:prstGeom>
        </xdr:spPr>
      </xdr:pic>
    </xdr:grpSp>
    <xdr:clientData/>
  </xdr:twoCellAnchor>
</xdr:wsDr>
</file>

<file path=xl/drawings/drawing2.xml><?xml version="1.0" encoding="utf-8"?>
<c:userShapes xmlns:c="http://schemas.openxmlformats.org/drawingml/2006/chart">
  <cdr:relSizeAnchor xmlns:cdr="http://schemas.openxmlformats.org/drawingml/2006/chartDrawing">
    <cdr:from>
      <cdr:x>0.06216</cdr:x>
      <cdr:y>0.14519</cdr:y>
    </cdr:from>
    <cdr:to>
      <cdr:x>0.30838</cdr:x>
      <cdr:y>0.25481</cdr:y>
    </cdr:to>
    <cdr:sp macro="" textlink="CurveFitting!$W$32">
      <cdr:nvSpPr>
        <cdr:cNvPr id="2" name="TextBox 1">
          <a:extLst xmlns:a="http://schemas.openxmlformats.org/drawingml/2006/main">
            <a:ext uri="{FF2B5EF4-FFF2-40B4-BE49-F238E27FC236}">
              <a16:creationId xmlns:a16="http://schemas.microsoft.com/office/drawing/2014/main" id="{0034BC9C-8825-D99B-35DF-B2BCD60A9D7D}"/>
            </a:ext>
          </a:extLst>
        </cdr:cNvPr>
        <cdr:cNvSpPr txBox="1"/>
      </cdr:nvSpPr>
      <cdr:spPr>
        <a:xfrm xmlns:a="http://schemas.openxmlformats.org/drawingml/2006/main">
          <a:off x="359547" y="519029"/>
          <a:ext cx="1424189" cy="39187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6D03DA5-7200-482D-83A3-07BEE9D89FD6}" type="TxLink">
            <a:rPr lang="en-US" sz="1100" b="1" i="0" u="none" strike="noStrike">
              <a:solidFill>
                <a:srgbClr val="000000"/>
              </a:solidFill>
              <a:latin typeface="Calibri"/>
              <a:cs typeface="Calibri"/>
            </a:rPr>
            <a:pPr/>
            <a:t>R² : 0.9895</a:t>
          </a:fld>
          <a:endParaRPr lang="en-US" sz="1100"/>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123825</xdr:colOff>
      <xdr:row>1</xdr:row>
      <xdr:rowOff>114302</xdr:rowOff>
    </xdr:from>
    <xdr:to>
      <xdr:col>0</xdr:col>
      <xdr:colOff>1397166</xdr:colOff>
      <xdr:row>2</xdr:row>
      <xdr:rowOff>2009</xdr:rowOff>
    </xdr:to>
    <xdr:grpSp>
      <xdr:nvGrpSpPr>
        <xdr:cNvPr id="12" name="Group 11">
          <a:extLst>
            <a:ext uri="{FF2B5EF4-FFF2-40B4-BE49-F238E27FC236}">
              <a16:creationId xmlns:a16="http://schemas.microsoft.com/office/drawing/2014/main" id="{23FD8650-1594-428D-A254-32358E864875}"/>
            </a:ext>
          </a:extLst>
        </xdr:cNvPr>
        <xdr:cNvGrpSpPr/>
      </xdr:nvGrpSpPr>
      <xdr:grpSpPr>
        <a:xfrm>
          <a:off x="123825" y="619127"/>
          <a:ext cx="1273341" cy="392532"/>
          <a:chOff x="70185" y="401054"/>
          <a:chExt cx="1273341" cy="421106"/>
        </a:xfrm>
      </xdr:grpSpPr>
      <xdr:sp macro="" textlink="">
        <xdr:nvSpPr>
          <xdr:cNvPr id="13" name="Rectangle: Rounded Corners 12">
            <a:hlinkClick xmlns:r="http://schemas.openxmlformats.org/officeDocument/2006/relationships" r:id="rId1" tooltip="Open instruction sheet"/>
            <a:extLst>
              <a:ext uri="{FF2B5EF4-FFF2-40B4-BE49-F238E27FC236}">
                <a16:creationId xmlns:a16="http://schemas.microsoft.com/office/drawing/2014/main" id="{D992CD34-27AD-DC74-94AA-4280C602E90F}"/>
              </a:ext>
            </a:extLst>
          </xdr:cNvPr>
          <xdr:cNvSpPr/>
        </xdr:nvSpPr>
        <xdr:spPr>
          <a:xfrm>
            <a:off x="70185" y="401054"/>
            <a:ext cx="1273341" cy="421106"/>
          </a:xfrm>
          <a:prstGeom prst="roundRect">
            <a:avLst/>
          </a:prstGeom>
          <a:solidFill>
            <a:schemeClr val="accent1"/>
          </a:solidFill>
          <a:ln>
            <a:solidFill>
              <a:srgbClr val="1E449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lang="en-US" sz="1200"/>
              <a:t>Instructions</a:t>
            </a:r>
          </a:p>
        </xdr:txBody>
      </xdr:sp>
      <xdr:pic>
        <xdr:nvPicPr>
          <xdr:cNvPr id="14" name="Graphic 13" descr="Books with solid fill">
            <a:hlinkClick xmlns:r="http://schemas.openxmlformats.org/officeDocument/2006/relationships" r:id="rId2"/>
            <a:extLst>
              <a:ext uri="{FF2B5EF4-FFF2-40B4-BE49-F238E27FC236}">
                <a16:creationId xmlns:a16="http://schemas.microsoft.com/office/drawing/2014/main" id="{7D9AB407-F2AB-8CA6-FCDA-426BF4FBD26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50395" y="481263"/>
            <a:ext cx="285750" cy="285750"/>
          </a:xfrm>
          <a:prstGeom prst="rect">
            <a:avLst/>
          </a:prstGeom>
        </xdr:spPr>
      </xdr:pic>
    </xdr:grpSp>
    <xdr:clientData/>
  </xdr:twoCellAnchor>
  <xdr:twoCellAnchor>
    <xdr:from>
      <xdr:col>0</xdr:col>
      <xdr:colOff>104775</xdr:colOff>
      <xdr:row>2</xdr:row>
      <xdr:rowOff>123828</xdr:rowOff>
    </xdr:from>
    <xdr:to>
      <xdr:col>0</xdr:col>
      <xdr:colOff>1378116</xdr:colOff>
      <xdr:row>4</xdr:row>
      <xdr:rowOff>134798</xdr:rowOff>
    </xdr:to>
    <xdr:grpSp>
      <xdr:nvGrpSpPr>
        <xdr:cNvPr id="4" name="Group 3">
          <a:extLst>
            <a:ext uri="{FF2B5EF4-FFF2-40B4-BE49-F238E27FC236}">
              <a16:creationId xmlns:a16="http://schemas.microsoft.com/office/drawing/2014/main" id="{FC97DC32-04BC-EDAF-A42E-815BA5A16234}"/>
            </a:ext>
          </a:extLst>
        </xdr:cNvPr>
        <xdr:cNvGrpSpPr/>
      </xdr:nvGrpSpPr>
      <xdr:grpSpPr>
        <a:xfrm>
          <a:off x="104775" y="1133478"/>
          <a:ext cx="1273341" cy="391970"/>
          <a:chOff x="104775" y="1139828"/>
          <a:chExt cx="1273341" cy="391970"/>
        </a:xfrm>
      </xdr:grpSpPr>
      <xdr:sp macro="" textlink="">
        <xdr:nvSpPr>
          <xdr:cNvPr id="16" name="Rectangle: Rounded Corners 15">
            <a:hlinkClick xmlns:r="http://schemas.openxmlformats.org/officeDocument/2006/relationships" r:id="rId5" tooltip="Open curve fitting sheet"/>
            <a:extLst>
              <a:ext uri="{FF2B5EF4-FFF2-40B4-BE49-F238E27FC236}">
                <a16:creationId xmlns:a16="http://schemas.microsoft.com/office/drawing/2014/main" id="{7BEADFE1-7DCA-7103-AD03-76BC8A24F636}"/>
              </a:ext>
            </a:extLst>
          </xdr:cNvPr>
          <xdr:cNvSpPr/>
        </xdr:nvSpPr>
        <xdr:spPr>
          <a:xfrm>
            <a:off x="104775" y="1139828"/>
            <a:ext cx="1273341" cy="391970"/>
          </a:xfrm>
          <a:prstGeom prst="roundRect">
            <a:avLst/>
          </a:prstGeom>
          <a:solidFill>
            <a:schemeClr val="accent1"/>
          </a:solidFill>
          <a:ln>
            <a:solidFill>
              <a:srgbClr val="1E449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lang="en-US" sz="1200"/>
              <a:t>Curve Fitting</a:t>
            </a:r>
          </a:p>
        </xdr:txBody>
      </xdr:sp>
      <xdr:pic>
        <xdr:nvPicPr>
          <xdr:cNvPr id="17" name="Graphic 16" descr="Bar graph with upward trend with solid fill">
            <a:hlinkClick xmlns:r="http://schemas.openxmlformats.org/officeDocument/2006/relationships" r:id="rId6"/>
            <a:extLst>
              <a:ext uri="{FF2B5EF4-FFF2-40B4-BE49-F238E27FC236}">
                <a16:creationId xmlns:a16="http://schemas.microsoft.com/office/drawing/2014/main" id="{DB38B458-A651-CBF5-E6FC-369DAA20D2D8}"/>
              </a:ext>
            </a:extLst>
          </xdr:cNvPr>
          <xdr:cNvPicPr>
            <a:picLocks/>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rcRect/>
          <a:stretch/>
        </xdr:blipFill>
        <xdr:spPr>
          <a:xfrm>
            <a:off x="175460" y="1214486"/>
            <a:ext cx="284400" cy="284400"/>
          </a:xfrm>
          <a:prstGeom prst="rect">
            <a:avLst/>
          </a:prstGeom>
        </xdr:spPr>
      </xdr:pic>
    </xdr:grpSp>
    <xdr:clientData/>
  </xdr:twoCellAnchor>
  <xdr:twoCellAnchor editAs="oneCell">
    <xdr:from>
      <xdr:col>0</xdr:col>
      <xdr:colOff>163876</xdr:colOff>
      <xdr:row>29</xdr:row>
      <xdr:rowOff>152399</xdr:rowOff>
    </xdr:from>
    <xdr:to>
      <xdr:col>0</xdr:col>
      <xdr:colOff>1403337</xdr:colOff>
      <xdr:row>33</xdr:row>
      <xdr:rowOff>180974</xdr:rowOff>
    </xdr:to>
    <xdr:pic>
      <xdr:nvPicPr>
        <xdr:cNvPr id="18" name="Picture 17">
          <a:hlinkClick xmlns:r="http://schemas.openxmlformats.org/officeDocument/2006/relationships" r:id="rId9"/>
          <a:extLst>
            <a:ext uri="{FF2B5EF4-FFF2-40B4-BE49-F238E27FC236}">
              <a16:creationId xmlns:a16="http://schemas.microsoft.com/office/drawing/2014/main" id="{7463BDE5-3086-48F1-B1C2-A110315CDBC4}"/>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63876" y="6311899"/>
          <a:ext cx="1239461" cy="790575"/>
        </a:xfrm>
        <a:prstGeom prst="rect">
          <a:avLst/>
        </a:prstGeom>
      </xdr:spPr>
    </xdr:pic>
    <xdr:clientData/>
  </xdr:twoCellAnchor>
  <xdr:twoCellAnchor>
    <xdr:from>
      <xdr:col>0</xdr:col>
      <xdr:colOff>95250</xdr:colOff>
      <xdr:row>5</xdr:row>
      <xdr:rowOff>66117</xdr:rowOff>
    </xdr:from>
    <xdr:to>
      <xdr:col>0</xdr:col>
      <xdr:colOff>1368591</xdr:colOff>
      <xdr:row>7</xdr:row>
      <xdr:rowOff>77648</xdr:rowOff>
    </xdr:to>
    <xdr:grpSp>
      <xdr:nvGrpSpPr>
        <xdr:cNvPr id="2" name="Group 1">
          <a:extLst>
            <a:ext uri="{FF2B5EF4-FFF2-40B4-BE49-F238E27FC236}">
              <a16:creationId xmlns:a16="http://schemas.microsoft.com/office/drawing/2014/main" id="{E1A0C769-134F-8BF2-01C0-2418ADD8C333}"/>
            </a:ext>
          </a:extLst>
        </xdr:cNvPr>
        <xdr:cNvGrpSpPr/>
      </xdr:nvGrpSpPr>
      <xdr:grpSpPr>
        <a:xfrm>
          <a:off x="95250" y="1647267"/>
          <a:ext cx="1273341" cy="392531"/>
          <a:chOff x="95250" y="1647267"/>
          <a:chExt cx="1273341" cy="392531"/>
        </a:xfrm>
      </xdr:grpSpPr>
      <xdr:sp macro="" textlink="">
        <xdr:nvSpPr>
          <xdr:cNvPr id="20" name="Rectangle: Rounded Corners 19">
            <a:hlinkClick xmlns:r="http://schemas.openxmlformats.org/officeDocument/2006/relationships" r:id="rId11" tooltip="Estimate unknown concentrations given a calibration curve"/>
            <a:extLst>
              <a:ext uri="{FF2B5EF4-FFF2-40B4-BE49-F238E27FC236}">
                <a16:creationId xmlns:a16="http://schemas.microsoft.com/office/drawing/2014/main" id="{F3940CBF-57B7-D67E-84F4-6CA1D6F3E8C6}"/>
              </a:ext>
            </a:extLst>
          </xdr:cNvPr>
          <xdr:cNvSpPr/>
        </xdr:nvSpPr>
        <xdr:spPr>
          <a:xfrm>
            <a:off x="95250" y="1647267"/>
            <a:ext cx="1273341" cy="392531"/>
          </a:xfrm>
          <a:prstGeom prst="roundRect">
            <a:avLst/>
          </a:prstGeom>
          <a:solidFill>
            <a:schemeClr val="accent1">
              <a:lumMod val="60000"/>
              <a:lumOff val="40000"/>
            </a:schemeClr>
          </a:solidFill>
          <a:ln>
            <a:solidFill>
              <a:srgbClr val="1E449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lang="en-US" sz="1200"/>
              <a:t>Unknowns</a:t>
            </a:r>
          </a:p>
        </xdr:txBody>
      </xdr:sp>
      <xdr:pic>
        <xdr:nvPicPr>
          <xdr:cNvPr id="21" name="Graphic 20" descr="Beaker with solid fill">
            <a:hlinkClick xmlns:r="http://schemas.openxmlformats.org/officeDocument/2006/relationships" r:id="rId11"/>
            <a:extLst>
              <a:ext uri="{FF2B5EF4-FFF2-40B4-BE49-F238E27FC236}">
                <a16:creationId xmlns:a16="http://schemas.microsoft.com/office/drawing/2014/main" id="{583BA17F-6812-8654-1DDC-939FE622472A}"/>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13"/>
              </a:ext>
            </a:extLst>
          </a:blip>
          <a:srcRect/>
          <a:stretch/>
        </xdr:blipFill>
        <xdr:spPr>
          <a:xfrm>
            <a:off x="196361" y="1688416"/>
            <a:ext cx="288000" cy="28800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161925</xdr:colOff>
      <xdr:row>1</xdr:row>
      <xdr:rowOff>198518</xdr:rowOff>
    </xdr:from>
    <xdr:to>
      <xdr:col>18</xdr:col>
      <xdr:colOff>228601</xdr:colOff>
      <xdr:row>21</xdr:row>
      <xdr:rowOff>180975</xdr:rowOff>
    </xdr:to>
    <xdr:sp macro="" textlink="">
      <xdr:nvSpPr>
        <xdr:cNvPr id="2" name="Rectangle: Rounded Corners 1">
          <a:extLst>
            <a:ext uri="{FF2B5EF4-FFF2-40B4-BE49-F238E27FC236}">
              <a16:creationId xmlns:a16="http://schemas.microsoft.com/office/drawing/2014/main" id="{5D55E10A-A543-467C-8AE6-4B8E4C78B1DC}"/>
            </a:ext>
          </a:extLst>
        </xdr:cNvPr>
        <xdr:cNvSpPr/>
      </xdr:nvSpPr>
      <xdr:spPr>
        <a:xfrm>
          <a:off x="1714500" y="703343"/>
          <a:ext cx="10106026" cy="4154407"/>
        </a:xfrm>
        <a:prstGeom prst="roundRect">
          <a:avLst>
            <a:gd name="adj" fmla="val 3917"/>
          </a:avLst>
        </a:prstGeom>
        <a:solidFill>
          <a:sysClr val="window" lastClr="FFFFFF">
            <a:alpha val="92000"/>
          </a:sysClr>
        </a:solidFill>
        <a:ln>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36000" tIns="18000" rIns="36000" bIns="0" rtlCol="0" anchor="t">
          <a:noAutofit/>
        </a:bodyPr>
        <a:lstStyle/>
        <a:p>
          <a:pPr algn="l"/>
          <a:r>
            <a:rPr lang="en-US" sz="1400" b="1" u="sng">
              <a:solidFill>
                <a:schemeClr val="tx1"/>
              </a:solidFill>
            </a:rPr>
            <a:t>Instructions</a:t>
          </a:r>
        </a:p>
        <a:p>
          <a:pPr algn="l"/>
          <a:endParaRPr lang="en-US" sz="1400" b="1" u="sng">
            <a:solidFill>
              <a:schemeClr val="tx1"/>
            </a:solidFill>
          </a:endParaRPr>
        </a:p>
        <a:p>
          <a:pPr algn="l"/>
          <a:r>
            <a:rPr lang="en-US" sz="1400">
              <a:solidFill>
                <a:schemeClr val="tx1"/>
              </a:solidFill>
            </a:rPr>
            <a:t>1.) Enter or paste (paste only values w/o formatting) your x-</a:t>
          </a:r>
          <a:r>
            <a:rPr lang="en-US" sz="1400" baseline="0">
              <a:solidFill>
                <a:schemeClr val="tx1"/>
              </a:solidFill>
            </a:rPr>
            <a:t> and y-values in cells C3... and D3..., respectively. </a:t>
          </a:r>
          <a:endParaRPr lang="en-US" sz="1400">
            <a:solidFill>
              <a:schemeClr val="tx1"/>
            </a:solidFill>
          </a:endParaRPr>
        </a:p>
        <a:p>
          <a:pPr algn="l"/>
          <a:r>
            <a:rPr lang="en-US" sz="1400">
              <a:solidFill>
                <a:schemeClr val="tx1"/>
              </a:solidFill>
            </a:rPr>
            <a:t>2.) Select your fit model in N3.</a:t>
          </a:r>
        </a:p>
        <a:p>
          <a:pPr algn="l"/>
          <a:r>
            <a:rPr lang="en-US" sz="1400">
              <a:solidFill>
                <a:schemeClr val="tx1"/>
              </a:solidFill>
            </a:rPr>
            <a:t>3.) Copy and paste (paste only values w/o</a:t>
          </a:r>
          <a:r>
            <a:rPr lang="en-US" sz="1400" baseline="0">
              <a:solidFill>
                <a:schemeClr val="tx1"/>
              </a:solidFill>
            </a:rPr>
            <a:t> formatting) the initial guess values from cell T24 and the following to cells U24 and following.</a:t>
          </a:r>
          <a:endParaRPr lang="en-US" sz="1400">
            <a:solidFill>
              <a:schemeClr val="tx1"/>
            </a:solidFill>
          </a:endParaRPr>
        </a:p>
        <a:p>
          <a:pPr algn="l"/>
          <a:r>
            <a:rPr lang="en-US" sz="1400">
              <a:solidFill>
                <a:schemeClr val="tx1"/>
              </a:solidFill>
            </a:rPr>
            <a:t>4.) Go to </a:t>
          </a:r>
          <a:r>
            <a:rPr lang="en-US" sz="1400" i="1">
              <a:solidFill>
                <a:schemeClr val="tx1"/>
              </a:solidFill>
            </a:rPr>
            <a:t>Data</a:t>
          </a:r>
          <a:r>
            <a:rPr lang="en-US" sz="1400">
              <a:solidFill>
                <a:schemeClr val="tx1"/>
              </a:solidFill>
            </a:rPr>
            <a:t> and open the </a:t>
          </a:r>
          <a:r>
            <a:rPr lang="en-US" sz="1400" i="1">
              <a:solidFill>
                <a:schemeClr val="tx1"/>
              </a:solidFill>
            </a:rPr>
            <a:t>Solver</a:t>
          </a:r>
          <a:r>
            <a:rPr lang="en-US" sz="1400">
              <a:solidFill>
                <a:schemeClr val="tx1"/>
              </a:solidFill>
            </a:rPr>
            <a:t> window.</a:t>
          </a:r>
        </a:p>
        <a:p>
          <a:pPr algn="l"/>
          <a:r>
            <a:rPr lang="en-US" sz="1400" baseline="0">
              <a:solidFill>
                <a:schemeClr val="tx1"/>
              </a:solidFill>
            </a:rPr>
            <a:t>5.) In the </a:t>
          </a:r>
          <a:r>
            <a:rPr lang="en-US" sz="1400" i="1" baseline="0">
              <a:solidFill>
                <a:schemeClr val="tx1"/>
              </a:solidFill>
            </a:rPr>
            <a:t>Solver</a:t>
          </a:r>
          <a:r>
            <a:rPr lang="en-US" sz="1400" baseline="0">
              <a:solidFill>
                <a:schemeClr val="tx1"/>
              </a:solidFill>
            </a:rPr>
            <a:t> window select the sum of squared errors (SSE and Weighted SSE, respectively), in cell U30, as the objective cell which ought to be minimized.</a:t>
          </a:r>
        </a:p>
        <a:p>
          <a:pPr algn="l"/>
          <a:r>
            <a:rPr lang="en-US" sz="1400" baseline="0">
              <a:solidFill>
                <a:schemeClr val="tx1"/>
              </a:solidFill>
            </a:rPr>
            <a:t>6.) Select cells U24 and the following as variable cells.</a:t>
          </a:r>
        </a:p>
        <a:p>
          <a:pPr algn="l"/>
          <a:r>
            <a:rPr lang="en-US" sz="1400" baseline="0">
              <a:solidFill>
                <a:schemeClr val="tx1"/>
              </a:solidFill>
            </a:rPr>
            <a:t>7.) Uncheck the box </a:t>
          </a:r>
          <a:r>
            <a:rPr lang="en-US" sz="1400" i="1" baseline="0">
              <a:solidFill>
                <a:schemeClr val="tx1"/>
              </a:solidFill>
            </a:rPr>
            <a:t>Make Unconstrained Variables Non-Negative</a:t>
          </a:r>
          <a:r>
            <a:rPr lang="en-US" sz="1400" baseline="0">
              <a:solidFill>
                <a:schemeClr val="tx1"/>
              </a:solidFill>
            </a:rPr>
            <a:t>.</a:t>
          </a:r>
        </a:p>
        <a:p>
          <a:pPr algn="l"/>
          <a:r>
            <a:rPr lang="en-US" sz="1400" baseline="0">
              <a:solidFill>
                <a:schemeClr val="tx1"/>
              </a:solidFill>
            </a:rPr>
            <a:t>8.) Choose </a:t>
          </a:r>
          <a:r>
            <a:rPr lang="en-US" sz="1400" i="1" baseline="0">
              <a:solidFill>
                <a:schemeClr val="tx1"/>
              </a:solidFill>
            </a:rPr>
            <a:t>GRG Nonlinear</a:t>
          </a:r>
          <a:r>
            <a:rPr lang="en-US" sz="1400" baseline="0">
              <a:solidFill>
                <a:schemeClr val="tx1"/>
              </a:solidFill>
            </a:rPr>
            <a:t> as solving method.</a:t>
          </a:r>
        </a:p>
        <a:p>
          <a:pPr algn="l"/>
          <a:r>
            <a:rPr lang="en-US" sz="1400" baseline="0">
              <a:solidFill>
                <a:schemeClr val="tx1"/>
              </a:solidFill>
            </a:rPr>
            <a:t>9.) Click </a:t>
          </a:r>
          <a:r>
            <a:rPr lang="en-US" sz="1400" i="1" baseline="0">
              <a:solidFill>
                <a:schemeClr val="tx1"/>
              </a:solidFill>
            </a:rPr>
            <a:t>Solve</a:t>
          </a:r>
          <a:r>
            <a:rPr lang="en-US" sz="1400" baseline="0">
              <a:solidFill>
                <a:schemeClr val="tx1"/>
              </a:solidFill>
            </a:rPr>
            <a:t> and accept the solution.</a:t>
          </a:r>
        </a:p>
        <a:p>
          <a:pPr algn="l"/>
          <a:br>
            <a:rPr lang="en-US" sz="1400" baseline="0">
              <a:solidFill>
                <a:schemeClr val="tx1"/>
              </a:solidFill>
            </a:rPr>
          </a:br>
          <a:r>
            <a:rPr lang="en-US" sz="1400" i="1" u="sng" baseline="0">
              <a:solidFill>
                <a:schemeClr val="tx1"/>
              </a:solidFill>
            </a:rPr>
            <a:t>Note</a:t>
          </a:r>
          <a:r>
            <a:rPr lang="en-US" sz="1400" baseline="0">
              <a:solidFill>
                <a:schemeClr val="tx1"/>
              </a:solidFill>
            </a:rPr>
            <a:t>: </a:t>
          </a:r>
        </a:p>
        <a:p>
          <a:pPr algn="l"/>
          <a:r>
            <a:rPr lang="en-US" sz="1400" baseline="0">
              <a:solidFill>
                <a:schemeClr val="tx1"/>
              </a:solidFill>
            </a:rPr>
            <a:t>- You might play with the Solver Options (e.g. setting different convergence criteria).</a:t>
          </a:r>
          <a:br>
            <a:rPr lang="en-US" sz="1400" baseline="0">
              <a:solidFill>
                <a:schemeClr val="tx1"/>
              </a:solidFill>
            </a:rPr>
          </a:br>
          <a:r>
            <a:rPr lang="en-US" sz="1400" baseline="0">
              <a:solidFill>
                <a:schemeClr val="tx1"/>
              </a:solidFill>
            </a:rPr>
            <a:t>- The length of data is limited to 1000.</a:t>
          </a:r>
        </a:p>
        <a:p>
          <a:pPr algn="l"/>
          <a:r>
            <a:rPr lang="en-US" sz="1400" baseline="0">
              <a:solidFill>
                <a:schemeClr val="tx1"/>
              </a:solidFill>
            </a:rPr>
            <a:t>- Make sure to have the Solver addin installed. For more details refer to: </a:t>
          </a:r>
          <a:r>
            <a:rPr lang="en-US" sz="1400" baseline="0">
              <a:solidFill>
                <a:srgbClr val="1E4492"/>
              </a:solidFill>
            </a:rPr>
            <a:t>https://support.microsoft.com/en-us/office/load-the-solver-add-in-in-excel-612926fc-d53b-46b4-872c-e24772f078ca?ui=en-us&amp;rs=en-us&amp;ad=us&amp;fromar=1</a:t>
          </a:r>
        </a:p>
        <a:p>
          <a:pPr algn="l"/>
          <a:r>
            <a:rPr lang="en-US" sz="1400" baseline="0">
              <a:solidFill>
                <a:schemeClr val="tx1"/>
              </a:solidFill>
            </a:rPr>
            <a:t> </a:t>
          </a:r>
          <a:endParaRPr lang="en-US" sz="1400">
            <a:solidFill>
              <a:schemeClr val="tx1"/>
            </a:solidFill>
          </a:endParaRPr>
        </a:p>
      </xdr:txBody>
    </xdr:sp>
    <xdr:clientData/>
  </xdr:twoCellAnchor>
  <xdr:twoCellAnchor>
    <xdr:from>
      <xdr:col>0</xdr:col>
      <xdr:colOff>123824</xdr:colOff>
      <xdr:row>1</xdr:row>
      <xdr:rowOff>112796</xdr:rowOff>
    </xdr:from>
    <xdr:to>
      <xdr:col>0</xdr:col>
      <xdr:colOff>1397165</xdr:colOff>
      <xdr:row>2</xdr:row>
      <xdr:rowOff>1063</xdr:rowOff>
    </xdr:to>
    <xdr:grpSp>
      <xdr:nvGrpSpPr>
        <xdr:cNvPr id="6" name="Group 5">
          <a:extLst>
            <a:ext uri="{FF2B5EF4-FFF2-40B4-BE49-F238E27FC236}">
              <a16:creationId xmlns:a16="http://schemas.microsoft.com/office/drawing/2014/main" id="{FF5C7AB2-DCFF-8856-D62A-17055B824B8A}"/>
            </a:ext>
          </a:extLst>
        </xdr:cNvPr>
        <xdr:cNvGrpSpPr/>
      </xdr:nvGrpSpPr>
      <xdr:grpSpPr>
        <a:xfrm>
          <a:off x="123824" y="617621"/>
          <a:ext cx="1273341" cy="393092"/>
          <a:chOff x="123824" y="620796"/>
          <a:chExt cx="1273341" cy="396267"/>
        </a:xfrm>
      </xdr:grpSpPr>
      <xdr:sp macro="" textlink="">
        <xdr:nvSpPr>
          <xdr:cNvPr id="15" name="Rectangle: Rounded Corners 14">
            <a:hlinkClick xmlns:r="http://schemas.openxmlformats.org/officeDocument/2006/relationships" r:id="rId1" tooltip="Open instruction sheet"/>
            <a:extLst>
              <a:ext uri="{FF2B5EF4-FFF2-40B4-BE49-F238E27FC236}">
                <a16:creationId xmlns:a16="http://schemas.microsoft.com/office/drawing/2014/main" id="{4965EE4A-D31B-E95D-6B6A-C49A0F859739}"/>
              </a:ext>
            </a:extLst>
          </xdr:cNvPr>
          <xdr:cNvSpPr/>
        </xdr:nvSpPr>
        <xdr:spPr>
          <a:xfrm>
            <a:off x="123824" y="620796"/>
            <a:ext cx="1273341" cy="396267"/>
          </a:xfrm>
          <a:prstGeom prst="roundRect">
            <a:avLst/>
          </a:prstGeom>
          <a:solidFill>
            <a:schemeClr val="accent1">
              <a:lumMod val="60000"/>
              <a:lumOff val="40000"/>
            </a:schemeClr>
          </a:solidFill>
          <a:ln>
            <a:solidFill>
              <a:srgbClr val="1E449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lang="en-US" sz="1200"/>
              <a:t>Instructions</a:t>
            </a:r>
          </a:p>
        </xdr:txBody>
      </xdr:sp>
      <xdr:pic>
        <xdr:nvPicPr>
          <xdr:cNvPr id="16" name="Graphic 15" descr="Books with solid fill">
            <a:hlinkClick xmlns:r="http://schemas.openxmlformats.org/officeDocument/2006/relationships" r:id="rId1"/>
            <a:extLst>
              <a:ext uri="{FF2B5EF4-FFF2-40B4-BE49-F238E27FC236}">
                <a16:creationId xmlns:a16="http://schemas.microsoft.com/office/drawing/2014/main" id="{3F1C58D2-F94E-7769-7136-AA5C85B152A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04034" y="696274"/>
            <a:ext cx="285750" cy="268895"/>
          </a:xfrm>
          <a:prstGeom prst="rect">
            <a:avLst/>
          </a:prstGeom>
        </xdr:spPr>
      </xdr:pic>
    </xdr:grpSp>
    <xdr:clientData/>
  </xdr:twoCellAnchor>
  <xdr:twoCellAnchor>
    <xdr:from>
      <xdr:col>0</xdr:col>
      <xdr:colOff>104774</xdr:colOff>
      <xdr:row>2</xdr:row>
      <xdr:rowOff>119371</xdr:rowOff>
    </xdr:from>
    <xdr:to>
      <xdr:col>0</xdr:col>
      <xdr:colOff>1378115</xdr:colOff>
      <xdr:row>4</xdr:row>
      <xdr:rowOff>130902</xdr:rowOff>
    </xdr:to>
    <xdr:sp macro="" textlink="">
      <xdr:nvSpPr>
        <xdr:cNvPr id="22" name="Rectangle: Rounded Corners 21">
          <a:hlinkClick xmlns:r="http://schemas.openxmlformats.org/officeDocument/2006/relationships" r:id="rId4" tooltip="Open instruction sheet"/>
          <a:extLst>
            <a:ext uri="{FF2B5EF4-FFF2-40B4-BE49-F238E27FC236}">
              <a16:creationId xmlns:a16="http://schemas.microsoft.com/office/drawing/2014/main" id="{FE5BEF80-30D3-4ADC-6E1A-D9391DA182DA}"/>
            </a:ext>
          </a:extLst>
        </xdr:cNvPr>
        <xdr:cNvSpPr/>
      </xdr:nvSpPr>
      <xdr:spPr>
        <a:xfrm>
          <a:off x="104774" y="1135371"/>
          <a:ext cx="1273341" cy="392531"/>
        </a:xfrm>
        <a:prstGeom prst="roundRect">
          <a:avLst/>
        </a:prstGeom>
        <a:solidFill>
          <a:schemeClr val="accent1"/>
        </a:solidFill>
        <a:ln>
          <a:solidFill>
            <a:srgbClr val="1E449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lang="en-US" sz="1200"/>
            <a:t>Curve Fitting</a:t>
          </a:r>
        </a:p>
      </xdr:txBody>
    </xdr:sp>
    <xdr:clientData/>
  </xdr:twoCellAnchor>
  <xdr:twoCellAnchor>
    <xdr:from>
      <xdr:col>0</xdr:col>
      <xdr:colOff>164876</xdr:colOff>
      <xdr:row>2</xdr:row>
      <xdr:rowOff>187939</xdr:rowOff>
    </xdr:from>
    <xdr:to>
      <xdr:col>0</xdr:col>
      <xdr:colOff>450626</xdr:colOff>
      <xdr:row>4</xdr:row>
      <xdr:rowOff>92689</xdr:rowOff>
    </xdr:to>
    <xdr:pic>
      <xdr:nvPicPr>
        <xdr:cNvPr id="23" name="Graphic 22" descr="Bar graph with upward trend with solid fill">
          <a:hlinkClick xmlns:r="http://schemas.openxmlformats.org/officeDocument/2006/relationships" r:id="rId5"/>
          <a:extLst>
            <a:ext uri="{FF2B5EF4-FFF2-40B4-BE49-F238E27FC236}">
              <a16:creationId xmlns:a16="http://schemas.microsoft.com/office/drawing/2014/main" id="{770479AF-82E7-727F-EE01-C0E887FA692D}"/>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rcRect/>
        <a:stretch/>
      </xdr:blipFill>
      <xdr:spPr>
        <a:xfrm>
          <a:off x="164876" y="1197589"/>
          <a:ext cx="285750" cy="285750"/>
        </a:xfrm>
        <a:prstGeom prst="rect">
          <a:avLst/>
        </a:prstGeom>
      </xdr:spPr>
    </xdr:pic>
    <xdr:clientData/>
  </xdr:twoCellAnchor>
  <xdr:twoCellAnchor editAs="oneCell">
    <xdr:from>
      <xdr:col>0</xdr:col>
      <xdr:colOff>160867</xdr:colOff>
      <xdr:row>29</xdr:row>
      <xdr:rowOff>94192</xdr:rowOff>
    </xdr:from>
    <xdr:to>
      <xdr:col>0</xdr:col>
      <xdr:colOff>1400328</xdr:colOff>
      <xdr:row>33</xdr:row>
      <xdr:rowOff>122767</xdr:rowOff>
    </xdr:to>
    <xdr:pic>
      <xdr:nvPicPr>
        <xdr:cNvPr id="25" name="Picture 24">
          <a:hlinkClick xmlns:r="http://schemas.openxmlformats.org/officeDocument/2006/relationships" r:id="rId8"/>
          <a:extLst>
            <a:ext uri="{FF2B5EF4-FFF2-40B4-BE49-F238E27FC236}">
              <a16:creationId xmlns:a16="http://schemas.microsoft.com/office/drawing/2014/main" id="{71C885B6-F367-4697-9325-5DADA1CFAB1A}"/>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60867" y="6306609"/>
          <a:ext cx="1239461" cy="790575"/>
        </a:xfrm>
        <a:prstGeom prst="rect">
          <a:avLst/>
        </a:prstGeom>
      </xdr:spPr>
    </xdr:pic>
    <xdr:clientData/>
  </xdr:twoCellAnchor>
  <xdr:twoCellAnchor>
    <xdr:from>
      <xdr:col>0</xdr:col>
      <xdr:colOff>104775</xdr:colOff>
      <xdr:row>5</xdr:row>
      <xdr:rowOff>75643</xdr:rowOff>
    </xdr:from>
    <xdr:to>
      <xdr:col>0</xdr:col>
      <xdr:colOff>1378116</xdr:colOff>
      <xdr:row>7</xdr:row>
      <xdr:rowOff>87174</xdr:rowOff>
    </xdr:to>
    <xdr:grpSp>
      <xdr:nvGrpSpPr>
        <xdr:cNvPr id="3" name="Group 2">
          <a:extLst>
            <a:ext uri="{FF2B5EF4-FFF2-40B4-BE49-F238E27FC236}">
              <a16:creationId xmlns:a16="http://schemas.microsoft.com/office/drawing/2014/main" id="{47F61ACF-9A26-1834-CFC9-895A0B311461}"/>
            </a:ext>
          </a:extLst>
        </xdr:cNvPr>
        <xdr:cNvGrpSpPr/>
      </xdr:nvGrpSpPr>
      <xdr:grpSpPr>
        <a:xfrm>
          <a:off x="104775" y="1656793"/>
          <a:ext cx="1273341" cy="392531"/>
          <a:chOff x="104775" y="1656793"/>
          <a:chExt cx="1273341" cy="392531"/>
        </a:xfrm>
      </xdr:grpSpPr>
      <xdr:sp macro="" textlink="">
        <xdr:nvSpPr>
          <xdr:cNvPr id="8" name="Rectangle: Rounded Corners 7">
            <a:hlinkClick xmlns:r="http://schemas.openxmlformats.org/officeDocument/2006/relationships" r:id="rId10" tooltip="Estimate unknown concentrations given a calibration curve"/>
            <a:extLst>
              <a:ext uri="{FF2B5EF4-FFF2-40B4-BE49-F238E27FC236}">
                <a16:creationId xmlns:a16="http://schemas.microsoft.com/office/drawing/2014/main" id="{10DEF85B-678A-C1A0-AEFE-DFAD66A9E5C9}"/>
              </a:ext>
            </a:extLst>
          </xdr:cNvPr>
          <xdr:cNvSpPr/>
        </xdr:nvSpPr>
        <xdr:spPr>
          <a:xfrm>
            <a:off x="104775" y="1656793"/>
            <a:ext cx="1273341" cy="392531"/>
          </a:xfrm>
          <a:prstGeom prst="roundRect">
            <a:avLst/>
          </a:prstGeom>
          <a:solidFill>
            <a:schemeClr val="accent1"/>
          </a:solidFill>
          <a:ln>
            <a:solidFill>
              <a:srgbClr val="1E449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lang="en-US" sz="1200"/>
              <a:t>Unknowns</a:t>
            </a:r>
          </a:p>
        </xdr:txBody>
      </xdr:sp>
      <xdr:pic>
        <xdr:nvPicPr>
          <xdr:cNvPr id="9" name="Graphic 8" descr="Beaker with solid fill">
            <a:hlinkClick xmlns:r="http://schemas.openxmlformats.org/officeDocument/2006/relationships" r:id="rId1"/>
            <a:extLst>
              <a:ext uri="{FF2B5EF4-FFF2-40B4-BE49-F238E27FC236}">
                <a16:creationId xmlns:a16="http://schemas.microsoft.com/office/drawing/2014/main" id="{566E3762-64AF-4144-5922-9585A107E72A}"/>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a:xfrm>
            <a:off x="194680" y="1710393"/>
            <a:ext cx="288000" cy="288000"/>
          </a:xfrm>
          <a:prstGeom prst="rect">
            <a:avLst/>
          </a:prstGeom>
        </xdr:spPr>
      </xdr:pic>
    </xdr:grpSp>
    <xdr:clientData/>
  </xdr:twoCellAnchor>
</xdr:wsDr>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2355D-93C6-4431-9316-C127C69B6F5A}">
  <sheetPr codeName="Sheet1">
    <tabColor rgb="FF1E4492"/>
  </sheetPr>
  <dimension ref="A1:AL1002"/>
  <sheetViews>
    <sheetView showGridLines="0" showRowColHeaders="0" tabSelected="1" zoomScaleNormal="100" workbookViewId="0">
      <selection activeCell="C3" sqref="C3"/>
    </sheetView>
  </sheetViews>
  <sheetFormatPr defaultColWidth="11" defaultRowHeight="15" x14ac:dyDescent="0.25"/>
  <cols>
    <col min="1" max="1" width="23.28515625" style="27" customWidth="1"/>
    <col min="2" max="2" width="11" style="3"/>
    <col min="3" max="3" width="23" style="16" bestFit="1" customWidth="1"/>
    <col min="4" max="4" width="22" style="12" bestFit="1" customWidth="1"/>
    <col min="5" max="5" width="10.140625" style="12" customWidth="1"/>
    <col min="6" max="6" width="2.7109375" style="12" customWidth="1"/>
    <col min="7" max="7" width="0" style="12" hidden="1" customWidth="1"/>
    <col min="8" max="8" width="11.5703125" style="12" hidden="1" customWidth="1"/>
    <col min="9" max="12" width="0" style="3" hidden="1" customWidth="1"/>
    <col min="13" max="13" width="2.7109375" style="3" customWidth="1"/>
    <col min="14" max="14" width="16.85546875" style="3" bestFit="1" customWidth="1"/>
    <col min="15" max="15" width="11" style="3"/>
    <col min="16" max="16" width="33.28515625" style="3" hidden="1" customWidth="1"/>
    <col min="17" max="18" width="11" style="3" hidden="1" customWidth="1"/>
    <col min="19" max="19" width="11" style="5"/>
    <col min="20" max="20" width="17.140625" style="6" bestFit="1" customWidth="1"/>
    <col min="21" max="21" width="25" style="3" customWidth="1"/>
    <col min="22" max="22" width="20.85546875" style="3" bestFit="1" customWidth="1"/>
    <col min="23" max="23" width="11" style="3"/>
    <col min="24" max="26" width="11" style="39"/>
    <col min="27" max="40" width="0" style="39" hidden="1" customWidth="1"/>
    <col min="41" max="16384" width="11" style="39"/>
  </cols>
  <sheetData>
    <row r="1" spans="1:38" s="49" customFormat="1" ht="39.950000000000003" customHeight="1" x14ac:dyDescent="0.25">
      <c r="A1" s="27"/>
      <c r="B1" s="45" t="s">
        <v>43</v>
      </c>
      <c r="C1" s="46"/>
      <c r="D1" s="46"/>
      <c r="E1" s="47"/>
      <c r="F1" s="47"/>
      <c r="G1" s="47"/>
      <c r="H1" s="47"/>
      <c r="I1" s="28"/>
      <c r="J1" s="28"/>
      <c r="K1" s="28"/>
      <c r="L1" s="28"/>
      <c r="M1" s="28"/>
      <c r="N1" s="48"/>
      <c r="O1" s="28"/>
      <c r="P1" s="28"/>
      <c r="Q1" s="28"/>
      <c r="R1" s="27"/>
      <c r="S1" s="27"/>
      <c r="T1" s="27"/>
      <c r="U1" s="27"/>
      <c r="V1" s="27"/>
      <c r="W1" s="27"/>
      <c r="Y1" s="50"/>
      <c r="Z1" s="50"/>
      <c r="AA1" s="50" t="s">
        <v>2</v>
      </c>
    </row>
    <row r="2" spans="1:38" ht="39.950000000000003" customHeight="1" x14ac:dyDescent="0.25">
      <c r="A2" s="29"/>
      <c r="B2" s="30"/>
      <c r="C2" s="42" t="s">
        <v>29</v>
      </c>
      <c r="D2" s="9" t="s">
        <v>30</v>
      </c>
      <c r="E2" s="9" t="s">
        <v>47</v>
      </c>
      <c r="F2" s="43"/>
      <c r="G2" s="12" t="s">
        <v>45</v>
      </c>
      <c r="H2" s="12" t="s">
        <v>46</v>
      </c>
      <c r="I2" s="6" t="s">
        <v>11</v>
      </c>
      <c r="J2" s="6" t="s">
        <v>32</v>
      </c>
      <c r="K2" s="6" t="s">
        <v>27</v>
      </c>
      <c r="L2" s="6" t="s">
        <v>28</v>
      </c>
      <c r="M2" s="6"/>
      <c r="N2" s="4" t="s">
        <v>10</v>
      </c>
      <c r="P2" s="3" t="s">
        <v>4</v>
      </c>
      <c r="S2" s="3"/>
      <c r="T2" s="3"/>
      <c r="AA2" s="39" t="str">
        <f>"df/d" &amp; S24</f>
        <v>df/dBottom</v>
      </c>
      <c r="AB2" s="39" t="str">
        <f>"df/d" &amp; S25</f>
        <v>df/dTop</v>
      </c>
      <c r="AC2" s="39" t="str">
        <f>"df/d" &amp; S26</f>
        <v>df/dlogEC50</v>
      </c>
      <c r="AD2" s="39" t="str">
        <f>"df/d" &amp; S27</f>
        <v>df/dHill Slope</v>
      </c>
      <c r="AE2" s="39" t="str">
        <f>"df/d" &amp; S28</f>
        <v>df/d</v>
      </c>
      <c r="AH2" s="40" t="s">
        <v>5</v>
      </c>
      <c r="AI2" s="39" cm="1">
        <f t="array" aca="1" ref="AI2:AL5" ca="1">IFERROR(SQRT($R$9*MINVERSE(MMULT(TRANSPOSE(AA3:INDIRECT(ADDRESS($P$3,COLUMN($AA$3)+(P6-1)))),AA3:INDIRECT(ADDRESS($P$3,COLUMN($AA$3)+(P6-1)))))),0)</f>
        <v>1424.7325942730124</v>
      </c>
      <c r="AJ2" s="39">
        <f ca="1"/>
        <v>0</v>
      </c>
      <c r="AK2" s="39">
        <f ca="1"/>
        <v>2.5158327796449842</v>
      </c>
      <c r="AL2" s="39">
        <f ca="1"/>
        <v>6.1606006654928258</v>
      </c>
    </row>
    <row r="3" spans="1:38" x14ac:dyDescent="0.25">
      <c r="C3" s="23">
        <v>10</v>
      </c>
      <c r="D3" s="23">
        <v>259628</v>
      </c>
      <c r="E3" s="23"/>
      <c r="F3" s="22"/>
      <c r="G3" s="22" cm="1">
        <f t="array" ref="G3:H134">_xlfn._xlws.FILTER($C$3:$D$1002,($C$3:$C$1002&lt;&gt;"")*($D$3:$D$1002&lt;&gt;"")*($E$3:$E$1002=""),"")</f>
        <v>10</v>
      </c>
      <c r="H3" s="22">
        <v>259628</v>
      </c>
      <c r="I3" s="13" cm="1">
        <f t="array" ref="I3:I134">IF(G3="","",IF(N3="4PL",$U$24+($U$25-$U$24)/(1+10^(($U$26-LOG10(INDEX(G3:G1002,_xlfn.SEQUENCE($P$3-2))))*$U$27)),
IF(N3="5PL",$U$24+($U$25-$U$24)/(1+10^(($U$26-LOG10(INDEX(G3:G1002,_xlfn.SEQUENCE($P$3-2))))*$U$27))^$U$28,
IF(N3="Linear",$U$24+$U$25*INDEX(G3:G1002,_xlfn.SEQUENCE($P$3-2)),
IF(N3="Hyperbolic",$U$24*INDEX(G3:G1002,_xlfn.SEQUENCE($P$3-2))/($U$25+INDEX(G3:G1002,_xlfn.SEQUENCE($P$3-2))),
IF(N3="Exp1",($U$24-$U$25)*EXP(-INDEX(G3:G1002,_xlfn.SEQUENCE($P$3-2))/$U$26)+$U$25,
IF(N3="Exp2",$U$25+($U$24-$U$25)*(1-EXP(-INDEX(G3:G1002,_xlfn.SEQUENCE($P$3-2))/$U$26)),"")))))))</f>
        <v>247229.69547012093</v>
      </c>
      <c r="J3" s="13" cm="1">
        <f t="array" ref="J3:J134">IF(N9="None",_xlfn.SEQUENCE(COUNT(_xlfn._xlws.FILTER(H3:H1002,H3:H1002&lt;&gt;"","")),1,1,0),
IF(N9="1/y",SQRT(1/_xlfn._xlws.FILTER(WeightsPreparation!AA3:AA1002,WeightsPreparation!AA3:AA1002&lt;&gt;"","")),
IF(N9="1/y²",1/_xlfn._xlws.FILTER(WeightsPreparation!AA3:AA1002,WeightsPreparation!AA3:AA1002&lt;&gt;"",""),
IF(N9="1/SD²",SQRT(1/_xlfn._xlws.FILTER(WeightsPreparation!AA3:AA1002,WeightsPreparation!AA3:AA1002&lt;&gt;"","")),""))))</f>
        <v>1</v>
      </c>
      <c r="K3" s="13" cm="1">
        <f t="array" ref="K3:K134">_xlfn.ANCHORARRAY(J3)*_xlfn._xlws.FILTER(H3:H1002,H3:H1002&lt;&gt;"","")</f>
        <v>259628</v>
      </c>
      <c r="L3" s="13" cm="1">
        <f t="array" ref="L3:L134">_xlfn.ANCHORARRAY(J3)*_xlfn._xlws.FILTER(I3:I1002,H3:H1002&lt;&gt;"","")</f>
        <v>247229.69547012093</v>
      </c>
      <c r="M3" s="13"/>
      <c r="N3" s="24" t="s">
        <v>31</v>
      </c>
      <c r="P3" s="3" cm="1">
        <f t="array" ref="P3">MATCH(FALSE,G3:G1002="",1)+2</f>
        <v>134</v>
      </c>
      <c r="S3" s="3"/>
      <c r="T3" s="3"/>
      <c r="AA3" s="39" cm="1">
        <f t="array" ref="AA3:AA134">_xlfn.ANCHORARRAY(J3)*IF(G3="","",IF(N3="4PL",1-1/(10^($U$27*($U$26-LOG10(INDEX(G3:G1002,_xlfn.SEQUENCE($P$3-2)))))+1),
IF(N3="Linear",_xlfn.SEQUENCE($P$3-2,1,1,0),
IF(N3="Hyperbolic",INDEX(G3:G1002,_xlfn.SEQUENCE($P$3-2))/(INDEX(G3:G1002,_xlfn.SEQUENCE($P$3-2))+$U$25),
IF(N3="5PL",1-1/(10^($U$27*($U$26-LOG10(INDEX(G3:G1002,_xlfn.SEQUENCE($P$3-2)))))+1)^$U$28,
IF(N3="Exp1",EXP(-INDEX(G3:G1002,_xlfn.SEQUENCE($P$3-2))/$U$26),
IF(N3="Exp2",1-EXP(-INDEX(G3:G1002,_xlfn.SEQUENCE($P$3-2))/$U$26),"")))))))</f>
        <v>1.5953943924353897E-3</v>
      </c>
      <c r="AB3" s="39" cm="1">
        <f t="array" ref="AB3:AB134">_xlfn.ANCHORARRAY(J3)*IF(G3="","",IF(N3="4PL",1/(10^($U$27*($U$26-LOG10(INDEX(G3:G1002,_xlfn.SEQUENCE($P$3-2)))))+1),
IF(N3="Linear",INDEX(G3:G1002,_xlfn.SEQUENCE($P$3-2)),
IF(N3="Hyperbolic",-$U$24*INDEX(G3:G1002,_xlfn.SEQUENCE($P$3-2))/(INDEX(G3:G1002,_xlfn.SEQUENCE($P$3-2))+$U$25)^2,
IF(N3="5PL",1/(10^($U$27*($U$26-LOG10(INDEX(G3:G1002,_xlfn.SEQUENCE($P$3-2)))))+1)^$U$28,
IF(N3="Exp1",1-EXP(-INDEX(G3:G1002,_xlfn.SEQUENCE($P$3-2))/$U$26),
IF(N3="Exp2",EXP(-INDEX(G3:G1002,_xlfn.SEQUENCE($P$3-2))/$U$26),"")))))))</f>
        <v>0.99840460560756461</v>
      </c>
      <c r="AC3" s="39" cm="1">
        <f t="array" ref="AC3:AC134">_xlfn.ANCHORARRAY(J3)*IF(G3="","",IF(N3="4PL",-(LN(10)*$U$27*($U$25-$U$24)*10^($U$27*($U$26-LOG10(INDEX(G3:G1002,_xlfn.SEQUENCE($P$3-2))))))/(10^($U$27*($U$26-LOG10(INDEX(G3:G1002,_xlfn.SEQUENCE($P$3-2)))))+1)^2,
IF(N3="5PL",-LN(10)*$U$28*$U$27*($U$25-$U$24)*10^($U$27*($U$26-LOG10(INDEX(G3:G1002,_xlfn.SEQUENCE($P$3-2)))))*(10^($U$27*($U$26-LOG10(INDEX(G3:G1002,_xlfn.SEQUENCE($P$3-2)))))+1)^(-$U$28-1),
IF(N3="Exp1",(($U$24-$U$25)*INDEX(G3:G1002,_xlfn.SEQUENCE($P$3-2))*EXP(-INDEX(G3:G1002,_xlfn.SEQUENCE($P$3-2))/$U$26))/$U$26^2,
IF(N3="Exp2",-(($U$24-$U$25)*INDEX(G3:G1002,_xlfn.SEQUENCE($P$3-2))*EXP(-INDEX(G3:G1002,_xlfn.SEQUENCE($P$3-2))/$U$26))/$U$26^2,"")))))</f>
        <v>-1059.1531541445599</v>
      </c>
      <c r="AD3" s="39" cm="1">
        <f t="array" ref="AD3:AD134">_xlfn.ANCHORARRAY(J3)*IF(G3="","",IF(N3="4PL",-(LN(10)*($U$25-$U$24)*10^($U$27*($U$26-LOG10(INDEX(G3:G1002,_xlfn.SEQUENCE($P$3-2)))))*($U$26-LOG10(INDEX(G3:G1002,_xlfn.SEQUENCE($P$3-2)))))/(10^($U$27*($U$26-LOG10(INDEX(G3:G1002,_xlfn.SEQUENCE($P$3-2)))))+1)^2,
IF(N3="5PL",-LN(10)*$U$28*($U$25-$U$24)*10^($U$27*($U$26-LOG10(INDEX(G3:G1002,_xlfn.SEQUENCE($P$3-2)))))*(10^($U$27*($U$26-LOG10(INDEX(G3:G1002,_xlfn.SEQUENCE($P$3-2)))))+1)^(-$U$28-1)*($U$26-LOG10(INDEX(G3:G1002,_xlfn.SEQUENCE($P$3-2)))),"")))</f>
        <v>1588.0279788964083</v>
      </c>
      <c r="AE3" s="39" cm="1">
        <f t="array" ref="AE3:AE134">_xlfn.ANCHORARRAY(J3)*IF(G3="","",IF(N3="5PL",-(($U$25-$U$24)*LN(10^($U$27*($U$26-LOG10(INDEX(G3:G1002,_xlfn.SEQUENCE($P$3-2)))))+1))/(10^($U$27*($U$26-LOG10(INDEX(G3:G1002,_xlfn.SEQUENCE($P$3-2)))))+1)^$U$28))</f>
        <v>0</v>
      </c>
      <c r="AI3" s="39">
        <f ca="1"/>
        <v>0</v>
      </c>
      <c r="AJ3" s="39">
        <f ca="1"/>
        <v>1815.988983917463</v>
      </c>
      <c r="AK3" s="39">
        <f ca="1"/>
        <v>3.7345310027024947</v>
      </c>
      <c r="AL3" s="39">
        <f ca="1"/>
        <v>0</v>
      </c>
    </row>
    <row r="4" spans="1:38" x14ac:dyDescent="0.25">
      <c r="C4" s="23">
        <v>3.3</v>
      </c>
      <c r="D4" s="23">
        <v>253326</v>
      </c>
      <c r="E4" s="23"/>
      <c r="F4" s="22"/>
      <c r="G4" s="22">
        <v>3.3</v>
      </c>
      <c r="H4" s="22">
        <v>253326</v>
      </c>
      <c r="I4" s="13">
        <v>246042.30703507748</v>
      </c>
      <c r="J4" s="13">
        <v>1</v>
      </c>
      <c r="K4" s="13">
        <v>253326</v>
      </c>
      <c r="L4" s="13">
        <v>246042.30703507748</v>
      </c>
      <c r="M4" s="13"/>
      <c r="N4" s="14"/>
      <c r="S4" s="3"/>
      <c r="T4" s="3"/>
      <c r="AA4" s="39">
        <v>7.2107507315902764E-3</v>
      </c>
      <c r="AB4" s="39">
        <v>0.99278924926840972</v>
      </c>
      <c r="AC4" s="39">
        <v>-4760.1613658696824</v>
      </c>
      <c r="AD4" s="39">
        <v>5458.8544144718726</v>
      </c>
      <c r="AE4" s="39">
        <v>0</v>
      </c>
      <c r="AI4" s="39">
        <f ca="1"/>
        <v>2.5158327796449833</v>
      </c>
      <c r="AJ4" s="39">
        <f ca="1"/>
        <v>3.7345310027024965</v>
      </c>
      <c r="AK4" s="39">
        <f ca="1"/>
        <v>1.5607939158409705E-2</v>
      </c>
      <c r="AL4" s="39">
        <f ca="1"/>
        <v>0</v>
      </c>
    </row>
    <row r="5" spans="1:38" x14ac:dyDescent="0.25">
      <c r="C5" s="23">
        <v>1.1000000000000001</v>
      </c>
      <c r="D5" s="23">
        <v>245961</v>
      </c>
      <c r="E5" s="23"/>
      <c r="F5" s="22"/>
      <c r="G5" s="22">
        <v>1.1000000000000001</v>
      </c>
      <c r="H5" s="22">
        <v>245961</v>
      </c>
      <c r="I5" s="13">
        <v>240898.62219142698</v>
      </c>
      <c r="J5" s="13">
        <v>1</v>
      </c>
      <c r="K5" s="13">
        <v>245961</v>
      </c>
      <c r="L5" s="13">
        <v>240898.62219142698</v>
      </c>
      <c r="M5" s="13"/>
      <c r="N5" s="4" t="s">
        <v>24</v>
      </c>
      <c r="P5" s="3" t="s">
        <v>6</v>
      </c>
      <c r="R5" s="6" t="s">
        <v>3</v>
      </c>
      <c r="S5" s="3"/>
      <c r="T5" s="3"/>
      <c r="AA5" s="39">
        <v>3.1536087277713953E-2</v>
      </c>
      <c r="AB5" s="39">
        <v>0.96846391272228605</v>
      </c>
      <c r="AC5" s="39">
        <v>-20308.384544242719</v>
      </c>
      <c r="AD5" s="39">
        <v>16194.2542043392</v>
      </c>
      <c r="AE5" s="39">
        <v>0</v>
      </c>
      <c r="AI5" s="39">
        <f ca="1"/>
        <v>6.1606006654928267</v>
      </c>
      <c r="AJ5" s="39">
        <f ca="1"/>
        <v>0</v>
      </c>
      <c r="AK5" s="39">
        <f ca="1"/>
        <v>0</v>
      </c>
      <c r="AL5" s="39">
        <f ca="1"/>
        <v>6.3374961732830817E-2</v>
      </c>
    </row>
    <row r="6" spans="1:38" x14ac:dyDescent="0.25">
      <c r="C6" s="23">
        <v>0.4</v>
      </c>
      <c r="D6" s="23">
        <v>215166</v>
      </c>
      <c r="E6" s="23"/>
      <c r="F6" s="22"/>
      <c r="G6" s="22">
        <v>0.4</v>
      </c>
      <c r="H6" s="22">
        <v>215166</v>
      </c>
      <c r="I6" s="13">
        <v>223301.19085022504</v>
      </c>
      <c r="J6" s="13">
        <v>1</v>
      </c>
      <c r="K6" s="13">
        <v>215166</v>
      </c>
      <c r="L6" s="13">
        <v>223301.19085022504</v>
      </c>
      <c r="M6" s="13"/>
      <c r="N6" s="25">
        <v>0.95</v>
      </c>
      <c r="P6" s="3">
        <f>COUNTA(S24:S1000)</f>
        <v>4</v>
      </c>
      <c r="R6" s="44">
        <f>COUNT(H3:H1002)-$P$6</f>
        <v>128</v>
      </c>
      <c r="S6" s="3"/>
      <c r="T6" s="3"/>
      <c r="AA6" s="39">
        <v>0.1147572512357774</v>
      </c>
      <c r="AB6" s="39">
        <v>0.8852427487642226</v>
      </c>
      <c r="AC6" s="39">
        <v>-67550.200442229354</v>
      </c>
      <c r="AD6" s="39">
        <v>32135.31358651488</v>
      </c>
      <c r="AE6" s="39">
        <v>0</v>
      </c>
      <c r="AF6" s="40"/>
    </row>
    <row r="7" spans="1:38" x14ac:dyDescent="0.25">
      <c r="C7" s="23">
        <v>0.1</v>
      </c>
      <c r="D7" s="23">
        <v>139013</v>
      </c>
      <c r="E7" s="23"/>
      <c r="F7" s="22"/>
      <c r="G7" s="22">
        <v>0.1</v>
      </c>
      <c r="H7" s="22">
        <v>139013</v>
      </c>
      <c r="I7" s="13">
        <v>149743.84217641311</v>
      </c>
      <c r="J7" s="13">
        <v>1</v>
      </c>
      <c r="K7" s="13">
        <v>139013</v>
      </c>
      <c r="L7" s="13">
        <v>149743.84217641311</v>
      </c>
      <c r="M7" s="13"/>
      <c r="N7" s="14"/>
      <c r="S7" s="3"/>
      <c r="T7" s="3"/>
      <c r="AA7" s="39">
        <v>0.46262212171667683</v>
      </c>
      <c r="AB7" s="39">
        <v>0.53737787828332317</v>
      </c>
      <c r="AC7" s="39">
        <v>-165306.64331089414</v>
      </c>
      <c r="AD7" s="39">
        <v>5765.7305070099428</v>
      </c>
      <c r="AE7" s="39">
        <v>0</v>
      </c>
    </row>
    <row r="8" spans="1:38" x14ac:dyDescent="0.25">
      <c r="C8" s="23">
        <v>4.1132000000000002E-2</v>
      </c>
      <c r="D8" s="23">
        <v>69616</v>
      </c>
      <c r="E8" s="23"/>
      <c r="F8" s="22"/>
      <c r="G8" s="22">
        <v>4.1132000000000002E-2</v>
      </c>
      <c r="H8" s="22">
        <v>69616</v>
      </c>
      <c r="I8" s="13">
        <v>90382.282691438973</v>
      </c>
      <c r="J8" s="13">
        <v>1</v>
      </c>
      <c r="K8" s="13">
        <v>69616</v>
      </c>
      <c r="L8" s="13">
        <v>90382.282691438973</v>
      </c>
      <c r="M8" s="13"/>
      <c r="N8" s="4" t="s">
        <v>26</v>
      </c>
      <c r="P8" s="3" t="s">
        <v>15</v>
      </c>
      <c r="R8" s="6" t="s">
        <v>1</v>
      </c>
      <c r="S8" s="3"/>
      <c r="T8" s="3"/>
      <c r="AA8" s="39">
        <v>0.74335275671217815</v>
      </c>
      <c r="AB8" s="39">
        <v>0.25664724328782185</v>
      </c>
      <c r="AC8" s="39">
        <v>-126857.36521499074</v>
      </c>
      <c r="AD8" s="39">
        <v>-31413.664431998917</v>
      </c>
      <c r="AE8" s="39">
        <v>0</v>
      </c>
    </row>
    <row r="9" spans="1:38" x14ac:dyDescent="0.25">
      <c r="C9" s="23">
        <v>1.3709000000000001E-2</v>
      </c>
      <c r="D9" s="23">
        <v>46895</v>
      </c>
      <c r="E9" s="23"/>
      <c r="F9" s="22"/>
      <c r="G9" s="22">
        <v>1.3709000000000001E-2</v>
      </c>
      <c r="H9" s="22">
        <v>46895</v>
      </c>
      <c r="I9" s="13">
        <v>51230.399469862627</v>
      </c>
      <c r="J9" s="13">
        <v>1</v>
      </c>
      <c r="K9" s="13">
        <v>46895</v>
      </c>
      <c r="L9" s="13">
        <v>51230.399469862627</v>
      </c>
      <c r="M9" s="13"/>
      <c r="N9" s="24" t="s">
        <v>48</v>
      </c>
      <c r="P9" s="37" cm="1">
        <f t="array" ref="P9">SUM(_xlfn.ANCHORARRAY(J3)^2*(_xlfn._xlws.FILTER(H3:H1002,H3:H1002&lt;&gt;"","")-SUM(_xlfn.ANCHORARRAY(J3)^2*_xlfn._xlws.FILTER(H3:H1002,H3:H1002&lt;&gt;"","")/SUM(_xlfn.ANCHORARRAY(J3)^2)))^2)</f>
        <v>1099808999833.6594</v>
      </c>
      <c r="R9" s="3">
        <f>U30/(R6)</f>
        <v>89920054.873998687</v>
      </c>
      <c r="S9" s="3"/>
      <c r="T9" s="3"/>
      <c r="AA9" s="39">
        <v>0.92850848936851049</v>
      </c>
      <c r="AB9" s="39">
        <v>7.1491510631489452E-2</v>
      </c>
      <c r="AC9" s="39">
        <v>-44139.202249005808</v>
      </c>
      <c r="AD9" s="39">
        <v>-26352.453803991739</v>
      </c>
      <c r="AE9" s="39">
        <v>0</v>
      </c>
    </row>
    <row r="10" spans="1:38" x14ac:dyDescent="0.25">
      <c r="C10" s="23">
        <v>4.5690000000000001E-3</v>
      </c>
      <c r="D10" s="23">
        <v>39885</v>
      </c>
      <c r="E10" s="23"/>
      <c r="F10" s="22"/>
      <c r="G10" s="22">
        <v>4.5690000000000001E-3</v>
      </c>
      <c r="H10" s="22">
        <v>39885</v>
      </c>
      <c r="I10" s="13">
        <v>39682.710848025148</v>
      </c>
      <c r="J10" s="13">
        <v>1</v>
      </c>
      <c r="K10" s="13">
        <v>39885</v>
      </c>
      <c r="L10" s="13">
        <v>39682.710848025148</v>
      </c>
      <c r="M10" s="13"/>
      <c r="S10" s="3"/>
      <c r="T10" s="3"/>
      <c r="AA10" s="39">
        <v>0.98311941919691814</v>
      </c>
      <c r="AB10" s="39">
        <v>1.6880580803081895E-2</v>
      </c>
      <c r="AC10" s="39">
        <v>-11035.138459494894</v>
      </c>
      <c r="AD10" s="39">
        <v>-10444.086592097552</v>
      </c>
      <c r="AE10" s="39">
        <v>0</v>
      </c>
    </row>
    <row r="11" spans="1:38" x14ac:dyDescent="0.25">
      <c r="C11" s="23">
        <v>1.523E-3</v>
      </c>
      <c r="D11" s="23">
        <v>38186</v>
      </c>
      <c r="E11" s="23"/>
      <c r="F11" s="22"/>
      <c r="G11" s="22">
        <v>1.523E-3</v>
      </c>
      <c r="H11" s="22">
        <v>38186</v>
      </c>
      <c r="I11" s="13">
        <v>36919.991543937656</v>
      </c>
      <c r="J11" s="13">
        <v>1</v>
      </c>
      <c r="K11" s="13">
        <v>38186</v>
      </c>
      <c r="L11" s="13">
        <v>36919.991543937656</v>
      </c>
      <c r="M11" s="13"/>
      <c r="S11" s="3"/>
      <c r="T11" s="3"/>
      <c r="AA11" s="39">
        <v>0.99618477582298737</v>
      </c>
      <c r="AB11" s="39">
        <v>3.815224177012667E-3</v>
      </c>
      <c r="AC11" s="39">
        <v>-2527.2260458717014</v>
      </c>
      <c r="AD11" s="39">
        <v>-3274.7826221543619</v>
      </c>
      <c r="AE11" s="39">
        <v>0</v>
      </c>
    </row>
    <row r="12" spans="1:38" x14ac:dyDescent="0.25">
      <c r="C12" s="23">
        <v>5.0759600000000002E-4</v>
      </c>
      <c r="D12" s="23">
        <v>37122</v>
      </c>
      <c r="E12" s="23"/>
      <c r="F12" s="22"/>
      <c r="G12" s="22">
        <v>5.0759600000000002E-4</v>
      </c>
      <c r="H12" s="22">
        <v>37122</v>
      </c>
      <c r="I12" s="13">
        <v>36293.691450601822</v>
      </c>
      <c r="J12" s="13">
        <v>1</v>
      </c>
      <c r="K12" s="13">
        <v>37122</v>
      </c>
      <c r="L12" s="13">
        <v>36293.691450601822</v>
      </c>
      <c r="M12" s="13"/>
      <c r="N12" s="44"/>
      <c r="S12" s="3"/>
      <c r="T12" s="3"/>
      <c r="AA12" s="39">
        <v>0.99914665257328428</v>
      </c>
      <c r="AB12" s="39">
        <v>8.5334742671576696E-4</v>
      </c>
      <c r="AC12" s="39">
        <v>-566.94280464078577</v>
      </c>
      <c r="AD12" s="39">
        <v>-932.73862469780647</v>
      </c>
      <c r="AE12" s="39">
        <v>0</v>
      </c>
    </row>
    <row r="13" spans="1:38" x14ac:dyDescent="0.25">
      <c r="C13" s="23">
        <v>1.6918200000000001E-4</v>
      </c>
      <c r="D13" s="23">
        <v>37906</v>
      </c>
      <c r="E13" s="23"/>
      <c r="F13" s="22"/>
      <c r="G13" s="22">
        <v>1.6918200000000001E-4</v>
      </c>
      <c r="H13" s="22">
        <v>37906</v>
      </c>
      <c r="I13" s="13">
        <v>36153.516820903074</v>
      </c>
      <c r="J13" s="13">
        <v>1</v>
      </c>
      <c r="K13" s="13">
        <v>37906</v>
      </c>
      <c r="L13" s="13">
        <v>36153.516820903074</v>
      </c>
      <c r="M13" s="13"/>
      <c r="S13" s="3"/>
      <c r="T13" s="3"/>
      <c r="AA13" s="39">
        <v>0.99980956158623813</v>
      </c>
      <c r="AB13" s="39">
        <v>1.9043841376185775E-4</v>
      </c>
      <c r="AC13" s="39">
        <v>-126.60648981814929</v>
      </c>
      <c r="AD13" s="39">
        <v>-252.52944060453066</v>
      </c>
      <c r="AE13" s="39">
        <v>0</v>
      </c>
      <c r="AH13" s="40" t="s">
        <v>22</v>
      </c>
      <c r="AI13" s="39" cm="1">
        <f t="array" ref="AI13:AL16">MINVERSE(MMULT(TRANSPOSE(INDEX(AA3:AE1002,_xlfn.SEQUENCE($P$3-2,1),_xlfn.SEQUENCE(1,$P$6))),INDEX(AA3:AE1002,_xlfn.SEQUENCE($P$3-2,1),_xlfn.SEQUENCE(1,$P$6))))*$R$9</f>
        <v>2029862.9651839084</v>
      </c>
      <c r="AJ13" s="39">
        <v>-418464.51499729604</v>
      </c>
      <c r="AK13" s="39">
        <v>6.329414575136207</v>
      </c>
      <c r="AL13" s="39">
        <v>37.953000559670649</v>
      </c>
    </row>
    <row r="14" spans="1:38" x14ac:dyDescent="0.25">
      <c r="C14" s="23">
        <v>10</v>
      </c>
      <c r="D14" s="23">
        <v>250861</v>
      </c>
      <c r="E14" s="23"/>
      <c r="F14" s="22"/>
      <c r="G14" s="22">
        <v>10</v>
      </c>
      <c r="H14" s="22">
        <v>250861</v>
      </c>
      <c r="I14" s="13">
        <v>247229.69547012093</v>
      </c>
      <c r="J14" s="13">
        <v>1</v>
      </c>
      <c r="K14" s="13">
        <v>250861</v>
      </c>
      <c r="L14" s="13">
        <v>247229.69547012093</v>
      </c>
      <c r="M14" s="13"/>
      <c r="AA14" s="39">
        <v>1.5953943924353897E-3</v>
      </c>
      <c r="AB14" s="39">
        <v>0.99840460560756461</v>
      </c>
      <c r="AC14" s="39">
        <v>-1059.1531541445599</v>
      </c>
      <c r="AD14" s="39">
        <v>1588.0279788964083</v>
      </c>
      <c r="AE14" s="39">
        <v>0</v>
      </c>
      <c r="AI14" s="39">
        <v>-418464.51499729685</v>
      </c>
      <c r="AJ14" s="39">
        <v>3297815.9897095799</v>
      </c>
      <c r="AK14" s="39">
        <v>13.946721810146101</v>
      </c>
      <c r="AL14" s="39">
        <v>-61.248381774823066</v>
      </c>
    </row>
    <row r="15" spans="1:38" x14ac:dyDescent="0.25">
      <c r="C15" s="23">
        <v>3.3</v>
      </c>
      <c r="D15" s="23">
        <v>246928</v>
      </c>
      <c r="E15" s="23"/>
      <c r="F15" s="22"/>
      <c r="G15" s="22">
        <v>3.3</v>
      </c>
      <c r="H15" s="22">
        <v>246928</v>
      </c>
      <c r="I15" s="13">
        <v>246042.30703507748</v>
      </c>
      <c r="J15" s="13">
        <v>1</v>
      </c>
      <c r="K15" s="13">
        <v>246928</v>
      </c>
      <c r="L15" s="13">
        <v>246042.30703507748</v>
      </c>
      <c r="M15" s="13"/>
      <c r="AA15" s="39">
        <v>7.2107507315902764E-3</v>
      </c>
      <c r="AB15" s="39">
        <v>0.99278924926840972</v>
      </c>
      <c r="AC15" s="39">
        <v>-4760.1613658696824</v>
      </c>
      <c r="AD15" s="39">
        <v>5458.8544144718726</v>
      </c>
      <c r="AE15" s="39">
        <v>0</v>
      </c>
      <c r="AI15" s="39">
        <v>6.3294145751362025</v>
      </c>
      <c r="AJ15" s="39">
        <v>13.946721810146114</v>
      </c>
      <c r="AK15" s="39">
        <v>2.4360776477261905E-4</v>
      </c>
      <c r="AL15" s="39">
        <v>-2.2117625101311425E-4</v>
      </c>
    </row>
    <row r="16" spans="1:38" x14ac:dyDescent="0.25">
      <c r="C16" s="23">
        <v>1.1000000000000001</v>
      </c>
      <c r="D16" s="23">
        <v>234626</v>
      </c>
      <c r="E16" s="23"/>
      <c r="F16" s="22"/>
      <c r="G16" s="22">
        <v>1.1000000000000001</v>
      </c>
      <c r="H16" s="22">
        <v>234626</v>
      </c>
      <c r="I16" s="13">
        <v>240898.62219142698</v>
      </c>
      <c r="J16" s="13">
        <v>1</v>
      </c>
      <c r="K16" s="13">
        <v>234626</v>
      </c>
      <c r="L16" s="13">
        <v>240898.62219142698</v>
      </c>
      <c r="M16" s="13"/>
      <c r="AA16" s="39">
        <v>3.1536087277713953E-2</v>
      </c>
      <c r="AB16" s="39">
        <v>0.96846391272228605</v>
      </c>
      <c r="AC16" s="39">
        <v>-20308.384544242719</v>
      </c>
      <c r="AD16" s="39">
        <v>16194.2542043392</v>
      </c>
      <c r="AE16" s="39">
        <v>0</v>
      </c>
      <c r="AI16" s="39">
        <v>37.953000559670656</v>
      </c>
      <c r="AJ16" s="39">
        <v>-61.248381774823081</v>
      </c>
      <c r="AK16" s="39">
        <v>-2.2117625101311411E-4</v>
      </c>
      <c r="AL16" s="39">
        <v>4.0163857746377696E-3</v>
      </c>
    </row>
    <row r="17" spans="3:31" x14ac:dyDescent="0.25">
      <c r="C17" s="23">
        <v>0.4</v>
      </c>
      <c r="D17" s="23">
        <v>196126</v>
      </c>
      <c r="E17" s="23"/>
      <c r="F17" s="22"/>
      <c r="G17" s="22">
        <v>0.4</v>
      </c>
      <c r="H17" s="22">
        <v>196126</v>
      </c>
      <c r="I17" s="13">
        <v>223301.19085022504</v>
      </c>
      <c r="J17" s="13">
        <v>1</v>
      </c>
      <c r="K17" s="13">
        <v>196126</v>
      </c>
      <c r="L17" s="13">
        <v>223301.19085022504</v>
      </c>
      <c r="M17" s="13"/>
      <c r="AA17" s="39">
        <v>0.1147572512357774</v>
      </c>
      <c r="AB17" s="39">
        <v>0.8852427487642226</v>
      </c>
      <c r="AC17" s="39">
        <v>-67550.200442229354</v>
      </c>
      <c r="AD17" s="39">
        <v>32135.31358651488</v>
      </c>
      <c r="AE17" s="39">
        <v>0</v>
      </c>
    </row>
    <row r="18" spans="3:31" x14ac:dyDescent="0.25">
      <c r="C18" s="23">
        <v>0.1</v>
      </c>
      <c r="D18" s="23">
        <v>132764</v>
      </c>
      <c r="E18" s="23"/>
      <c r="F18" s="22"/>
      <c r="G18" s="22">
        <v>0.1</v>
      </c>
      <c r="H18" s="22">
        <v>132764</v>
      </c>
      <c r="I18" s="13">
        <v>149743.84217641311</v>
      </c>
      <c r="J18" s="13">
        <v>1</v>
      </c>
      <c r="K18" s="13">
        <v>132764</v>
      </c>
      <c r="L18" s="13">
        <v>149743.84217641311</v>
      </c>
      <c r="M18" s="13"/>
      <c r="N18" s="14"/>
      <c r="AA18" s="39">
        <v>0.46262212171667683</v>
      </c>
      <c r="AB18" s="39">
        <v>0.53737787828332317</v>
      </c>
      <c r="AC18" s="39">
        <v>-165306.64331089414</v>
      </c>
      <c r="AD18" s="39">
        <v>5765.7305070099428</v>
      </c>
      <c r="AE18" s="39">
        <v>0</v>
      </c>
    </row>
    <row r="19" spans="3:31" x14ac:dyDescent="0.25">
      <c r="C19" s="23">
        <v>4.1132000000000002E-2</v>
      </c>
      <c r="D19" s="23">
        <v>67667</v>
      </c>
      <c r="E19" s="23"/>
      <c r="F19" s="22"/>
      <c r="G19" s="22">
        <v>4.1132000000000002E-2</v>
      </c>
      <c r="H19" s="22">
        <v>67667</v>
      </c>
      <c r="I19" s="13">
        <v>90382.282691438973</v>
      </c>
      <c r="J19" s="13">
        <v>1</v>
      </c>
      <c r="K19" s="13">
        <v>67667</v>
      </c>
      <c r="L19" s="13">
        <v>90382.282691438973</v>
      </c>
      <c r="M19" s="13"/>
      <c r="N19" s="14"/>
      <c r="AA19" s="39">
        <v>0.74335275671217815</v>
      </c>
      <c r="AB19" s="39">
        <v>0.25664724328782185</v>
      </c>
      <c r="AC19" s="39">
        <v>-126857.36521499074</v>
      </c>
      <c r="AD19" s="39">
        <v>-31413.664431998917</v>
      </c>
      <c r="AE19" s="39">
        <v>0</v>
      </c>
    </row>
    <row r="20" spans="3:31" x14ac:dyDescent="0.25">
      <c r="C20" s="23">
        <v>1.3709000000000001E-2</v>
      </c>
      <c r="D20" s="23">
        <v>39827</v>
      </c>
      <c r="E20" s="23"/>
      <c r="F20" s="22"/>
      <c r="G20" s="22">
        <v>1.3709000000000001E-2</v>
      </c>
      <c r="H20" s="22">
        <v>39827</v>
      </c>
      <c r="I20" s="13">
        <v>51230.399469862627</v>
      </c>
      <c r="J20" s="13">
        <v>1</v>
      </c>
      <c r="K20" s="13">
        <v>39827</v>
      </c>
      <c r="L20" s="13">
        <v>51230.399469862627</v>
      </c>
      <c r="M20" s="13"/>
      <c r="N20" s="14"/>
      <c r="AA20" s="39">
        <v>0.92850848936851049</v>
      </c>
      <c r="AB20" s="39">
        <v>7.1491510631489452E-2</v>
      </c>
      <c r="AC20" s="39">
        <v>-44139.202249005808</v>
      </c>
      <c r="AD20" s="39">
        <v>-26352.453803991739</v>
      </c>
      <c r="AE20" s="39">
        <v>0</v>
      </c>
    </row>
    <row r="21" spans="3:31" x14ac:dyDescent="0.25">
      <c r="C21" s="23">
        <v>4.5690000000000001E-3</v>
      </c>
      <c r="D21" s="23">
        <v>38453</v>
      </c>
      <c r="E21" s="23"/>
      <c r="F21" s="22"/>
      <c r="G21" s="22">
        <v>4.5690000000000001E-3</v>
      </c>
      <c r="H21" s="22">
        <v>38453</v>
      </c>
      <c r="I21" s="13">
        <v>39682.710848025148</v>
      </c>
      <c r="J21" s="13">
        <v>1</v>
      </c>
      <c r="K21" s="13">
        <v>38453</v>
      </c>
      <c r="L21" s="13">
        <v>39682.710848025148</v>
      </c>
      <c r="M21" s="13"/>
      <c r="N21" s="14"/>
      <c r="U21" s="57" t="s">
        <v>12</v>
      </c>
      <c r="V21" s="57"/>
      <c r="AA21" s="39">
        <v>0.98311941919691814</v>
      </c>
      <c r="AB21" s="39">
        <v>1.6880580803081895E-2</v>
      </c>
      <c r="AC21" s="39">
        <v>-11035.138459494894</v>
      </c>
      <c r="AD21" s="39">
        <v>-10444.086592097552</v>
      </c>
      <c r="AE21" s="39">
        <v>0</v>
      </c>
    </row>
    <row r="22" spans="3:31" x14ac:dyDescent="0.25">
      <c r="C22" s="23">
        <v>1.523E-3</v>
      </c>
      <c r="D22" s="23">
        <v>35248</v>
      </c>
      <c r="E22" s="23"/>
      <c r="F22" s="22"/>
      <c r="G22" s="22">
        <v>1.523E-3</v>
      </c>
      <c r="H22" s="22">
        <v>35248</v>
      </c>
      <c r="I22" s="13">
        <v>36919.991543937656</v>
      </c>
      <c r="J22" s="13">
        <v>1</v>
      </c>
      <c r="K22" s="13">
        <v>35248</v>
      </c>
      <c r="L22" s="13">
        <v>36919.991543937656</v>
      </c>
      <c r="M22" s="13"/>
      <c r="N22" s="14"/>
      <c r="U22" s="58"/>
      <c r="V22" s="58"/>
      <c r="AA22" s="39">
        <v>0.99618477582298737</v>
      </c>
      <c r="AB22" s="39">
        <v>3.815224177012667E-3</v>
      </c>
      <c r="AC22" s="39">
        <v>-2527.2260458717014</v>
      </c>
      <c r="AD22" s="39">
        <v>-3274.7826221543619</v>
      </c>
      <c r="AE22" s="39">
        <v>0</v>
      </c>
    </row>
    <row r="23" spans="3:31" x14ac:dyDescent="0.25">
      <c r="C23" s="23">
        <v>5.0759600000000002E-4</v>
      </c>
      <c r="D23" s="23">
        <v>33665</v>
      </c>
      <c r="E23" s="23"/>
      <c r="F23" s="22"/>
      <c r="G23" s="22">
        <v>5.0759600000000002E-4</v>
      </c>
      <c r="H23" s="22">
        <v>33665</v>
      </c>
      <c r="I23" s="13">
        <v>36293.691450601822</v>
      </c>
      <c r="J23" s="13">
        <v>1</v>
      </c>
      <c r="K23" s="13">
        <v>33665</v>
      </c>
      <c r="L23" s="13">
        <v>36293.691450601822</v>
      </c>
      <c r="M23" s="13"/>
      <c r="N23" s="14"/>
      <c r="S23" s="10"/>
      <c r="T23" s="19" t="s">
        <v>9</v>
      </c>
      <c r="U23" s="32" t="s">
        <v>13</v>
      </c>
      <c r="V23" s="32" t="str">
        <f>N6*100 &amp; " % CI"</f>
        <v>95 % CI</v>
      </c>
      <c r="AA23" s="39">
        <v>0.99914665257328428</v>
      </c>
      <c r="AB23" s="39">
        <v>8.5334742671576696E-4</v>
      </c>
      <c r="AC23" s="39">
        <v>-566.94280464078577</v>
      </c>
      <c r="AD23" s="39">
        <v>-932.73862469780647</v>
      </c>
      <c r="AE23" s="39">
        <v>0</v>
      </c>
    </row>
    <row r="24" spans="3:31" x14ac:dyDescent="0.25">
      <c r="C24" s="23">
        <v>1.6918200000000001E-4</v>
      </c>
      <c r="D24" s="23">
        <v>35083</v>
      </c>
      <c r="E24" s="23"/>
      <c r="F24" s="22"/>
      <c r="G24" s="22">
        <v>1.6918200000000001E-4</v>
      </c>
      <c r="H24" s="22">
        <v>35083</v>
      </c>
      <c r="I24" s="13">
        <v>36153.516820903074</v>
      </c>
      <c r="J24" s="13">
        <v>1</v>
      </c>
      <c r="K24" s="13">
        <v>35083</v>
      </c>
      <c r="L24" s="13">
        <v>36153.516820903074</v>
      </c>
      <c r="M24" s="13"/>
      <c r="N24" s="14"/>
      <c r="S24" s="16" t="str" cm="1">
        <f t="array" ref="S24:S27">IF(N3="4PL",{"Bottom";"Top";"logEC50";"Hill Slope"},"") &amp;
IF(N3="5PL",{"Bottom";"Top";"logEC50";"Hill Slope";"Asymmetry"},"") &amp;
IF(N3="Hyperbolic",{"Vmax";"Kd"},"") &amp;
IF(N3="Linear",{"Intercept";"Slope"},"") &amp;
IF(N3="Exp1",{"Y0";"Offset";"Tau"},"") &amp;
IF(N3="Exp2",{"Y0";"Offset";"Tau"},"")</f>
        <v>Bottom</v>
      </c>
      <c r="T24" s="20">
        <f>IF(OR(N3="4PL",N3="5PL"),MIN(H3:H1002),
IF(N3="Linear",INTERCEPT(H3:H1002,G3:G1002),
IF(N3="Hyperbolic",1.5*MAX(H3:H1002),
IF(OR(N3="Exp1",N3="Exp2"),MAX(H3:H1002),""))))</f>
        <v>32342</v>
      </c>
      <c r="U24" s="22">
        <v>36113.247894688699</v>
      </c>
      <c r="V24" s="18" t="str" cm="1">
        <f t="array" aca="1" ref="V24:V28" ca="1">IFERROR(IF(T24="","","[" &amp; TEXT(U24:U28-_xlfn.T.INV.2T(1-$N$6,$R$6)*DIAG(_xlfn.ANCHORARRAY(AI2)),"#.##") &amp; ", " &amp; TEXT(U24:U28+_xlfn.T.INV.2T(1-$N$6,$R$6)*DIAG(_xlfn.ANCHORARRAY(AI2)),"#.##") &amp; "]"),"")</f>
        <v>[33294.17, 38932.32]</v>
      </c>
      <c r="X24" s="41"/>
      <c r="AA24" s="39">
        <v>0.99980956158623813</v>
      </c>
      <c r="AB24" s="39">
        <v>1.9043841376185775E-4</v>
      </c>
      <c r="AC24" s="39">
        <v>-126.60648981814929</v>
      </c>
      <c r="AD24" s="39">
        <v>-252.52944060453066</v>
      </c>
      <c r="AE24" s="39">
        <v>0</v>
      </c>
    </row>
    <row r="25" spans="3:31" x14ac:dyDescent="0.25">
      <c r="C25" s="23">
        <v>10</v>
      </c>
      <c r="D25" s="23">
        <v>248586</v>
      </c>
      <c r="E25" s="23"/>
      <c r="F25" s="22"/>
      <c r="G25" s="22">
        <v>10</v>
      </c>
      <c r="H25" s="22">
        <v>248586</v>
      </c>
      <c r="I25" s="13">
        <v>247229.69547012093</v>
      </c>
      <c r="J25" s="13">
        <v>1</v>
      </c>
      <c r="K25" s="13">
        <v>248586</v>
      </c>
      <c r="L25" s="13">
        <v>247229.69547012093</v>
      </c>
      <c r="M25" s="13"/>
      <c r="N25" s="14"/>
      <c r="S25" s="16" t="str">
        <v>Top</v>
      </c>
      <c r="T25" s="21">
        <f>IF(OR(N3="4PL",N3="5PL"),MAX(H3:H1002),
IF(N3="Linear",SLOPE(H3:H1002,G3:G1002),
IF(N3="Hyperbolic",MEDIAN(G3:G1002),
IF(OR(N3="Exp1",N3="Exp2"),MIN(H3:H1002),""))))</f>
        <v>259628</v>
      </c>
      <c r="U25" s="22">
        <v>247567.04767655209</v>
      </c>
      <c r="V25" s="18" t="str">
        <f ca="1"/>
        <v>[243973.8, 251160.29]</v>
      </c>
      <c r="AA25" s="39">
        <v>1.5953943924353897E-3</v>
      </c>
      <c r="AB25" s="39">
        <v>0.99840460560756461</v>
      </c>
      <c r="AC25" s="39">
        <v>-1059.1531541445599</v>
      </c>
      <c r="AD25" s="39">
        <v>1588.0279788964083</v>
      </c>
      <c r="AE25" s="39">
        <v>0</v>
      </c>
    </row>
    <row r="26" spans="3:31" x14ac:dyDescent="0.25">
      <c r="C26" s="23">
        <v>3.3</v>
      </c>
      <c r="D26" s="23">
        <v>248230</v>
      </c>
      <c r="E26" s="23"/>
      <c r="F26" s="22"/>
      <c r="G26" s="22">
        <v>3.3</v>
      </c>
      <c r="H26" s="22">
        <v>248230</v>
      </c>
      <c r="I26" s="13">
        <v>246042.30703507748</v>
      </c>
      <c r="J26" s="13">
        <v>1</v>
      </c>
      <c r="K26" s="13">
        <v>248230</v>
      </c>
      <c r="L26" s="13">
        <v>246042.30703507748</v>
      </c>
      <c r="M26" s="13"/>
      <c r="N26" s="14"/>
      <c r="S26" s="16" t="str">
        <v>logEC50</v>
      </c>
      <c r="T26" s="21" cm="1">
        <f t="array" ref="T26">IF(OR(N3="4PL",N3="5PL"),MEDIAN(IFERROR(LOG10(G3:G1002),"")),
IF(OR(N3="Exp1",N3="Exp2"),MEDIAN(G3:G1002),""))</f>
        <v>-1.3858201728675243</v>
      </c>
      <c r="U26" s="22">
        <v>-1.0476339916943469</v>
      </c>
      <c r="V26" s="18" t="str">
        <f ca="1"/>
        <v>[-1.08, -1.02]</v>
      </c>
      <c r="AA26" s="39">
        <v>7.2107507315902764E-3</v>
      </c>
      <c r="AB26" s="39">
        <v>0.99278924926840972</v>
      </c>
      <c r="AC26" s="39">
        <v>-4760.1613658696824</v>
      </c>
      <c r="AD26" s="39">
        <v>5458.8544144718726</v>
      </c>
      <c r="AE26" s="39">
        <v>0</v>
      </c>
    </row>
    <row r="27" spans="3:31" x14ac:dyDescent="0.25">
      <c r="C27" s="23">
        <v>1.1000000000000001</v>
      </c>
      <c r="D27" s="23">
        <v>237086</v>
      </c>
      <c r="E27" s="23"/>
      <c r="F27" s="22"/>
      <c r="G27" s="22">
        <v>1.1000000000000001</v>
      </c>
      <c r="H27" s="22">
        <v>237086</v>
      </c>
      <c r="I27" s="13">
        <v>240898.62219142698</v>
      </c>
      <c r="J27" s="13">
        <v>1</v>
      </c>
      <c r="K27" s="13">
        <v>237086</v>
      </c>
      <c r="L27" s="13">
        <v>240898.62219142698</v>
      </c>
      <c r="M27" s="13"/>
      <c r="N27" s="14"/>
      <c r="S27" s="16" t="str">
        <v>Hill Slope</v>
      </c>
      <c r="T27" s="21">
        <f>IF(OR(N3="4PL",N3="5PL"),SIGN((T25-T24)/(INDEX(G3:G1003,MATCH(T25,H3:H1003,0))-INDEX(G3:G1003,MATCH(T24,H3:H1003,0)))),"")</f>
        <v>1</v>
      </c>
      <c r="U27" s="22">
        <v>1.3656925631397565</v>
      </c>
      <c r="V27" s="18" t="str">
        <f ca="1"/>
        <v>[1.24, 1.49]</v>
      </c>
      <c r="AA27" s="39">
        <v>3.1536087277713953E-2</v>
      </c>
      <c r="AB27" s="39">
        <v>0.96846391272228605</v>
      </c>
      <c r="AC27" s="39">
        <v>-20308.384544242719</v>
      </c>
      <c r="AD27" s="39">
        <v>16194.2542043392</v>
      </c>
      <c r="AE27" s="39">
        <v>0</v>
      </c>
    </row>
    <row r="28" spans="3:31" x14ac:dyDescent="0.25">
      <c r="C28" s="23">
        <v>0.4</v>
      </c>
      <c r="D28" s="23">
        <v>198891</v>
      </c>
      <c r="E28" s="23"/>
      <c r="F28" s="22"/>
      <c r="G28" s="22">
        <v>0.4</v>
      </c>
      <c r="H28" s="22">
        <v>198891</v>
      </c>
      <c r="I28" s="13">
        <v>223301.19085022504</v>
      </c>
      <c r="J28" s="13">
        <v>1</v>
      </c>
      <c r="K28" s="13">
        <v>198891</v>
      </c>
      <c r="L28" s="13">
        <v>223301.19085022504</v>
      </c>
      <c r="M28" s="13"/>
      <c r="N28" s="14"/>
      <c r="S28" s="14"/>
      <c r="T28" s="21" t="str">
        <f>IF(N3="5PL",1,"")</f>
        <v/>
      </c>
      <c r="U28" s="22">
        <v>0.62651536432640587</v>
      </c>
      <c r="V28" s="18" t="str">
        <f ca="1"/>
        <v/>
      </c>
      <c r="AA28" s="39">
        <v>0.1147572512357774</v>
      </c>
      <c r="AB28" s="39">
        <v>0.8852427487642226</v>
      </c>
      <c r="AC28" s="39">
        <v>-67550.200442229354</v>
      </c>
      <c r="AD28" s="39">
        <v>32135.31358651488</v>
      </c>
      <c r="AE28" s="39">
        <v>0</v>
      </c>
    </row>
    <row r="29" spans="3:31" x14ac:dyDescent="0.25">
      <c r="C29" s="23">
        <v>0.1</v>
      </c>
      <c r="D29" s="23">
        <v>130695</v>
      </c>
      <c r="E29" s="23"/>
      <c r="F29" s="22"/>
      <c r="G29" s="22">
        <v>0.1</v>
      </c>
      <c r="H29" s="22">
        <v>130695</v>
      </c>
      <c r="I29" s="13">
        <v>149743.84217641311</v>
      </c>
      <c r="J29" s="13">
        <v>1</v>
      </c>
      <c r="K29" s="13">
        <v>130695</v>
      </c>
      <c r="L29" s="13">
        <v>149743.84217641311</v>
      </c>
      <c r="M29" s="13"/>
      <c r="N29" s="14"/>
      <c r="V29" s="13"/>
      <c r="AA29" s="39">
        <v>0.46262212171667683</v>
      </c>
      <c r="AB29" s="39">
        <v>0.53737787828332317</v>
      </c>
      <c r="AC29" s="39">
        <v>-165306.64331089414</v>
      </c>
      <c r="AD29" s="39">
        <v>5765.7305070099428</v>
      </c>
      <c r="AE29" s="39">
        <v>0</v>
      </c>
    </row>
    <row r="30" spans="3:31" ht="15" customHeight="1" x14ac:dyDescent="0.25">
      <c r="C30" s="23">
        <v>4.1132000000000002E-2</v>
      </c>
      <c r="D30" s="23">
        <v>65419</v>
      </c>
      <c r="E30" s="23"/>
      <c r="F30" s="22"/>
      <c r="G30" s="22">
        <v>4.1132000000000002E-2</v>
      </c>
      <c r="H30" s="22">
        <v>65419</v>
      </c>
      <c r="I30" s="13">
        <v>90382.282691438973</v>
      </c>
      <c r="J30" s="13">
        <v>1</v>
      </c>
      <c r="K30" s="13">
        <v>65419</v>
      </c>
      <c r="L30" s="13">
        <v>90382.282691438973</v>
      </c>
      <c r="M30" s="13"/>
      <c r="N30" s="14"/>
      <c r="T30" s="33" t="str">
        <f>IF(N9&lt;&gt;"None","Weighted SSE:","SSE:")</f>
        <v>SSE:</v>
      </c>
      <c r="U30" s="15" cm="1">
        <f t="array" ref="U30">SUMXMY2(INDEX(K3:K1002,_xlfn.SEQUENCE($P$3)),INDEX(L3:L1002,_xlfn.SEQUENCE($P$3)))</f>
        <v>11509767023.871832</v>
      </c>
      <c r="V30" s="13"/>
      <c r="AA30" s="39">
        <v>0.74335275671217815</v>
      </c>
      <c r="AB30" s="39">
        <v>0.25664724328782185</v>
      </c>
      <c r="AC30" s="39">
        <v>-126857.36521499074</v>
      </c>
      <c r="AD30" s="39">
        <v>-31413.664431998917</v>
      </c>
      <c r="AE30" s="39">
        <v>0</v>
      </c>
    </row>
    <row r="31" spans="3:31" x14ac:dyDescent="0.25">
      <c r="C31" s="23">
        <v>1.3709000000000001E-2</v>
      </c>
      <c r="D31" s="23">
        <v>43024</v>
      </c>
      <c r="E31" s="23"/>
      <c r="F31" s="22"/>
      <c r="G31" s="22">
        <v>1.3709000000000001E-2</v>
      </c>
      <c r="H31" s="22">
        <v>43024</v>
      </c>
      <c r="I31" s="13">
        <v>51230.399469862627</v>
      </c>
      <c r="J31" s="13">
        <v>1</v>
      </c>
      <c r="K31" s="13">
        <v>43024</v>
      </c>
      <c r="L31" s="13">
        <v>51230.399469862627</v>
      </c>
      <c r="M31" s="13"/>
      <c r="N31" s="14"/>
      <c r="T31" s="11" t="s">
        <v>17</v>
      </c>
      <c r="U31" s="26" cm="1">
        <f t="array" ref="U31">($P$3-2)*LN($U$30/($P$3-2)) + (($P$3-2) + $P$6)/(1-($P$6+2)/($P$3-2))+($P$3-2)*LN(2*PI()) - SUM(LN(_xlfn.ANCHORARRAY(J3)^2))</f>
        <v>2798.5190694741304</v>
      </c>
      <c r="AA31" s="39">
        <v>0.92850848936851049</v>
      </c>
      <c r="AB31" s="39">
        <v>7.1491510631489452E-2</v>
      </c>
      <c r="AC31" s="39">
        <v>-44139.202249005808</v>
      </c>
      <c r="AD31" s="39">
        <v>-26352.453803991739</v>
      </c>
      <c r="AE31" s="39">
        <v>0</v>
      </c>
    </row>
    <row r="32" spans="3:31" x14ac:dyDescent="0.25">
      <c r="C32" s="23">
        <v>4.5690000000000001E-3</v>
      </c>
      <c r="D32" s="23">
        <v>36095</v>
      </c>
      <c r="E32" s="23"/>
      <c r="F32" s="22"/>
      <c r="G32" s="22">
        <v>4.5690000000000001E-3</v>
      </c>
      <c r="H32" s="22">
        <v>36095</v>
      </c>
      <c r="I32" s="13">
        <v>39682.710848025148</v>
      </c>
      <c r="J32" s="13">
        <v>1</v>
      </c>
      <c r="K32" s="13">
        <v>36095</v>
      </c>
      <c r="L32" s="13">
        <v>39682.710848025148</v>
      </c>
      <c r="M32" s="13"/>
      <c r="N32" s="5"/>
      <c r="T32" s="5"/>
      <c r="U32" s="5"/>
      <c r="V32" s="5"/>
      <c r="W32" s="17" t="str">
        <f>IF(N9&lt;&gt;"None","Weighted R² : "&amp;TEXT(1-U30/P9,"0.000#"),"R² : "&amp;TEXT(1-U30/P9,"0.000#"))</f>
        <v>R² : 0.9895</v>
      </c>
      <c r="AA32" s="39">
        <v>0.98311941919691814</v>
      </c>
      <c r="AB32" s="39">
        <v>1.6880580803081895E-2</v>
      </c>
      <c r="AC32" s="39">
        <v>-11035.138459494894</v>
      </c>
      <c r="AD32" s="39">
        <v>-10444.086592097552</v>
      </c>
      <c r="AE32" s="39">
        <v>0</v>
      </c>
    </row>
    <row r="33" spans="3:31" x14ac:dyDescent="0.25">
      <c r="C33" s="23">
        <v>1.523E-3</v>
      </c>
      <c r="D33" s="23">
        <v>34988</v>
      </c>
      <c r="E33" s="23"/>
      <c r="F33" s="22"/>
      <c r="G33" s="22">
        <v>1.523E-3</v>
      </c>
      <c r="H33" s="22">
        <v>34988</v>
      </c>
      <c r="I33" s="13">
        <v>36919.991543937656</v>
      </c>
      <c r="J33" s="13">
        <v>1</v>
      </c>
      <c r="K33" s="13">
        <v>34988</v>
      </c>
      <c r="L33" s="13">
        <v>36919.991543937656</v>
      </c>
      <c r="M33" s="13"/>
      <c r="N33" s="5"/>
      <c r="T33" s="34" t="s">
        <v>16</v>
      </c>
      <c r="U33" s="31" t="str">
        <f>IF(N3="4PL","Bottom+(Top-Bottom)/(1+10^((logEC50-LOG10(x))*HillSlope))",
IF(N3="Exp1","(Y0-Offset)*exp(-x/Tau)+Offset",
IF(N3="Exp2","Offset+(Y0-Offset)*(1-exp(-x/Tau))",
IF(N3="5PL","Bottom+(Top-Bottom)/(1+10^((logEC50-LOG10(x))*HillSlope))^Asymmetry",
IF(N3="Hyperbolic","Vmax*x/(Kd+x)",
IF(N3="Linear","Intercept + Slope*x",""))))))</f>
        <v>Bottom+(Top-Bottom)/(1+10^((logEC50-LOG10(x))*HillSlope))</v>
      </c>
      <c r="AA33" s="39">
        <v>0.99618477582298737</v>
      </c>
      <c r="AB33" s="39">
        <v>3.815224177012667E-3</v>
      </c>
      <c r="AC33" s="39">
        <v>-2527.2260458717014</v>
      </c>
      <c r="AD33" s="39">
        <v>-3274.7826221543619</v>
      </c>
      <c r="AE33" s="39">
        <v>0</v>
      </c>
    </row>
    <row r="34" spans="3:31" x14ac:dyDescent="0.25">
      <c r="C34" s="23">
        <v>5.0759600000000002E-4</v>
      </c>
      <c r="D34" s="23">
        <v>34774</v>
      </c>
      <c r="E34" s="23"/>
      <c r="F34" s="22"/>
      <c r="G34" s="22">
        <v>5.0759600000000002E-4</v>
      </c>
      <c r="H34" s="22">
        <v>34774</v>
      </c>
      <c r="I34" s="13">
        <v>36293.691450601822</v>
      </c>
      <c r="J34" s="13">
        <v>1</v>
      </c>
      <c r="K34" s="13">
        <v>34774</v>
      </c>
      <c r="L34" s="13">
        <v>36293.691450601822</v>
      </c>
      <c r="M34" s="13"/>
      <c r="N34" s="5"/>
      <c r="T34" s="5"/>
      <c r="U34" s="56"/>
      <c r="AA34" s="39">
        <v>0.99914665257328428</v>
      </c>
      <c r="AB34" s="39">
        <v>8.5334742671576696E-4</v>
      </c>
      <c r="AC34" s="39">
        <v>-566.94280464078577</v>
      </c>
      <c r="AD34" s="39">
        <v>-932.73862469780647</v>
      </c>
      <c r="AE34" s="39">
        <v>0</v>
      </c>
    </row>
    <row r="35" spans="3:31" x14ac:dyDescent="0.25">
      <c r="C35" s="23">
        <v>1.6918200000000001E-4</v>
      </c>
      <c r="D35" s="23">
        <v>36187</v>
      </c>
      <c r="E35" s="23"/>
      <c r="F35" s="22"/>
      <c r="G35" s="22">
        <v>1.6918200000000001E-4</v>
      </c>
      <c r="H35" s="22">
        <v>36187</v>
      </c>
      <c r="I35" s="13">
        <v>36153.516820903074</v>
      </c>
      <c r="J35" s="13">
        <v>1</v>
      </c>
      <c r="K35" s="13">
        <v>36187</v>
      </c>
      <c r="L35" s="13">
        <v>36153.516820903074</v>
      </c>
      <c r="M35" s="13"/>
      <c r="N35" s="5"/>
      <c r="T35" s="5"/>
      <c r="U35" s="56"/>
      <c r="AA35" s="39">
        <v>0.99980956158623813</v>
      </c>
      <c r="AB35" s="39">
        <v>1.9043841376185775E-4</v>
      </c>
      <c r="AC35" s="39">
        <v>-126.60648981814929</v>
      </c>
      <c r="AD35" s="39">
        <v>-252.52944060453066</v>
      </c>
      <c r="AE35" s="39">
        <v>0</v>
      </c>
    </row>
    <row r="36" spans="3:31" x14ac:dyDescent="0.25">
      <c r="C36" s="23">
        <v>10</v>
      </c>
      <c r="D36" s="23">
        <v>243102</v>
      </c>
      <c r="E36" s="23"/>
      <c r="F36" s="22"/>
      <c r="G36" s="22">
        <v>10</v>
      </c>
      <c r="H36" s="22">
        <v>243102</v>
      </c>
      <c r="I36" s="13">
        <v>247229.69547012093</v>
      </c>
      <c r="J36" s="13">
        <v>1</v>
      </c>
      <c r="K36" s="13">
        <v>243102</v>
      </c>
      <c r="L36" s="13">
        <v>247229.69547012093</v>
      </c>
      <c r="M36" s="13"/>
      <c r="N36" s="5"/>
      <c r="T36" s="5"/>
      <c r="U36" s="56"/>
      <c r="AA36" s="39">
        <v>1.5953943924353897E-3</v>
      </c>
      <c r="AB36" s="39">
        <v>0.99840460560756461</v>
      </c>
      <c r="AC36" s="39">
        <v>-1059.1531541445599</v>
      </c>
      <c r="AD36" s="39">
        <v>1588.0279788964083</v>
      </c>
      <c r="AE36" s="39">
        <v>0</v>
      </c>
    </row>
    <row r="37" spans="3:31" x14ac:dyDescent="0.25">
      <c r="C37" s="23">
        <v>3.3</v>
      </c>
      <c r="D37" s="23">
        <v>239653</v>
      </c>
      <c r="E37" s="23"/>
      <c r="F37" s="22"/>
      <c r="G37" s="22">
        <v>3.3</v>
      </c>
      <c r="H37" s="22">
        <v>239653</v>
      </c>
      <c r="I37" s="13">
        <v>246042.30703507748</v>
      </c>
      <c r="J37" s="13">
        <v>1</v>
      </c>
      <c r="K37" s="13">
        <v>239653</v>
      </c>
      <c r="L37" s="13">
        <v>246042.30703507748</v>
      </c>
      <c r="M37" s="13"/>
      <c r="N37" s="5"/>
      <c r="T37" s="5"/>
      <c r="U37" s="56"/>
      <c r="AA37" s="39">
        <v>7.2107507315902764E-3</v>
      </c>
      <c r="AB37" s="39">
        <v>0.99278924926840972</v>
      </c>
      <c r="AC37" s="39">
        <v>-4760.1613658696824</v>
      </c>
      <c r="AD37" s="39">
        <v>5458.8544144718726</v>
      </c>
      <c r="AE37" s="39">
        <v>0</v>
      </c>
    </row>
    <row r="38" spans="3:31" x14ac:dyDescent="0.25">
      <c r="C38" s="23">
        <v>1.1000000000000001</v>
      </c>
      <c r="D38" s="23">
        <v>231570</v>
      </c>
      <c r="E38" s="23"/>
      <c r="F38" s="22"/>
      <c r="G38" s="22">
        <v>1.1000000000000001</v>
      </c>
      <c r="H38" s="22">
        <v>231570</v>
      </c>
      <c r="I38" s="13">
        <v>240898.62219142698</v>
      </c>
      <c r="J38" s="13">
        <v>1</v>
      </c>
      <c r="K38" s="13">
        <v>231570</v>
      </c>
      <c r="L38" s="13">
        <v>240898.62219142698</v>
      </c>
      <c r="M38" s="13"/>
      <c r="N38" s="5"/>
      <c r="AA38" s="39">
        <v>3.1536087277713953E-2</v>
      </c>
      <c r="AB38" s="39">
        <v>0.96846391272228605</v>
      </c>
      <c r="AC38" s="39">
        <v>-20308.384544242719</v>
      </c>
      <c r="AD38" s="39">
        <v>16194.2542043392</v>
      </c>
      <c r="AE38" s="39">
        <v>0</v>
      </c>
    </row>
    <row r="39" spans="3:31" x14ac:dyDescent="0.25">
      <c r="C39" s="23">
        <v>0.4</v>
      </c>
      <c r="D39" s="23">
        <v>194383</v>
      </c>
      <c r="E39" s="23"/>
      <c r="F39" s="22"/>
      <c r="G39" s="22">
        <v>0.4</v>
      </c>
      <c r="H39" s="22">
        <v>194383</v>
      </c>
      <c r="I39" s="13">
        <v>223301.19085022504</v>
      </c>
      <c r="J39" s="13">
        <v>1</v>
      </c>
      <c r="K39" s="13">
        <v>194383</v>
      </c>
      <c r="L39" s="13">
        <v>223301.19085022504</v>
      </c>
      <c r="M39" s="13"/>
      <c r="N39" s="14"/>
      <c r="AA39" s="39">
        <v>0.1147572512357774</v>
      </c>
      <c r="AB39" s="39">
        <v>0.8852427487642226</v>
      </c>
      <c r="AC39" s="39">
        <v>-67550.200442229354</v>
      </c>
      <c r="AD39" s="39">
        <v>32135.31358651488</v>
      </c>
      <c r="AE39" s="39">
        <v>0</v>
      </c>
    </row>
    <row r="40" spans="3:31" x14ac:dyDescent="0.25">
      <c r="C40" s="23">
        <v>0.1</v>
      </c>
      <c r="D40" s="23">
        <v>136276</v>
      </c>
      <c r="E40" s="23"/>
      <c r="F40" s="22"/>
      <c r="G40" s="22">
        <v>0.1</v>
      </c>
      <c r="H40" s="22">
        <v>136276</v>
      </c>
      <c r="I40" s="13">
        <v>149743.84217641311</v>
      </c>
      <c r="J40" s="13">
        <v>1</v>
      </c>
      <c r="K40" s="13">
        <v>136276</v>
      </c>
      <c r="L40" s="13">
        <v>149743.84217641311</v>
      </c>
      <c r="M40" s="13"/>
      <c r="N40" s="14"/>
      <c r="AA40" s="39">
        <v>0.46262212171667683</v>
      </c>
      <c r="AB40" s="39">
        <v>0.53737787828332317</v>
      </c>
      <c r="AC40" s="39">
        <v>-165306.64331089414</v>
      </c>
      <c r="AD40" s="39">
        <v>5765.7305070099428</v>
      </c>
      <c r="AE40" s="39">
        <v>0</v>
      </c>
    </row>
    <row r="41" spans="3:31" x14ac:dyDescent="0.25">
      <c r="C41" s="23">
        <v>4.1132000000000002E-2</v>
      </c>
      <c r="D41" s="23">
        <v>65139</v>
      </c>
      <c r="E41" s="23"/>
      <c r="F41" s="22"/>
      <c r="G41" s="22">
        <v>4.1132000000000002E-2</v>
      </c>
      <c r="H41" s="22">
        <v>65139</v>
      </c>
      <c r="I41" s="13">
        <v>90382.282691438973</v>
      </c>
      <c r="J41" s="13">
        <v>1</v>
      </c>
      <c r="K41" s="13">
        <v>65139</v>
      </c>
      <c r="L41" s="13">
        <v>90382.282691438973</v>
      </c>
      <c r="M41" s="13"/>
      <c r="N41" s="14"/>
      <c r="AA41" s="39">
        <v>0.74335275671217815</v>
      </c>
      <c r="AB41" s="39">
        <v>0.25664724328782185</v>
      </c>
      <c r="AC41" s="39">
        <v>-126857.36521499074</v>
      </c>
      <c r="AD41" s="39">
        <v>-31413.664431998917</v>
      </c>
      <c r="AE41" s="39">
        <v>0</v>
      </c>
    </row>
    <row r="42" spans="3:31" x14ac:dyDescent="0.25">
      <c r="C42" s="23">
        <v>1.3709000000000001E-2</v>
      </c>
      <c r="D42" s="23">
        <v>44597</v>
      </c>
      <c r="E42" s="23"/>
      <c r="F42" s="22"/>
      <c r="G42" s="22">
        <v>1.3709000000000001E-2</v>
      </c>
      <c r="H42" s="22">
        <v>44597</v>
      </c>
      <c r="I42" s="13">
        <v>51230.399469862627</v>
      </c>
      <c r="J42" s="13">
        <v>1</v>
      </c>
      <c r="K42" s="13">
        <v>44597</v>
      </c>
      <c r="L42" s="13">
        <v>51230.399469862627</v>
      </c>
      <c r="M42" s="13"/>
      <c r="N42" s="14"/>
      <c r="AA42" s="39">
        <v>0.92850848936851049</v>
      </c>
      <c r="AB42" s="39">
        <v>7.1491510631489452E-2</v>
      </c>
      <c r="AC42" s="39">
        <v>-44139.202249005808</v>
      </c>
      <c r="AD42" s="39">
        <v>-26352.453803991739</v>
      </c>
      <c r="AE42" s="39">
        <v>0</v>
      </c>
    </row>
    <row r="43" spans="3:31" x14ac:dyDescent="0.25">
      <c r="C43" s="23">
        <v>4.5690000000000001E-3</v>
      </c>
      <c r="D43" s="23">
        <v>38164</v>
      </c>
      <c r="E43" s="23"/>
      <c r="F43" s="22"/>
      <c r="G43" s="22">
        <v>4.5690000000000001E-3</v>
      </c>
      <c r="H43" s="22">
        <v>38164</v>
      </c>
      <c r="I43" s="13">
        <v>39682.710848025148</v>
      </c>
      <c r="J43" s="13">
        <v>1</v>
      </c>
      <c r="K43" s="13">
        <v>38164</v>
      </c>
      <c r="L43" s="13">
        <v>39682.710848025148</v>
      </c>
      <c r="M43" s="13"/>
      <c r="N43" s="14"/>
      <c r="AA43" s="39">
        <v>0.98311941919691814</v>
      </c>
      <c r="AB43" s="39">
        <v>1.6880580803081895E-2</v>
      </c>
      <c r="AC43" s="39">
        <v>-11035.138459494894</v>
      </c>
      <c r="AD43" s="39">
        <v>-10444.086592097552</v>
      </c>
      <c r="AE43" s="39">
        <v>0</v>
      </c>
    </row>
    <row r="44" spans="3:31" x14ac:dyDescent="0.25">
      <c r="C44" s="23">
        <v>1.523E-3</v>
      </c>
      <c r="D44" s="23">
        <v>35768</v>
      </c>
      <c r="E44" s="23"/>
      <c r="F44" s="22"/>
      <c r="G44" s="22">
        <v>1.523E-3</v>
      </c>
      <c r="H44" s="22">
        <v>35768</v>
      </c>
      <c r="I44" s="13">
        <v>36919.991543937656</v>
      </c>
      <c r="J44" s="13">
        <v>1</v>
      </c>
      <c r="K44" s="13">
        <v>35768</v>
      </c>
      <c r="L44" s="13">
        <v>36919.991543937656</v>
      </c>
      <c r="M44" s="13"/>
      <c r="N44" s="14"/>
      <c r="AA44" s="39">
        <v>0.99618477582298737</v>
      </c>
      <c r="AB44" s="39">
        <v>3.815224177012667E-3</v>
      </c>
      <c r="AC44" s="39">
        <v>-2527.2260458717014</v>
      </c>
      <c r="AD44" s="39">
        <v>-3274.7826221543619</v>
      </c>
      <c r="AE44" s="39">
        <v>0</v>
      </c>
    </row>
    <row r="45" spans="3:31" x14ac:dyDescent="0.25">
      <c r="C45" s="23">
        <v>5.0759600000000002E-4</v>
      </c>
      <c r="D45" s="23">
        <v>34499</v>
      </c>
      <c r="E45" s="23"/>
      <c r="F45" s="22"/>
      <c r="G45" s="22">
        <v>5.0759600000000002E-4</v>
      </c>
      <c r="H45" s="22">
        <v>34499</v>
      </c>
      <c r="I45" s="13">
        <v>36293.691450601822</v>
      </c>
      <c r="J45" s="13">
        <v>1</v>
      </c>
      <c r="K45" s="13">
        <v>34499</v>
      </c>
      <c r="L45" s="13">
        <v>36293.691450601822</v>
      </c>
      <c r="M45" s="13"/>
      <c r="N45" s="14"/>
      <c r="AA45" s="39">
        <v>0.99914665257328428</v>
      </c>
      <c r="AB45" s="39">
        <v>8.5334742671576696E-4</v>
      </c>
      <c r="AC45" s="39">
        <v>-566.94280464078577</v>
      </c>
      <c r="AD45" s="39">
        <v>-932.73862469780647</v>
      </c>
      <c r="AE45" s="39">
        <v>0</v>
      </c>
    </row>
    <row r="46" spans="3:31" x14ac:dyDescent="0.25">
      <c r="C46" s="23">
        <v>1.6918200000000001E-4</v>
      </c>
      <c r="D46" s="23">
        <v>35113</v>
      </c>
      <c r="E46" s="23"/>
      <c r="F46" s="22"/>
      <c r="G46" s="22">
        <v>1.6918200000000001E-4</v>
      </c>
      <c r="H46" s="22">
        <v>35113</v>
      </c>
      <c r="I46" s="13">
        <v>36153.516820903074</v>
      </c>
      <c r="J46" s="13">
        <v>1</v>
      </c>
      <c r="K46" s="13">
        <v>35113</v>
      </c>
      <c r="L46" s="13">
        <v>36153.516820903074</v>
      </c>
      <c r="M46" s="13"/>
      <c r="N46" s="14"/>
      <c r="AA46" s="39">
        <v>0.99980956158623813</v>
      </c>
      <c r="AB46" s="39">
        <v>1.9043841376185775E-4</v>
      </c>
      <c r="AC46" s="39">
        <v>-126.60648981814929</v>
      </c>
      <c r="AD46" s="39">
        <v>-252.52944060453066</v>
      </c>
      <c r="AE46" s="39">
        <v>0</v>
      </c>
    </row>
    <row r="47" spans="3:31" x14ac:dyDescent="0.25">
      <c r="C47" s="23">
        <v>10</v>
      </c>
      <c r="D47" s="23">
        <v>251885</v>
      </c>
      <c r="E47" s="23"/>
      <c r="F47" s="22"/>
      <c r="G47" s="22">
        <v>10</v>
      </c>
      <c r="H47" s="22">
        <v>251885</v>
      </c>
      <c r="I47" s="13">
        <v>247229.69547012093</v>
      </c>
      <c r="J47" s="13">
        <v>1</v>
      </c>
      <c r="K47" s="13">
        <v>251885</v>
      </c>
      <c r="L47" s="13">
        <v>247229.69547012093</v>
      </c>
      <c r="M47" s="13"/>
      <c r="N47" s="14"/>
      <c r="AA47" s="39">
        <v>1.5953943924353897E-3</v>
      </c>
      <c r="AB47" s="39">
        <v>0.99840460560756461</v>
      </c>
      <c r="AC47" s="39">
        <v>-1059.1531541445599</v>
      </c>
      <c r="AD47" s="39">
        <v>1588.0279788964083</v>
      </c>
      <c r="AE47" s="39">
        <v>0</v>
      </c>
    </row>
    <row r="48" spans="3:31" x14ac:dyDescent="0.25">
      <c r="C48" s="23">
        <v>3.3</v>
      </c>
      <c r="D48" s="23">
        <v>243161</v>
      </c>
      <c r="E48" s="23"/>
      <c r="F48" s="22"/>
      <c r="G48" s="22">
        <v>3.3</v>
      </c>
      <c r="H48" s="22">
        <v>243161</v>
      </c>
      <c r="I48" s="13">
        <v>246042.30703507748</v>
      </c>
      <c r="J48" s="13">
        <v>1</v>
      </c>
      <c r="K48" s="13">
        <v>243161</v>
      </c>
      <c r="L48" s="13">
        <v>246042.30703507748</v>
      </c>
      <c r="M48" s="13"/>
      <c r="N48" s="14"/>
      <c r="AA48" s="39">
        <v>7.2107507315902764E-3</v>
      </c>
      <c r="AB48" s="39">
        <v>0.99278924926840972</v>
      </c>
      <c r="AC48" s="39">
        <v>-4760.1613658696824</v>
      </c>
      <c r="AD48" s="39">
        <v>5458.8544144718726</v>
      </c>
      <c r="AE48" s="39">
        <v>0</v>
      </c>
    </row>
    <row r="49" spans="3:31" x14ac:dyDescent="0.25">
      <c r="C49" s="23">
        <v>1.1000000000000001</v>
      </c>
      <c r="D49" s="23">
        <v>241199</v>
      </c>
      <c r="E49" s="23"/>
      <c r="F49" s="22"/>
      <c r="G49" s="22">
        <v>1.1000000000000001</v>
      </c>
      <c r="H49" s="22">
        <v>241199</v>
      </c>
      <c r="I49" s="13">
        <v>240898.62219142698</v>
      </c>
      <c r="J49" s="13">
        <v>1</v>
      </c>
      <c r="K49" s="13">
        <v>241199</v>
      </c>
      <c r="L49" s="13">
        <v>240898.62219142698</v>
      </c>
      <c r="M49" s="13"/>
      <c r="N49" s="14"/>
      <c r="AA49" s="39">
        <v>3.1536087277713953E-2</v>
      </c>
      <c r="AB49" s="39">
        <v>0.96846391272228605</v>
      </c>
      <c r="AC49" s="39">
        <v>-20308.384544242719</v>
      </c>
      <c r="AD49" s="39">
        <v>16194.2542043392</v>
      </c>
      <c r="AE49" s="39">
        <v>0</v>
      </c>
    </row>
    <row r="50" spans="3:31" x14ac:dyDescent="0.25">
      <c r="C50" s="23">
        <v>0.4</v>
      </c>
      <c r="D50" s="23">
        <v>233913</v>
      </c>
      <c r="E50" s="23"/>
      <c r="F50" s="22"/>
      <c r="G50" s="22">
        <v>0.4</v>
      </c>
      <c r="H50" s="22">
        <v>233913</v>
      </c>
      <c r="I50" s="13">
        <v>223301.19085022504</v>
      </c>
      <c r="J50" s="13">
        <v>1</v>
      </c>
      <c r="K50" s="13">
        <v>233913</v>
      </c>
      <c r="L50" s="13">
        <v>223301.19085022504</v>
      </c>
      <c r="M50" s="13"/>
      <c r="N50" s="14"/>
      <c r="AA50" s="39">
        <v>0.1147572512357774</v>
      </c>
      <c r="AB50" s="39">
        <v>0.8852427487642226</v>
      </c>
      <c r="AC50" s="39">
        <v>-67550.200442229354</v>
      </c>
      <c r="AD50" s="39">
        <v>32135.31358651488</v>
      </c>
      <c r="AE50" s="39">
        <v>0</v>
      </c>
    </row>
    <row r="51" spans="3:31" x14ac:dyDescent="0.25">
      <c r="C51" s="23">
        <v>0.1</v>
      </c>
      <c r="D51" s="23">
        <v>174050</v>
      </c>
      <c r="E51" s="23"/>
      <c r="F51" s="22"/>
      <c r="G51" s="22">
        <v>0.1</v>
      </c>
      <c r="H51" s="22">
        <v>174050</v>
      </c>
      <c r="I51" s="13">
        <v>149743.84217641311</v>
      </c>
      <c r="J51" s="13">
        <v>1</v>
      </c>
      <c r="K51" s="13">
        <v>174050</v>
      </c>
      <c r="L51" s="13">
        <v>149743.84217641311</v>
      </c>
      <c r="M51" s="13"/>
      <c r="N51" s="14"/>
      <c r="AA51" s="39">
        <v>0.46262212171667683</v>
      </c>
      <c r="AB51" s="39">
        <v>0.53737787828332317</v>
      </c>
      <c r="AC51" s="39">
        <v>-165306.64331089414</v>
      </c>
      <c r="AD51" s="39">
        <v>5765.7305070099428</v>
      </c>
      <c r="AE51" s="39">
        <v>0</v>
      </c>
    </row>
    <row r="52" spans="3:31" x14ac:dyDescent="0.25">
      <c r="C52" s="23">
        <v>4.1132000000000002E-2</v>
      </c>
      <c r="D52" s="23">
        <v>102926</v>
      </c>
      <c r="E52" s="23"/>
      <c r="F52" s="22"/>
      <c r="G52" s="22">
        <v>4.1132000000000002E-2</v>
      </c>
      <c r="H52" s="22">
        <v>102926</v>
      </c>
      <c r="I52" s="13">
        <v>90382.282691438973</v>
      </c>
      <c r="J52" s="13">
        <v>1</v>
      </c>
      <c r="K52" s="13">
        <v>102926</v>
      </c>
      <c r="L52" s="13">
        <v>90382.282691438973</v>
      </c>
      <c r="M52" s="13"/>
      <c r="N52" s="14"/>
      <c r="AA52" s="39">
        <v>0.74335275671217815</v>
      </c>
      <c r="AB52" s="39">
        <v>0.25664724328782185</v>
      </c>
      <c r="AC52" s="39">
        <v>-126857.36521499074</v>
      </c>
      <c r="AD52" s="39">
        <v>-31413.664431998917</v>
      </c>
      <c r="AE52" s="39">
        <v>0</v>
      </c>
    </row>
    <row r="53" spans="3:31" x14ac:dyDescent="0.25">
      <c r="C53" s="23">
        <v>1.3709000000000001E-2</v>
      </c>
      <c r="D53" s="23">
        <v>60460</v>
      </c>
      <c r="E53" s="23"/>
      <c r="F53" s="22"/>
      <c r="G53" s="22">
        <v>1.3709000000000001E-2</v>
      </c>
      <c r="H53" s="22">
        <v>60460</v>
      </c>
      <c r="I53" s="13">
        <v>51230.399469862627</v>
      </c>
      <c r="J53" s="13">
        <v>1</v>
      </c>
      <c r="K53" s="13">
        <v>60460</v>
      </c>
      <c r="L53" s="13">
        <v>51230.399469862627</v>
      </c>
      <c r="M53" s="13"/>
      <c r="N53" s="14"/>
      <c r="AA53" s="39">
        <v>0.92850848936851049</v>
      </c>
      <c r="AB53" s="39">
        <v>7.1491510631489452E-2</v>
      </c>
      <c r="AC53" s="39">
        <v>-44139.202249005808</v>
      </c>
      <c r="AD53" s="39">
        <v>-26352.453803991739</v>
      </c>
      <c r="AE53" s="39">
        <v>0</v>
      </c>
    </row>
    <row r="54" spans="3:31" x14ac:dyDescent="0.25">
      <c r="C54" s="23">
        <v>4.5690000000000001E-3</v>
      </c>
      <c r="D54" s="23">
        <v>44212</v>
      </c>
      <c r="E54" s="23"/>
      <c r="F54" s="22"/>
      <c r="G54" s="22">
        <v>4.5690000000000001E-3</v>
      </c>
      <c r="H54" s="22">
        <v>44212</v>
      </c>
      <c r="I54" s="13">
        <v>39682.710848025148</v>
      </c>
      <c r="J54" s="13">
        <v>1</v>
      </c>
      <c r="K54" s="13">
        <v>44212</v>
      </c>
      <c r="L54" s="13">
        <v>39682.710848025148</v>
      </c>
      <c r="M54" s="13"/>
      <c r="N54" s="14"/>
      <c r="AA54" s="39">
        <v>0.98311941919691814</v>
      </c>
      <c r="AB54" s="39">
        <v>1.6880580803081895E-2</v>
      </c>
      <c r="AC54" s="39">
        <v>-11035.138459494894</v>
      </c>
      <c r="AD54" s="39">
        <v>-10444.086592097552</v>
      </c>
      <c r="AE54" s="39">
        <v>0</v>
      </c>
    </row>
    <row r="55" spans="3:31" x14ac:dyDescent="0.25">
      <c r="C55" s="23">
        <v>1.523E-3</v>
      </c>
      <c r="D55" s="23">
        <v>39105</v>
      </c>
      <c r="E55" s="23"/>
      <c r="F55" s="22"/>
      <c r="G55" s="22">
        <v>1.523E-3</v>
      </c>
      <c r="H55" s="22">
        <v>39105</v>
      </c>
      <c r="I55" s="13">
        <v>36919.991543937656</v>
      </c>
      <c r="J55" s="13">
        <v>1</v>
      </c>
      <c r="K55" s="13">
        <v>39105</v>
      </c>
      <c r="L55" s="13">
        <v>36919.991543937656</v>
      </c>
      <c r="M55" s="13"/>
      <c r="N55" s="14"/>
      <c r="AA55" s="39">
        <v>0.99618477582298737</v>
      </c>
      <c r="AB55" s="39">
        <v>3.815224177012667E-3</v>
      </c>
      <c r="AC55" s="39">
        <v>-2527.2260458717014</v>
      </c>
      <c r="AD55" s="39">
        <v>-3274.7826221543619</v>
      </c>
      <c r="AE55" s="39">
        <v>0</v>
      </c>
    </row>
    <row r="56" spans="3:31" x14ac:dyDescent="0.25">
      <c r="C56" s="23">
        <v>5.0759600000000002E-4</v>
      </c>
      <c r="D56" s="23">
        <v>36668</v>
      </c>
      <c r="E56" s="23"/>
      <c r="F56" s="22"/>
      <c r="G56" s="22">
        <v>5.0759600000000002E-4</v>
      </c>
      <c r="H56" s="22">
        <v>36668</v>
      </c>
      <c r="I56" s="13">
        <v>36293.691450601822</v>
      </c>
      <c r="J56" s="13">
        <v>1</v>
      </c>
      <c r="K56" s="13">
        <v>36668</v>
      </c>
      <c r="L56" s="13">
        <v>36293.691450601822</v>
      </c>
      <c r="M56" s="13"/>
      <c r="N56" s="14"/>
      <c r="AA56" s="39">
        <v>0.99914665257328428</v>
      </c>
      <c r="AB56" s="39">
        <v>8.5334742671576696E-4</v>
      </c>
      <c r="AC56" s="39">
        <v>-566.94280464078577</v>
      </c>
      <c r="AD56" s="39">
        <v>-932.73862469780647</v>
      </c>
      <c r="AE56" s="39">
        <v>0</v>
      </c>
    </row>
    <row r="57" spans="3:31" x14ac:dyDescent="0.25">
      <c r="C57" s="23">
        <v>1.6918200000000001E-4</v>
      </c>
      <c r="D57" s="23">
        <v>36829</v>
      </c>
      <c r="E57" s="23"/>
      <c r="F57" s="22"/>
      <c r="G57" s="22">
        <v>1.6918200000000001E-4</v>
      </c>
      <c r="H57" s="22">
        <v>36829</v>
      </c>
      <c r="I57" s="13">
        <v>36153.516820903074</v>
      </c>
      <c r="J57" s="13">
        <v>1</v>
      </c>
      <c r="K57" s="13">
        <v>36829</v>
      </c>
      <c r="L57" s="13">
        <v>36153.516820903074</v>
      </c>
      <c r="M57" s="13"/>
      <c r="N57" s="14"/>
      <c r="AA57" s="39">
        <v>0.99980956158623813</v>
      </c>
      <c r="AB57" s="39">
        <v>1.9043841376185775E-4</v>
      </c>
      <c r="AC57" s="39">
        <v>-126.60648981814929</v>
      </c>
      <c r="AD57" s="39">
        <v>-252.52944060453066</v>
      </c>
      <c r="AE57" s="39">
        <v>0</v>
      </c>
    </row>
    <row r="58" spans="3:31" x14ac:dyDescent="0.25">
      <c r="C58" s="23">
        <v>10</v>
      </c>
      <c r="D58" s="23">
        <v>252305</v>
      </c>
      <c r="E58" s="23"/>
      <c r="F58" s="22"/>
      <c r="G58" s="22">
        <v>10</v>
      </c>
      <c r="H58" s="22">
        <v>252305</v>
      </c>
      <c r="I58" s="13">
        <v>247229.69547012093</v>
      </c>
      <c r="J58" s="13">
        <v>1</v>
      </c>
      <c r="K58" s="13">
        <v>252305</v>
      </c>
      <c r="L58" s="13">
        <v>247229.69547012093</v>
      </c>
      <c r="M58" s="13"/>
      <c r="N58" s="14"/>
      <c r="AA58" s="39">
        <v>1.5953943924353897E-3</v>
      </c>
      <c r="AB58" s="39">
        <v>0.99840460560756461</v>
      </c>
      <c r="AC58" s="39">
        <v>-1059.1531541445599</v>
      </c>
      <c r="AD58" s="39">
        <v>1588.0279788964083</v>
      </c>
      <c r="AE58" s="39">
        <v>0</v>
      </c>
    </row>
    <row r="59" spans="3:31" x14ac:dyDescent="0.25">
      <c r="C59" s="23">
        <v>3.3</v>
      </c>
      <c r="D59" s="23">
        <v>239017</v>
      </c>
      <c r="E59" s="23"/>
      <c r="F59" s="22"/>
      <c r="G59" s="22">
        <v>3.3</v>
      </c>
      <c r="H59" s="22">
        <v>239017</v>
      </c>
      <c r="I59" s="13">
        <v>246042.30703507748</v>
      </c>
      <c r="J59" s="13">
        <v>1</v>
      </c>
      <c r="K59" s="13">
        <v>239017</v>
      </c>
      <c r="L59" s="13">
        <v>246042.30703507748</v>
      </c>
      <c r="M59" s="13"/>
      <c r="N59" s="14"/>
      <c r="AA59" s="39">
        <v>7.2107507315902764E-3</v>
      </c>
      <c r="AB59" s="39">
        <v>0.99278924926840972</v>
      </c>
      <c r="AC59" s="39">
        <v>-4760.1613658696824</v>
      </c>
      <c r="AD59" s="39">
        <v>5458.8544144718726</v>
      </c>
      <c r="AE59" s="39">
        <v>0</v>
      </c>
    </row>
    <row r="60" spans="3:31" x14ac:dyDescent="0.25">
      <c r="C60" s="23">
        <v>1.1000000000000001</v>
      </c>
      <c r="D60" s="23">
        <v>237906</v>
      </c>
      <c r="E60" s="23"/>
      <c r="F60" s="22"/>
      <c r="G60" s="22">
        <v>1.1000000000000001</v>
      </c>
      <c r="H60" s="22">
        <v>237906</v>
      </c>
      <c r="I60" s="13">
        <v>240898.62219142698</v>
      </c>
      <c r="J60" s="13">
        <v>1</v>
      </c>
      <c r="K60" s="13">
        <v>237906</v>
      </c>
      <c r="L60" s="13">
        <v>240898.62219142698</v>
      </c>
      <c r="M60" s="13"/>
      <c r="N60" s="14"/>
      <c r="AA60" s="39">
        <v>3.1536087277713953E-2</v>
      </c>
      <c r="AB60" s="39">
        <v>0.96846391272228605</v>
      </c>
      <c r="AC60" s="39">
        <v>-20308.384544242719</v>
      </c>
      <c r="AD60" s="39">
        <v>16194.2542043392</v>
      </c>
      <c r="AE60" s="39">
        <v>0</v>
      </c>
    </row>
    <row r="61" spans="3:31" x14ac:dyDescent="0.25">
      <c r="C61" s="23">
        <v>0.4</v>
      </c>
      <c r="D61" s="23">
        <v>225352</v>
      </c>
      <c r="E61" s="23"/>
      <c r="F61" s="22"/>
      <c r="G61" s="22">
        <v>0.4</v>
      </c>
      <c r="H61" s="22">
        <v>225352</v>
      </c>
      <c r="I61" s="13">
        <v>223301.19085022504</v>
      </c>
      <c r="J61" s="13">
        <v>1</v>
      </c>
      <c r="K61" s="13">
        <v>225352</v>
      </c>
      <c r="L61" s="13">
        <v>223301.19085022504</v>
      </c>
      <c r="M61" s="13"/>
      <c r="N61" s="14"/>
      <c r="AA61" s="39">
        <v>0.1147572512357774</v>
      </c>
      <c r="AB61" s="39">
        <v>0.8852427487642226</v>
      </c>
      <c r="AC61" s="39">
        <v>-67550.200442229354</v>
      </c>
      <c r="AD61" s="39">
        <v>32135.31358651488</v>
      </c>
      <c r="AE61" s="39">
        <v>0</v>
      </c>
    </row>
    <row r="62" spans="3:31" x14ac:dyDescent="0.25">
      <c r="C62" s="23">
        <v>0.1</v>
      </c>
      <c r="D62" s="23">
        <v>176091</v>
      </c>
      <c r="E62" s="23"/>
      <c r="F62" s="22"/>
      <c r="G62" s="22">
        <v>0.1</v>
      </c>
      <c r="H62" s="22">
        <v>176091</v>
      </c>
      <c r="I62" s="13">
        <v>149743.84217641311</v>
      </c>
      <c r="J62" s="13">
        <v>1</v>
      </c>
      <c r="K62" s="13">
        <v>176091</v>
      </c>
      <c r="L62" s="13">
        <v>149743.84217641311</v>
      </c>
      <c r="M62" s="13"/>
      <c r="N62" s="14"/>
      <c r="AA62" s="39">
        <v>0.46262212171667683</v>
      </c>
      <c r="AB62" s="39">
        <v>0.53737787828332317</v>
      </c>
      <c r="AC62" s="39">
        <v>-165306.64331089414</v>
      </c>
      <c r="AD62" s="39">
        <v>5765.7305070099428</v>
      </c>
      <c r="AE62" s="39">
        <v>0</v>
      </c>
    </row>
    <row r="63" spans="3:31" x14ac:dyDescent="0.25">
      <c r="C63" s="23">
        <v>4.1132000000000002E-2</v>
      </c>
      <c r="D63" s="23">
        <v>104662</v>
      </c>
      <c r="E63" s="23"/>
      <c r="F63" s="22"/>
      <c r="G63" s="22">
        <v>4.1132000000000002E-2</v>
      </c>
      <c r="H63" s="22">
        <v>104662</v>
      </c>
      <c r="I63" s="13">
        <v>90382.282691438973</v>
      </c>
      <c r="J63" s="13">
        <v>1</v>
      </c>
      <c r="K63" s="13">
        <v>104662</v>
      </c>
      <c r="L63" s="13">
        <v>90382.282691438973</v>
      </c>
      <c r="M63" s="13"/>
      <c r="N63" s="14"/>
      <c r="AA63" s="39">
        <v>0.74335275671217815</v>
      </c>
      <c r="AB63" s="39">
        <v>0.25664724328782185</v>
      </c>
      <c r="AC63" s="39">
        <v>-126857.36521499074</v>
      </c>
      <c r="AD63" s="39">
        <v>-31413.664431998917</v>
      </c>
      <c r="AE63" s="39">
        <v>0</v>
      </c>
    </row>
    <row r="64" spans="3:31" x14ac:dyDescent="0.25">
      <c r="C64" s="23">
        <v>1.3709000000000001E-2</v>
      </c>
      <c r="D64" s="23">
        <v>61072</v>
      </c>
      <c r="E64" s="23"/>
      <c r="F64" s="22"/>
      <c r="G64" s="22">
        <v>1.3709000000000001E-2</v>
      </c>
      <c r="H64" s="22">
        <v>61072</v>
      </c>
      <c r="I64" s="13">
        <v>51230.399469862627</v>
      </c>
      <c r="J64" s="13">
        <v>1</v>
      </c>
      <c r="K64" s="13">
        <v>61072</v>
      </c>
      <c r="L64" s="13">
        <v>51230.399469862627</v>
      </c>
      <c r="M64" s="13"/>
      <c r="N64" s="14"/>
      <c r="AA64" s="39">
        <v>0.92850848936851049</v>
      </c>
      <c r="AB64" s="39">
        <v>7.1491510631489452E-2</v>
      </c>
      <c r="AC64" s="39">
        <v>-44139.202249005808</v>
      </c>
      <c r="AD64" s="39">
        <v>-26352.453803991739</v>
      </c>
      <c r="AE64" s="39">
        <v>0</v>
      </c>
    </row>
    <row r="65" spans="3:31" x14ac:dyDescent="0.25">
      <c r="C65" s="23">
        <v>4.5690000000000001E-3</v>
      </c>
      <c r="D65" s="23">
        <v>44070</v>
      </c>
      <c r="E65" s="23"/>
      <c r="F65" s="22"/>
      <c r="G65" s="22">
        <v>4.5690000000000001E-3</v>
      </c>
      <c r="H65" s="22">
        <v>44070</v>
      </c>
      <c r="I65" s="13">
        <v>39682.710848025148</v>
      </c>
      <c r="J65" s="13">
        <v>1</v>
      </c>
      <c r="K65" s="13">
        <v>44070</v>
      </c>
      <c r="L65" s="13">
        <v>39682.710848025148</v>
      </c>
      <c r="M65" s="13"/>
      <c r="N65" s="14"/>
      <c r="AA65" s="39">
        <v>0.98311941919691814</v>
      </c>
      <c r="AB65" s="39">
        <v>1.6880580803081895E-2</v>
      </c>
      <c r="AC65" s="39">
        <v>-11035.138459494894</v>
      </c>
      <c r="AD65" s="39">
        <v>-10444.086592097552</v>
      </c>
      <c r="AE65" s="39">
        <v>0</v>
      </c>
    </row>
    <row r="66" spans="3:31" x14ac:dyDescent="0.25">
      <c r="C66" s="23">
        <v>1.523E-3</v>
      </c>
      <c r="D66" s="23">
        <v>39850</v>
      </c>
      <c r="E66" s="23"/>
      <c r="F66" s="22"/>
      <c r="G66" s="22">
        <v>1.523E-3</v>
      </c>
      <c r="H66" s="22">
        <v>39850</v>
      </c>
      <c r="I66" s="13">
        <v>36919.991543937656</v>
      </c>
      <c r="J66" s="13">
        <v>1</v>
      </c>
      <c r="K66" s="13">
        <v>39850</v>
      </c>
      <c r="L66" s="13">
        <v>36919.991543937656</v>
      </c>
      <c r="M66" s="13"/>
      <c r="N66" s="14"/>
      <c r="AA66" s="39">
        <v>0.99618477582298737</v>
      </c>
      <c r="AB66" s="39">
        <v>3.815224177012667E-3</v>
      </c>
      <c r="AC66" s="39">
        <v>-2527.2260458717014</v>
      </c>
      <c r="AD66" s="39">
        <v>-3274.7826221543619</v>
      </c>
      <c r="AE66" s="39">
        <v>0</v>
      </c>
    </row>
    <row r="67" spans="3:31" x14ac:dyDescent="0.25">
      <c r="C67" s="23">
        <v>5.0759600000000002E-4</v>
      </c>
      <c r="D67" s="23">
        <v>36977</v>
      </c>
      <c r="E67" s="23"/>
      <c r="F67" s="22"/>
      <c r="G67" s="22">
        <v>5.0759600000000002E-4</v>
      </c>
      <c r="H67" s="22">
        <v>36977</v>
      </c>
      <c r="I67" s="13">
        <v>36293.691450601822</v>
      </c>
      <c r="J67" s="13">
        <v>1</v>
      </c>
      <c r="K67" s="13">
        <v>36977</v>
      </c>
      <c r="L67" s="13">
        <v>36293.691450601822</v>
      </c>
      <c r="M67" s="13"/>
      <c r="N67" s="14"/>
      <c r="AA67" s="39">
        <v>0.99914665257328428</v>
      </c>
      <c r="AB67" s="39">
        <v>8.5334742671576696E-4</v>
      </c>
      <c r="AC67" s="39">
        <v>-566.94280464078577</v>
      </c>
      <c r="AD67" s="39">
        <v>-932.73862469780647</v>
      </c>
      <c r="AE67" s="39">
        <v>0</v>
      </c>
    </row>
    <row r="68" spans="3:31" x14ac:dyDescent="0.25">
      <c r="C68" s="23">
        <v>1.6918200000000001E-4</v>
      </c>
      <c r="D68" s="23">
        <v>37588</v>
      </c>
      <c r="E68" s="23"/>
      <c r="F68" s="22"/>
      <c r="G68" s="22">
        <v>1.6918200000000001E-4</v>
      </c>
      <c r="H68" s="22">
        <v>37588</v>
      </c>
      <c r="I68" s="13">
        <v>36153.516820903074</v>
      </c>
      <c r="J68" s="13">
        <v>1</v>
      </c>
      <c r="K68" s="13">
        <v>37588</v>
      </c>
      <c r="L68" s="13">
        <v>36153.516820903074</v>
      </c>
      <c r="M68" s="13"/>
      <c r="N68" s="14"/>
      <c r="AA68" s="39">
        <v>0.99980956158623813</v>
      </c>
      <c r="AB68" s="39">
        <v>1.9043841376185775E-4</v>
      </c>
      <c r="AC68" s="39">
        <v>-126.60648981814929</v>
      </c>
      <c r="AD68" s="39">
        <v>-252.52944060453066</v>
      </c>
      <c r="AE68" s="39">
        <v>0</v>
      </c>
    </row>
    <row r="69" spans="3:31" x14ac:dyDescent="0.25">
      <c r="C69" s="23">
        <v>10</v>
      </c>
      <c r="D69" s="23">
        <v>251154</v>
      </c>
      <c r="E69" s="23"/>
      <c r="F69" s="22"/>
      <c r="G69" s="22">
        <v>10</v>
      </c>
      <c r="H69" s="22">
        <v>251154</v>
      </c>
      <c r="I69" s="13">
        <v>247229.69547012093</v>
      </c>
      <c r="J69" s="13">
        <v>1</v>
      </c>
      <c r="K69" s="13">
        <v>251154</v>
      </c>
      <c r="L69" s="13">
        <v>247229.69547012093</v>
      </c>
      <c r="M69" s="13"/>
      <c r="N69" s="14"/>
      <c r="AA69" s="39">
        <v>1.5953943924353897E-3</v>
      </c>
      <c r="AB69" s="39">
        <v>0.99840460560756461</v>
      </c>
      <c r="AC69" s="39">
        <v>-1059.1531541445599</v>
      </c>
      <c r="AD69" s="39">
        <v>1588.0279788964083</v>
      </c>
      <c r="AE69" s="39">
        <v>0</v>
      </c>
    </row>
    <row r="70" spans="3:31" x14ac:dyDescent="0.25">
      <c r="C70" s="23">
        <v>3.3</v>
      </c>
      <c r="D70" s="23">
        <v>243466</v>
      </c>
      <c r="E70" s="23"/>
      <c r="F70" s="22"/>
      <c r="G70" s="22">
        <v>3.3</v>
      </c>
      <c r="H70" s="22">
        <v>243466</v>
      </c>
      <c r="I70" s="13">
        <v>246042.30703507748</v>
      </c>
      <c r="J70" s="13">
        <v>1</v>
      </c>
      <c r="K70" s="13">
        <v>243466</v>
      </c>
      <c r="L70" s="13">
        <v>246042.30703507748</v>
      </c>
      <c r="M70" s="13"/>
      <c r="N70" s="14"/>
      <c r="AA70" s="39">
        <v>7.2107507315902764E-3</v>
      </c>
      <c r="AB70" s="39">
        <v>0.99278924926840972</v>
      </c>
      <c r="AC70" s="39">
        <v>-4760.1613658696824</v>
      </c>
      <c r="AD70" s="39">
        <v>5458.8544144718726</v>
      </c>
      <c r="AE70" s="39">
        <v>0</v>
      </c>
    </row>
    <row r="71" spans="3:31" x14ac:dyDescent="0.25">
      <c r="C71" s="23">
        <v>1.1000000000000001</v>
      </c>
      <c r="D71" s="23">
        <v>241186</v>
      </c>
      <c r="E71" s="23"/>
      <c r="F71" s="22"/>
      <c r="G71" s="22">
        <v>1.1000000000000001</v>
      </c>
      <c r="H71" s="22">
        <v>241186</v>
      </c>
      <c r="I71" s="13">
        <v>240898.62219142698</v>
      </c>
      <c r="J71" s="13">
        <v>1</v>
      </c>
      <c r="K71" s="13">
        <v>241186</v>
      </c>
      <c r="L71" s="13">
        <v>240898.62219142698</v>
      </c>
      <c r="M71" s="13"/>
      <c r="N71" s="14"/>
      <c r="AA71" s="39">
        <v>3.1536087277713953E-2</v>
      </c>
      <c r="AB71" s="39">
        <v>0.96846391272228605</v>
      </c>
      <c r="AC71" s="39">
        <v>-20308.384544242719</v>
      </c>
      <c r="AD71" s="39">
        <v>16194.2542043392</v>
      </c>
      <c r="AE71" s="39">
        <v>0</v>
      </c>
    </row>
    <row r="72" spans="3:31" x14ac:dyDescent="0.25">
      <c r="C72" s="23">
        <v>0.4</v>
      </c>
      <c r="D72" s="23">
        <v>218295</v>
      </c>
      <c r="E72" s="23"/>
      <c r="F72" s="22"/>
      <c r="G72" s="22">
        <v>0.4</v>
      </c>
      <c r="H72" s="22">
        <v>218295</v>
      </c>
      <c r="I72" s="13">
        <v>223301.19085022504</v>
      </c>
      <c r="J72" s="13">
        <v>1</v>
      </c>
      <c r="K72" s="13">
        <v>218295</v>
      </c>
      <c r="L72" s="13">
        <v>223301.19085022504</v>
      </c>
      <c r="M72" s="13"/>
      <c r="N72" s="14"/>
      <c r="AA72" s="39">
        <v>0.1147572512357774</v>
      </c>
      <c r="AB72" s="39">
        <v>0.8852427487642226</v>
      </c>
      <c r="AC72" s="39">
        <v>-67550.200442229354</v>
      </c>
      <c r="AD72" s="39">
        <v>32135.31358651488</v>
      </c>
      <c r="AE72" s="39">
        <v>0</v>
      </c>
    </row>
    <row r="73" spans="3:31" x14ac:dyDescent="0.25">
      <c r="C73" s="23">
        <v>0.1</v>
      </c>
      <c r="D73" s="23">
        <v>172991</v>
      </c>
      <c r="E73" s="23"/>
      <c r="F73" s="22"/>
      <c r="G73" s="22">
        <v>0.1</v>
      </c>
      <c r="H73" s="22">
        <v>172991</v>
      </c>
      <c r="I73" s="13">
        <v>149743.84217641311</v>
      </c>
      <c r="J73" s="13">
        <v>1</v>
      </c>
      <c r="K73" s="13">
        <v>172991</v>
      </c>
      <c r="L73" s="13">
        <v>149743.84217641311</v>
      </c>
      <c r="M73" s="13"/>
      <c r="N73" s="14"/>
      <c r="AA73" s="39">
        <v>0.46262212171667683</v>
      </c>
      <c r="AB73" s="39">
        <v>0.53737787828332317</v>
      </c>
      <c r="AC73" s="39">
        <v>-165306.64331089414</v>
      </c>
      <c r="AD73" s="39">
        <v>5765.7305070099428</v>
      </c>
      <c r="AE73" s="39">
        <v>0</v>
      </c>
    </row>
    <row r="74" spans="3:31" x14ac:dyDescent="0.25">
      <c r="C74" s="23">
        <v>4.1132000000000002E-2</v>
      </c>
      <c r="D74" s="23">
        <v>97821</v>
      </c>
      <c r="E74" s="23"/>
      <c r="F74" s="22"/>
      <c r="G74" s="22">
        <v>4.1132000000000002E-2</v>
      </c>
      <c r="H74" s="22">
        <v>97821</v>
      </c>
      <c r="I74" s="13">
        <v>90382.282691438973</v>
      </c>
      <c r="J74" s="13">
        <v>1</v>
      </c>
      <c r="K74" s="13">
        <v>97821</v>
      </c>
      <c r="L74" s="13">
        <v>90382.282691438973</v>
      </c>
      <c r="M74" s="13"/>
      <c r="N74" s="14"/>
      <c r="AA74" s="39">
        <v>0.74335275671217815</v>
      </c>
      <c r="AB74" s="39">
        <v>0.25664724328782185</v>
      </c>
      <c r="AC74" s="39">
        <v>-126857.36521499074</v>
      </c>
      <c r="AD74" s="39">
        <v>-31413.664431998917</v>
      </c>
      <c r="AE74" s="39">
        <v>0</v>
      </c>
    </row>
    <row r="75" spans="3:31" x14ac:dyDescent="0.25">
      <c r="C75" s="23">
        <v>1.3709000000000001E-2</v>
      </c>
      <c r="D75" s="23">
        <v>60889</v>
      </c>
      <c r="E75" s="23"/>
      <c r="F75" s="22"/>
      <c r="G75" s="22">
        <v>1.3709000000000001E-2</v>
      </c>
      <c r="H75" s="22">
        <v>60889</v>
      </c>
      <c r="I75" s="13">
        <v>51230.399469862627</v>
      </c>
      <c r="J75" s="13">
        <v>1</v>
      </c>
      <c r="K75" s="13">
        <v>60889</v>
      </c>
      <c r="L75" s="13">
        <v>51230.399469862627</v>
      </c>
      <c r="M75" s="13"/>
      <c r="N75" s="14"/>
      <c r="AA75" s="39">
        <v>0.92850848936851049</v>
      </c>
      <c r="AB75" s="39">
        <v>7.1491510631489452E-2</v>
      </c>
      <c r="AC75" s="39">
        <v>-44139.202249005808</v>
      </c>
      <c r="AD75" s="39">
        <v>-26352.453803991739</v>
      </c>
      <c r="AE75" s="39">
        <v>0</v>
      </c>
    </row>
    <row r="76" spans="3:31" x14ac:dyDescent="0.25">
      <c r="C76" s="23">
        <v>4.5690000000000001E-3</v>
      </c>
      <c r="D76" s="23">
        <v>43350</v>
      </c>
      <c r="E76" s="23"/>
      <c r="F76" s="22"/>
      <c r="G76" s="22">
        <v>4.5690000000000001E-3</v>
      </c>
      <c r="H76" s="22">
        <v>43350</v>
      </c>
      <c r="I76" s="13">
        <v>39682.710848025148</v>
      </c>
      <c r="J76" s="13">
        <v>1</v>
      </c>
      <c r="K76" s="13">
        <v>43350</v>
      </c>
      <c r="L76" s="13">
        <v>39682.710848025148</v>
      </c>
      <c r="M76" s="13"/>
      <c r="N76" s="14"/>
      <c r="AA76" s="39">
        <v>0.98311941919691814</v>
      </c>
      <c r="AB76" s="39">
        <v>1.6880580803081895E-2</v>
      </c>
      <c r="AC76" s="39">
        <v>-11035.138459494894</v>
      </c>
      <c r="AD76" s="39">
        <v>-10444.086592097552</v>
      </c>
      <c r="AE76" s="39">
        <v>0</v>
      </c>
    </row>
    <row r="77" spans="3:31" x14ac:dyDescent="0.25">
      <c r="C77" s="23">
        <v>1.523E-3</v>
      </c>
      <c r="D77" s="23">
        <v>39624</v>
      </c>
      <c r="E77" s="23"/>
      <c r="F77" s="22"/>
      <c r="G77" s="22">
        <v>1.523E-3</v>
      </c>
      <c r="H77" s="22">
        <v>39624</v>
      </c>
      <c r="I77" s="13">
        <v>36919.991543937656</v>
      </c>
      <c r="J77" s="13">
        <v>1</v>
      </c>
      <c r="K77" s="13">
        <v>39624</v>
      </c>
      <c r="L77" s="13">
        <v>36919.991543937656</v>
      </c>
      <c r="M77" s="13"/>
      <c r="N77" s="14"/>
      <c r="AA77" s="39">
        <v>0.99618477582298737</v>
      </c>
      <c r="AB77" s="39">
        <v>3.815224177012667E-3</v>
      </c>
      <c r="AC77" s="39">
        <v>-2527.2260458717014</v>
      </c>
      <c r="AD77" s="39">
        <v>-3274.7826221543619</v>
      </c>
      <c r="AE77" s="39">
        <v>0</v>
      </c>
    </row>
    <row r="78" spans="3:31" x14ac:dyDescent="0.25">
      <c r="C78" s="23">
        <v>5.0759600000000002E-4</v>
      </c>
      <c r="D78" s="23">
        <v>36693</v>
      </c>
      <c r="E78" s="23"/>
      <c r="F78" s="22"/>
      <c r="G78" s="22">
        <v>5.0759600000000002E-4</v>
      </c>
      <c r="H78" s="22">
        <v>36693</v>
      </c>
      <c r="I78" s="13">
        <v>36293.691450601822</v>
      </c>
      <c r="J78" s="13">
        <v>1</v>
      </c>
      <c r="K78" s="13">
        <v>36693</v>
      </c>
      <c r="L78" s="13">
        <v>36293.691450601822</v>
      </c>
      <c r="M78" s="13"/>
      <c r="N78" s="14"/>
      <c r="AA78" s="39">
        <v>0.99914665257328428</v>
      </c>
      <c r="AB78" s="39">
        <v>8.5334742671576696E-4</v>
      </c>
      <c r="AC78" s="39">
        <v>-566.94280464078577</v>
      </c>
      <c r="AD78" s="39">
        <v>-932.73862469780647</v>
      </c>
      <c r="AE78" s="39">
        <v>0</v>
      </c>
    </row>
    <row r="79" spans="3:31" x14ac:dyDescent="0.25">
      <c r="C79" s="23">
        <v>1.6918200000000001E-4</v>
      </c>
      <c r="D79" s="23">
        <v>35904</v>
      </c>
      <c r="E79" s="23"/>
      <c r="F79" s="22"/>
      <c r="G79" s="22">
        <v>1.6918200000000001E-4</v>
      </c>
      <c r="H79" s="22">
        <v>35904</v>
      </c>
      <c r="I79" s="13">
        <v>36153.516820903074</v>
      </c>
      <c r="J79" s="13">
        <v>1</v>
      </c>
      <c r="K79" s="13">
        <v>35904</v>
      </c>
      <c r="L79" s="13">
        <v>36153.516820903074</v>
      </c>
      <c r="M79" s="13"/>
      <c r="N79" s="14"/>
      <c r="AA79" s="39">
        <v>0.99980956158623813</v>
      </c>
      <c r="AB79" s="39">
        <v>1.9043841376185775E-4</v>
      </c>
      <c r="AC79" s="39">
        <v>-126.60648981814929</v>
      </c>
      <c r="AD79" s="39">
        <v>-252.52944060453066</v>
      </c>
      <c r="AE79" s="39">
        <v>0</v>
      </c>
    </row>
    <row r="80" spans="3:31" x14ac:dyDescent="0.25">
      <c r="C80" s="23">
        <v>10</v>
      </c>
      <c r="D80" s="23">
        <v>250758</v>
      </c>
      <c r="E80" s="23"/>
      <c r="F80" s="22"/>
      <c r="G80" s="22">
        <v>10</v>
      </c>
      <c r="H80" s="22">
        <v>250758</v>
      </c>
      <c r="I80" s="13">
        <v>247229.69547012093</v>
      </c>
      <c r="J80" s="13">
        <v>1</v>
      </c>
      <c r="K80" s="13">
        <v>250758</v>
      </c>
      <c r="L80" s="13">
        <v>247229.69547012093</v>
      </c>
      <c r="M80" s="13"/>
      <c r="N80" s="14"/>
      <c r="AA80" s="39">
        <v>1.5953943924353897E-3</v>
      </c>
      <c r="AB80" s="39">
        <v>0.99840460560756461</v>
      </c>
      <c r="AC80" s="39">
        <v>-1059.1531541445599</v>
      </c>
      <c r="AD80" s="39">
        <v>1588.0279788964083</v>
      </c>
      <c r="AE80" s="39">
        <v>0</v>
      </c>
    </row>
    <row r="81" spans="3:31" x14ac:dyDescent="0.25">
      <c r="C81" s="23">
        <v>3.3</v>
      </c>
      <c r="D81" s="23">
        <v>246239</v>
      </c>
      <c r="E81" s="23"/>
      <c r="F81" s="22"/>
      <c r="G81" s="22">
        <v>3.3</v>
      </c>
      <c r="H81" s="22">
        <v>246239</v>
      </c>
      <c r="I81" s="13">
        <v>246042.30703507748</v>
      </c>
      <c r="J81" s="13">
        <v>1</v>
      </c>
      <c r="K81" s="13">
        <v>246239</v>
      </c>
      <c r="L81" s="13">
        <v>246042.30703507748</v>
      </c>
      <c r="M81" s="13"/>
      <c r="N81" s="14"/>
      <c r="AA81" s="39">
        <v>7.2107507315902764E-3</v>
      </c>
      <c r="AB81" s="39">
        <v>0.99278924926840972</v>
      </c>
      <c r="AC81" s="39">
        <v>-4760.1613658696824</v>
      </c>
      <c r="AD81" s="39">
        <v>5458.8544144718726</v>
      </c>
      <c r="AE81" s="39">
        <v>0</v>
      </c>
    </row>
    <row r="82" spans="3:31" x14ac:dyDescent="0.25">
      <c r="C82" s="23">
        <v>1.1000000000000001</v>
      </c>
      <c r="D82" s="23">
        <v>245027</v>
      </c>
      <c r="E82" s="23"/>
      <c r="F82" s="22"/>
      <c r="G82" s="22">
        <v>1.1000000000000001</v>
      </c>
      <c r="H82" s="22">
        <v>245027</v>
      </c>
      <c r="I82" s="13">
        <v>240898.62219142698</v>
      </c>
      <c r="J82" s="13">
        <v>1</v>
      </c>
      <c r="K82" s="13">
        <v>245027</v>
      </c>
      <c r="L82" s="13">
        <v>240898.62219142698</v>
      </c>
      <c r="M82" s="13"/>
      <c r="N82" s="14"/>
      <c r="AA82" s="39">
        <v>3.1536087277713953E-2</v>
      </c>
      <c r="AB82" s="39">
        <v>0.96846391272228605</v>
      </c>
      <c r="AC82" s="39">
        <v>-20308.384544242719</v>
      </c>
      <c r="AD82" s="39">
        <v>16194.2542043392</v>
      </c>
      <c r="AE82" s="39">
        <v>0</v>
      </c>
    </row>
    <row r="83" spans="3:31" x14ac:dyDescent="0.25">
      <c r="C83" s="23">
        <v>0.4</v>
      </c>
      <c r="D83" s="23">
        <v>235663</v>
      </c>
      <c r="E83" s="23"/>
      <c r="F83" s="22"/>
      <c r="G83" s="22">
        <v>0.4</v>
      </c>
      <c r="H83" s="22">
        <v>235663</v>
      </c>
      <c r="I83" s="13">
        <v>223301.19085022504</v>
      </c>
      <c r="J83" s="13">
        <v>1</v>
      </c>
      <c r="K83" s="13">
        <v>235663</v>
      </c>
      <c r="L83" s="13">
        <v>223301.19085022504</v>
      </c>
      <c r="M83" s="13"/>
      <c r="N83" s="14"/>
      <c r="AA83" s="39">
        <v>0.1147572512357774</v>
      </c>
      <c r="AB83" s="39">
        <v>0.8852427487642226</v>
      </c>
      <c r="AC83" s="39">
        <v>-67550.200442229354</v>
      </c>
      <c r="AD83" s="39">
        <v>32135.31358651488</v>
      </c>
      <c r="AE83" s="39">
        <v>0</v>
      </c>
    </row>
    <row r="84" spans="3:31" x14ac:dyDescent="0.25">
      <c r="C84" s="23">
        <v>0.1</v>
      </c>
      <c r="D84" s="23">
        <v>179264</v>
      </c>
      <c r="E84" s="23"/>
      <c r="F84" s="22"/>
      <c r="G84" s="22">
        <v>0.1</v>
      </c>
      <c r="H84" s="22">
        <v>179264</v>
      </c>
      <c r="I84" s="13">
        <v>149743.84217641311</v>
      </c>
      <c r="J84" s="13">
        <v>1</v>
      </c>
      <c r="K84" s="13">
        <v>179264</v>
      </c>
      <c r="L84" s="13">
        <v>149743.84217641311</v>
      </c>
      <c r="M84" s="13"/>
      <c r="N84" s="14"/>
      <c r="AA84" s="39">
        <v>0.46262212171667683</v>
      </c>
      <c r="AB84" s="39">
        <v>0.53737787828332317</v>
      </c>
      <c r="AC84" s="39">
        <v>-165306.64331089414</v>
      </c>
      <c r="AD84" s="39">
        <v>5765.7305070099428</v>
      </c>
      <c r="AE84" s="39">
        <v>0</v>
      </c>
    </row>
    <row r="85" spans="3:31" x14ac:dyDescent="0.25">
      <c r="C85" s="23">
        <v>4.1132000000000002E-2</v>
      </c>
      <c r="D85" s="23">
        <v>103385</v>
      </c>
      <c r="E85" s="23"/>
      <c r="F85" s="22"/>
      <c r="G85" s="22">
        <v>4.1132000000000002E-2</v>
      </c>
      <c r="H85" s="22">
        <v>103385</v>
      </c>
      <c r="I85" s="13">
        <v>90382.282691438973</v>
      </c>
      <c r="J85" s="13">
        <v>1</v>
      </c>
      <c r="K85" s="13">
        <v>103385</v>
      </c>
      <c r="L85" s="13">
        <v>90382.282691438973</v>
      </c>
      <c r="M85" s="13"/>
      <c r="N85" s="14"/>
      <c r="AA85" s="39">
        <v>0.74335275671217815</v>
      </c>
      <c r="AB85" s="39">
        <v>0.25664724328782185</v>
      </c>
      <c r="AC85" s="39">
        <v>-126857.36521499074</v>
      </c>
      <c r="AD85" s="39">
        <v>-31413.664431998917</v>
      </c>
      <c r="AE85" s="39">
        <v>0</v>
      </c>
    </row>
    <row r="86" spans="3:31" x14ac:dyDescent="0.25">
      <c r="C86" s="23">
        <v>1.3709000000000001E-2</v>
      </c>
      <c r="D86" s="23">
        <v>64042</v>
      </c>
      <c r="E86" s="23"/>
      <c r="F86" s="22"/>
      <c r="G86" s="22">
        <v>1.3709000000000001E-2</v>
      </c>
      <c r="H86" s="22">
        <v>64042</v>
      </c>
      <c r="I86" s="13">
        <v>51230.399469862627</v>
      </c>
      <c r="J86" s="13">
        <v>1</v>
      </c>
      <c r="K86" s="13">
        <v>64042</v>
      </c>
      <c r="L86" s="13">
        <v>51230.399469862627</v>
      </c>
      <c r="M86" s="13"/>
      <c r="N86" s="14"/>
      <c r="AA86" s="39">
        <v>0.92850848936851049</v>
      </c>
      <c r="AB86" s="39">
        <v>7.1491510631489452E-2</v>
      </c>
      <c r="AC86" s="39">
        <v>-44139.202249005808</v>
      </c>
      <c r="AD86" s="39">
        <v>-26352.453803991739</v>
      </c>
      <c r="AE86" s="39">
        <v>0</v>
      </c>
    </row>
    <row r="87" spans="3:31" x14ac:dyDescent="0.25">
      <c r="C87" s="23">
        <v>4.5690000000000001E-3</v>
      </c>
      <c r="D87" s="23">
        <v>47620</v>
      </c>
      <c r="E87" s="23"/>
      <c r="F87" s="22"/>
      <c r="G87" s="22">
        <v>4.5690000000000001E-3</v>
      </c>
      <c r="H87" s="22">
        <v>47620</v>
      </c>
      <c r="I87" s="13">
        <v>39682.710848025148</v>
      </c>
      <c r="J87" s="13">
        <v>1</v>
      </c>
      <c r="K87" s="13">
        <v>47620</v>
      </c>
      <c r="L87" s="13">
        <v>39682.710848025148</v>
      </c>
      <c r="M87" s="13"/>
      <c r="N87" s="14"/>
      <c r="AA87" s="39">
        <v>0.98311941919691814</v>
      </c>
      <c r="AB87" s="39">
        <v>1.6880580803081895E-2</v>
      </c>
      <c r="AC87" s="39">
        <v>-11035.138459494894</v>
      </c>
      <c r="AD87" s="39">
        <v>-10444.086592097552</v>
      </c>
      <c r="AE87" s="39">
        <v>0</v>
      </c>
    </row>
    <row r="88" spans="3:31" x14ac:dyDescent="0.25">
      <c r="C88" s="23">
        <v>1.523E-3</v>
      </c>
      <c r="D88" s="23">
        <v>40637</v>
      </c>
      <c r="E88" s="23"/>
      <c r="F88" s="22"/>
      <c r="G88" s="22">
        <v>1.523E-3</v>
      </c>
      <c r="H88" s="22">
        <v>40637</v>
      </c>
      <c r="I88" s="13">
        <v>36919.991543937656</v>
      </c>
      <c r="J88" s="13">
        <v>1</v>
      </c>
      <c r="K88" s="13">
        <v>40637</v>
      </c>
      <c r="L88" s="13">
        <v>36919.991543937656</v>
      </c>
      <c r="M88" s="13"/>
      <c r="N88" s="14"/>
      <c r="AA88" s="39">
        <v>0.99618477582298737</v>
      </c>
      <c r="AB88" s="39">
        <v>3.815224177012667E-3</v>
      </c>
      <c r="AC88" s="39">
        <v>-2527.2260458717014</v>
      </c>
      <c r="AD88" s="39">
        <v>-3274.7826221543619</v>
      </c>
      <c r="AE88" s="39">
        <v>0</v>
      </c>
    </row>
    <row r="89" spans="3:31" x14ac:dyDescent="0.25">
      <c r="C89" s="23">
        <v>5.0759600000000002E-4</v>
      </c>
      <c r="D89" s="23">
        <v>38520</v>
      </c>
      <c r="E89" s="23"/>
      <c r="F89" s="22"/>
      <c r="G89" s="22">
        <v>5.0759600000000002E-4</v>
      </c>
      <c r="H89" s="22">
        <v>38520</v>
      </c>
      <c r="I89" s="13">
        <v>36293.691450601822</v>
      </c>
      <c r="J89" s="13">
        <v>1</v>
      </c>
      <c r="K89" s="13">
        <v>38520</v>
      </c>
      <c r="L89" s="13">
        <v>36293.691450601822</v>
      </c>
      <c r="M89" s="13"/>
      <c r="N89" s="14"/>
      <c r="AA89" s="39">
        <v>0.99914665257328428</v>
      </c>
      <c r="AB89" s="39">
        <v>8.5334742671576696E-4</v>
      </c>
      <c r="AC89" s="39">
        <v>-566.94280464078577</v>
      </c>
      <c r="AD89" s="39">
        <v>-932.73862469780647</v>
      </c>
      <c r="AE89" s="39">
        <v>0</v>
      </c>
    </row>
    <row r="90" spans="3:31" x14ac:dyDescent="0.25">
      <c r="C90" s="23">
        <v>1.6918200000000001E-4</v>
      </c>
      <c r="D90" s="23">
        <v>38809</v>
      </c>
      <c r="E90" s="23"/>
      <c r="F90" s="22"/>
      <c r="G90" s="22">
        <v>1.6918200000000001E-4</v>
      </c>
      <c r="H90" s="22">
        <v>38809</v>
      </c>
      <c r="I90" s="13">
        <v>36153.516820903074</v>
      </c>
      <c r="J90" s="13">
        <v>1</v>
      </c>
      <c r="K90" s="13">
        <v>38809</v>
      </c>
      <c r="L90" s="13">
        <v>36153.516820903074</v>
      </c>
      <c r="M90" s="13"/>
      <c r="N90" s="14"/>
      <c r="AA90" s="39">
        <v>0.99980956158623813</v>
      </c>
      <c r="AB90" s="39">
        <v>1.9043841376185775E-4</v>
      </c>
      <c r="AC90" s="39">
        <v>-126.60648981814929</v>
      </c>
      <c r="AD90" s="39">
        <v>-252.52944060453066</v>
      </c>
      <c r="AE90" s="39">
        <v>0</v>
      </c>
    </row>
    <row r="91" spans="3:31" x14ac:dyDescent="0.25">
      <c r="C91" s="23">
        <v>10</v>
      </c>
      <c r="D91" s="23">
        <v>251957</v>
      </c>
      <c r="E91" s="23"/>
      <c r="F91" s="22"/>
      <c r="G91" s="22">
        <v>10</v>
      </c>
      <c r="H91" s="22">
        <v>251957</v>
      </c>
      <c r="I91" s="13">
        <v>247229.69547012093</v>
      </c>
      <c r="J91" s="13">
        <v>1</v>
      </c>
      <c r="K91" s="13">
        <v>251957</v>
      </c>
      <c r="L91" s="13">
        <v>247229.69547012093</v>
      </c>
      <c r="M91" s="13"/>
      <c r="N91" s="14"/>
      <c r="AA91" s="39">
        <v>1.5953943924353897E-3</v>
      </c>
      <c r="AB91" s="39">
        <v>0.99840460560756461</v>
      </c>
      <c r="AC91" s="39">
        <v>-1059.1531541445599</v>
      </c>
      <c r="AD91" s="39">
        <v>1588.0279788964083</v>
      </c>
      <c r="AE91" s="39">
        <v>0</v>
      </c>
    </row>
    <row r="92" spans="3:31" x14ac:dyDescent="0.25">
      <c r="C92" s="23">
        <v>3.3</v>
      </c>
      <c r="D92" s="23">
        <v>255050</v>
      </c>
      <c r="E92" s="23"/>
      <c r="F92" s="22"/>
      <c r="G92" s="22">
        <v>3.3</v>
      </c>
      <c r="H92" s="22">
        <v>255050</v>
      </c>
      <c r="I92" s="13">
        <v>246042.30703507748</v>
      </c>
      <c r="J92" s="13">
        <v>1</v>
      </c>
      <c r="K92" s="13">
        <v>255050</v>
      </c>
      <c r="L92" s="13">
        <v>246042.30703507748</v>
      </c>
      <c r="M92" s="13"/>
      <c r="N92" s="14"/>
      <c r="AA92" s="39">
        <v>7.2107507315902764E-3</v>
      </c>
      <c r="AB92" s="39">
        <v>0.99278924926840972</v>
      </c>
      <c r="AC92" s="39">
        <v>-4760.1613658696824</v>
      </c>
      <c r="AD92" s="39">
        <v>5458.8544144718726</v>
      </c>
      <c r="AE92" s="39">
        <v>0</v>
      </c>
    </row>
    <row r="93" spans="3:31" x14ac:dyDescent="0.25">
      <c r="C93" s="23">
        <v>1.1000000000000001</v>
      </c>
      <c r="D93" s="23">
        <v>245556</v>
      </c>
      <c r="E93" s="23"/>
      <c r="F93" s="22"/>
      <c r="G93" s="22">
        <v>1.1000000000000001</v>
      </c>
      <c r="H93" s="22">
        <v>245556</v>
      </c>
      <c r="I93" s="13">
        <v>240898.62219142698</v>
      </c>
      <c r="J93" s="13">
        <v>1</v>
      </c>
      <c r="K93" s="13">
        <v>245556</v>
      </c>
      <c r="L93" s="13">
        <v>240898.62219142698</v>
      </c>
      <c r="M93" s="13"/>
      <c r="N93" s="14"/>
      <c r="AA93" s="39">
        <v>3.1536087277713953E-2</v>
      </c>
      <c r="AB93" s="39">
        <v>0.96846391272228605</v>
      </c>
      <c r="AC93" s="39">
        <v>-20308.384544242719</v>
      </c>
      <c r="AD93" s="39">
        <v>16194.2542043392</v>
      </c>
      <c r="AE93" s="39">
        <v>0</v>
      </c>
    </row>
    <row r="94" spans="3:31" x14ac:dyDescent="0.25">
      <c r="C94" s="23">
        <v>0.4</v>
      </c>
      <c r="D94" s="23">
        <v>226526</v>
      </c>
      <c r="E94" s="23"/>
      <c r="F94" s="22"/>
      <c r="G94" s="22">
        <v>0.4</v>
      </c>
      <c r="H94" s="22">
        <v>226526</v>
      </c>
      <c r="I94" s="13">
        <v>223301.19085022504</v>
      </c>
      <c r="J94" s="13">
        <v>1</v>
      </c>
      <c r="K94" s="13">
        <v>226526</v>
      </c>
      <c r="L94" s="13">
        <v>223301.19085022504</v>
      </c>
      <c r="M94" s="13"/>
      <c r="N94" s="14"/>
      <c r="AA94" s="39">
        <v>0.1147572512357774</v>
      </c>
      <c r="AB94" s="39">
        <v>0.8852427487642226</v>
      </c>
      <c r="AC94" s="39">
        <v>-67550.200442229354</v>
      </c>
      <c r="AD94" s="39">
        <v>32135.31358651488</v>
      </c>
      <c r="AE94" s="39">
        <v>0</v>
      </c>
    </row>
    <row r="95" spans="3:31" x14ac:dyDescent="0.25">
      <c r="C95" s="23">
        <v>0.1</v>
      </c>
      <c r="D95" s="23">
        <v>160994</v>
      </c>
      <c r="E95" s="23"/>
      <c r="F95" s="22"/>
      <c r="G95" s="22">
        <v>0.1</v>
      </c>
      <c r="H95" s="22">
        <v>160994</v>
      </c>
      <c r="I95" s="13">
        <v>149743.84217641311</v>
      </c>
      <c r="J95" s="13">
        <v>1</v>
      </c>
      <c r="K95" s="13">
        <v>160994</v>
      </c>
      <c r="L95" s="13">
        <v>149743.84217641311</v>
      </c>
      <c r="M95" s="13"/>
      <c r="N95" s="14"/>
      <c r="AA95" s="39">
        <v>0.46262212171667683</v>
      </c>
      <c r="AB95" s="39">
        <v>0.53737787828332317</v>
      </c>
      <c r="AC95" s="39">
        <v>-165306.64331089414</v>
      </c>
      <c r="AD95" s="39">
        <v>5765.7305070099428</v>
      </c>
      <c r="AE95" s="39">
        <v>0</v>
      </c>
    </row>
    <row r="96" spans="3:31" x14ac:dyDescent="0.25">
      <c r="C96" s="23">
        <v>4.1132000000000002E-2</v>
      </c>
      <c r="D96" s="23">
        <v>86264</v>
      </c>
      <c r="E96" s="23"/>
      <c r="F96" s="22"/>
      <c r="G96" s="22">
        <v>4.1132000000000002E-2</v>
      </c>
      <c r="H96" s="22">
        <v>86264</v>
      </c>
      <c r="I96" s="13">
        <v>90382.282691438973</v>
      </c>
      <c r="J96" s="13">
        <v>1</v>
      </c>
      <c r="K96" s="13">
        <v>86264</v>
      </c>
      <c r="L96" s="13">
        <v>90382.282691438973</v>
      </c>
      <c r="M96" s="13"/>
      <c r="N96" s="14"/>
      <c r="AA96" s="39">
        <v>0.74335275671217815</v>
      </c>
      <c r="AB96" s="39">
        <v>0.25664724328782185</v>
      </c>
      <c r="AC96" s="39">
        <v>-126857.36521499074</v>
      </c>
      <c r="AD96" s="39">
        <v>-31413.664431998917</v>
      </c>
      <c r="AE96" s="39">
        <v>0</v>
      </c>
    </row>
    <row r="97" spans="3:31" x14ac:dyDescent="0.25">
      <c r="C97" s="23">
        <v>1.3709000000000001E-2</v>
      </c>
      <c r="D97" s="23">
        <v>58019</v>
      </c>
      <c r="E97" s="23"/>
      <c r="F97" s="22"/>
      <c r="G97" s="22">
        <v>1.3709000000000001E-2</v>
      </c>
      <c r="H97" s="22">
        <v>58019</v>
      </c>
      <c r="I97" s="13">
        <v>51230.399469862627</v>
      </c>
      <c r="J97" s="13">
        <v>1</v>
      </c>
      <c r="K97" s="13">
        <v>58019</v>
      </c>
      <c r="L97" s="13">
        <v>51230.399469862627</v>
      </c>
      <c r="M97" s="13"/>
      <c r="N97" s="14"/>
      <c r="AA97" s="39">
        <v>0.92850848936851049</v>
      </c>
      <c r="AB97" s="39">
        <v>7.1491510631489452E-2</v>
      </c>
      <c r="AC97" s="39">
        <v>-44139.202249005808</v>
      </c>
      <c r="AD97" s="39">
        <v>-26352.453803991739</v>
      </c>
      <c r="AE97" s="39">
        <v>0</v>
      </c>
    </row>
    <row r="98" spans="3:31" x14ac:dyDescent="0.25">
      <c r="C98" s="23">
        <v>4.5690000000000001E-3</v>
      </c>
      <c r="D98" s="23">
        <v>40802</v>
      </c>
      <c r="E98" s="23"/>
      <c r="F98" s="22"/>
      <c r="G98" s="22">
        <v>4.5690000000000001E-3</v>
      </c>
      <c r="H98" s="22">
        <v>40802</v>
      </c>
      <c r="I98" s="13">
        <v>39682.710848025148</v>
      </c>
      <c r="J98" s="13">
        <v>1</v>
      </c>
      <c r="K98" s="13">
        <v>40802</v>
      </c>
      <c r="L98" s="13">
        <v>39682.710848025148</v>
      </c>
      <c r="M98" s="13"/>
      <c r="N98" s="14"/>
      <c r="AA98" s="39">
        <v>0.98311941919691814</v>
      </c>
      <c r="AB98" s="39">
        <v>1.6880580803081895E-2</v>
      </c>
      <c r="AC98" s="39">
        <v>-11035.138459494894</v>
      </c>
      <c r="AD98" s="39">
        <v>-10444.086592097552</v>
      </c>
      <c r="AE98" s="39">
        <v>0</v>
      </c>
    </row>
    <row r="99" spans="3:31" x14ac:dyDescent="0.25">
      <c r="C99" s="23">
        <v>1.523E-3</v>
      </c>
      <c r="D99" s="23">
        <v>36558</v>
      </c>
      <c r="E99" s="23"/>
      <c r="F99" s="22"/>
      <c r="G99" s="22">
        <v>1.523E-3</v>
      </c>
      <c r="H99" s="22">
        <v>36558</v>
      </c>
      <c r="I99" s="13">
        <v>36919.991543937656</v>
      </c>
      <c r="J99" s="13">
        <v>1</v>
      </c>
      <c r="K99" s="13">
        <v>36558</v>
      </c>
      <c r="L99" s="13">
        <v>36919.991543937656</v>
      </c>
      <c r="M99" s="13"/>
      <c r="N99" s="14"/>
      <c r="AA99" s="39">
        <v>0.99618477582298737</v>
      </c>
      <c r="AB99" s="39">
        <v>3.815224177012667E-3</v>
      </c>
      <c r="AC99" s="39">
        <v>-2527.2260458717014</v>
      </c>
      <c r="AD99" s="39">
        <v>-3274.7826221543619</v>
      </c>
      <c r="AE99" s="39">
        <v>0</v>
      </c>
    </row>
    <row r="100" spans="3:31" x14ac:dyDescent="0.25">
      <c r="C100" s="23">
        <v>5.0759600000000002E-4</v>
      </c>
      <c r="D100" s="23">
        <v>35516</v>
      </c>
      <c r="E100" s="23"/>
      <c r="F100" s="22"/>
      <c r="G100" s="22">
        <v>5.0759600000000002E-4</v>
      </c>
      <c r="H100" s="22">
        <v>35516</v>
      </c>
      <c r="I100" s="13">
        <v>36293.691450601822</v>
      </c>
      <c r="J100" s="13">
        <v>1</v>
      </c>
      <c r="K100" s="13">
        <v>35516</v>
      </c>
      <c r="L100" s="13">
        <v>36293.691450601822</v>
      </c>
      <c r="M100" s="13"/>
      <c r="N100" s="14"/>
      <c r="AA100" s="39">
        <v>0.99914665257328428</v>
      </c>
      <c r="AB100" s="39">
        <v>8.5334742671576696E-4</v>
      </c>
      <c r="AC100" s="39">
        <v>-566.94280464078577</v>
      </c>
      <c r="AD100" s="39">
        <v>-932.73862469780647</v>
      </c>
      <c r="AE100" s="39">
        <v>0</v>
      </c>
    </row>
    <row r="101" spans="3:31" x14ac:dyDescent="0.25">
      <c r="C101" s="23">
        <v>1.6918200000000001E-4</v>
      </c>
      <c r="D101" s="23">
        <v>37250</v>
      </c>
      <c r="E101" s="23"/>
      <c r="F101" s="22"/>
      <c r="G101" s="22">
        <v>1.6918200000000001E-4</v>
      </c>
      <c r="H101" s="22">
        <v>37250</v>
      </c>
      <c r="I101" s="13">
        <v>36153.516820903074</v>
      </c>
      <c r="J101" s="13">
        <v>1</v>
      </c>
      <c r="K101" s="13">
        <v>37250</v>
      </c>
      <c r="L101" s="13">
        <v>36153.516820903074</v>
      </c>
      <c r="M101" s="13"/>
      <c r="N101" s="14"/>
      <c r="AA101" s="39">
        <v>0.99980956158623813</v>
      </c>
      <c r="AB101" s="39">
        <v>1.9043841376185775E-4</v>
      </c>
      <c r="AC101" s="39">
        <v>-126.60648981814929</v>
      </c>
      <c r="AD101" s="39">
        <v>-252.52944060453066</v>
      </c>
      <c r="AE101" s="39">
        <v>0</v>
      </c>
    </row>
    <row r="102" spans="3:31" x14ac:dyDescent="0.25">
      <c r="C102" s="23">
        <v>10</v>
      </c>
      <c r="D102" s="23">
        <v>253097</v>
      </c>
      <c r="E102" s="23"/>
      <c r="F102" s="22"/>
      <c r="G102" s="22">
        <v>10</v>
      </c>
      <c r="H102" s="22">
        <v>253097</v>
      </c>
      <c r="I102" s="13">
        <v>247229.69547012093</v>
      </c>
      <c r="J102" s="13">
        <v>1</v>
      </c>
      <c r="K102" s="13">
        <v>253097</v>
      </c>
      <c r="L102" s="13">
        <v>247229.69547012093</v>
      </c>
      <c r="M102" s="13"/>
      <c r="N102" s="14"/>
      <c r="AA102" s="39">
        <v>1.5953943924353897E-3</v>
      </c>
      <c r="AB102" s="39">
        <v>0.99840460560756461</v>
      </c>
      <c r="AC102" s="39">
        <v>-1059.1531541445599</v>
      </c>
      <c r="AD102" s="39">
        <v>1588.0279788964083</v>
      </c>
      <c r="AE102" s="39">
        <v>0</v>
      </c>
    </row>
    <row r="103" spans="3:31" x14ac:dyDescent="0.25">
      <c r="C103" s="23">
        <v>3.3</v>
      </c>
      <c r="D103" s="23">
        <v>247338</v>
      </c>
      <c r="E103" s="23"/>
      <c r="F103" s="22"/>
      <c r="G103" s="22">
        <v>3.3</v>
      </c>
      <c r="H103" s="22">
        <v>247338</v>
      </c>
      <c r="I103" s="13">
        <v>246042.30703507748</v>
      </c>
      <c r="J103" s="13">
        <v>1</v>
      </c>
      <c r="K103" s="13">
        <v>247338</v>
      </c>
      <c r="L103" s="13">
        <v>246042.30703507748</v>
      </c>
      <c r="M103" s="13"/>
      <c r="N103" s="14"/>
      <c r="AA103" s="39">
        <v>7.2107507315902764E-3</v>
      </c>
      <c r="AB103" s="39">
        <v>0.99278924926840972</v>
      </c>
      <c r="AC103" s="39">
        <v>-4760.1613658696824</v>
      </c>
      <c r="AD103" s="39">
        <v>5458.8544144718726</v>
      </c>
      <c r="AE103" s="39">
        <v>0</v>
      </c>
    </row>
    <row r="104" spans="3:31" x14ac:dyDescent="0.25">
      <c r="C104" s="23">
        <v>1.1000000000000001</v>
      </c>
      <c r="D104" s="23">
        <v>242479</v>
      </c>
      <c r="E104" s="23"/>
      <c r="F104" s="22"/>
      <c r="G104" s="22">
        <v>1.1000000000000001</v>
      </c>
      <c r="H104" s="22">
        <v>242479</v>
      </c>
      <c r="I104" s="13">
        <v>240898.62219142698</v>
      </c>
      <c r="J104" s="13">
        <v>1</v>
      </c>
      <c r="K104" s="13">
        <v>242479</v>
      </c>
      <c r="L104" s="13">
        <v>240898.62219142698</v>
      </c>
      <c r="M104" s="13"/>
      <c r="N104" s="14"/>
      <c r="AA104" s="39">
        <v>3.1536087277713953E-2</v>
      </c>
      <c r="AB104" s="39">
        <v>0.96846391272228605</v>
      </c>
      <c r="AC104" s="39">
        <v>-20308.384544242719</v>
      </c>
      <c r="AD104" s="39">
        <v>16194.2542043392</v>
      </c>
      <c r="AE104" s="39">
        <v>0</v>
      </c>
    </row>
    <row r="105" spans="3:31" x14ac:dyDescent="0.25">
      <c r="C105" s="23">
        <v>0.4</v>
      </c>
      <c r="D105" s="23">
        <v>229338</v>
      </c>
      <c r="E105" s="23"/>
      <c r="F105" s="22"/>
      <c r="G105" s="22">
        <v>0.4</v>
      </c>
      <c r="H105" s="22">
        <v>229338</v>
      </c>
      <c r="I105" s="13">
        <v>223301.19085022504</v>
      </c>
      <c r="J105" s="13">
        <v>1</v>
      </c>
      <c r="K105" s="13">
        <v>229338</v>
      </c>
      <c r="L105" s="13">
        <v>223301.19085022504</v>
      </c>
      <c r="M105" s="13"/>
      <c r="N105" s="14"/>
      <c r="AA105" s="39">
        <v>0.1147572512357774</v>
      </c>
      <c r="AB105" s="39">
        <v>0.8852427487642226</v>
      </c>
      <c r="AC105" s="39">
        <v>-67550.200442229354</v>
      </c>
      <c r="AD105" s="39">
        <v>32135.31358651488</v>
      </c>
      <c r="AE105" s="39">
        <v>0</v>
      </c>
    </row>
    <row r="106" spans="3:31" x14ac:dyDescent="0.25">
      <c r="C106" s="23">
        <v>0.1</v>
      </c>
      <c r="D106" s="23">
        <v>161223</v>
      </c>
      <c r="E106" s="23"/>
      <c r="F106" s="22"/>
      <c r="G106" s="22">
        <v>0.1</v>
      </c>
      <c r="H106" s="22">
        <v>161223</v>
      </c>
      <c r="I106" s="13">
        <v>149743.84217641311</v>
      </c>
      <c r="J106" s="13">
        <v>1</v>
      </c>
      <c r="K106" s="13">
        <v>161223</v>
      </c>
      <c r="L106" s="13">
        <v>149743.84217641311</v>
      </c>
      <c r="M106" s="13"/>
      <c r="N106" s="14"/>
      <c r="AA106" s="39">
        <v>0.46262212171667683</v>
      </c>
      <c r="AB106" s="39">
        <v>0.53737787828332317</v>
      </c>
      <c r="AC106" s="39">
        <v>-165306.64331089414</v>
      </c>
      <c r="AD106" s="39">
        <v>5765.7305070099428</v>
      </c>
      <c r="AE106" s="39">
        <v>0</v>
      </c>
    </row>
    <row r="107" spans="3:31" x14ac:dyDescent="0.25">
      <c r="C107" s="23">
        <v>4.1132000000000002E-2</v>
      </c>
      <c r="D107" s="23">
        <v>78676</v>
      </c>
      <c r="E107" s="23"/>
      <c r="F107" s="22"/>
      <c r="G107" s="22">
        <v>4.1132000000000002E-2</v>
      </c>
      <c r="H107" s="22">
        <v>78676</v>
      </c>
      <c r="I107" s="13">
        <v>90382.282691438973</v>
      </c>
      <c r="J107" s="13">
        <v>1</v>
      </c>
      <c r="K107" s="13">
        <v>78676</v>
      </c>
      <c r="L107" s="13">
        <v>90382.282691438973</v>
      </c>
      <c r="M107" s="13"/>
      <c r="N107" s="14"/>
      <c r="AA107" s="39">
        <v>0.74335275671217815</v>
      </c>
      <c r="AB107" s="39">
        <v>0.25664724328782185</v>
      </c>
      <c r="AC107" s="39">
        <v>-126857.36521499074</v>
      </c>
      <c r="AD107" s="39">
        <v>-31413.664431998917</v>
      </c>
      <c r="AE107" s="39">
        <v>0</v>
      </c>
    </row>
    <row r="108" spans="3:31" x14ac:dyDescent="0.25">
      <c r="C108" s="23">
        <v>1.3709000000000001E-2</v>
      </c>
      <c r="D108" s="23">
        <v>54038</v>
      </c>
      <c r="E108" s="23"/>
      <c r="F108" s="22"/>
      <c r="G108" s="22">
        <v>1.3709000000000001E-2</v>
      </c>
      <c r="H108" s="22">
        <v>54038</v>
      </c>
      <c r="I108" s="13">
        <v>51230.399469862627</v>
      </c>
      <c r="J108" s="13">
        <v>1</v>
      </c>
      <c r="K108" s="13">
        <v>54038</v>
      </c>
      <c r="L108" s="13">
        <v>51230.399469862627</v>
      </c>
      <c r="M108" s="13"/>
      <c r="N108" s="14"/>
      <c r="AA108" s="39">
        <v>0.92850848936851049</v>
      </c>
      <c r="AB108" s="39">
        <v>7.1491510631489452E-2</v>
      </c>
      <c r="AC108" s="39">
        <v>-44139.202249005808</v>
      </c>
      <c r="AD108" s="39">
        <v>-26352.453803991739</v>
      </c>
      <c r="AE108" s="39">
        <v>0</v>
      </c>
    </row>
    <row r="109" spans="3:31" x14ac:dyDescent="0.25">
      <c r="C109" s="23">
        <v>4.5690000000000001E-3</v>
      </c>
      <c r="D109" s="23">
        <v>37718</v>
      </c>
      <c r="E109" s="23"/>
      <c r="F109" s="22"/>
      <c r="G109" s="22">
        <v>4.5690000000000001E-3</v>
      </c>
      <c r="H109" s="22">
        <v>37718</v>
      </c>
      <c r="I109" s="13">
        <v>39682.710848025148</v>
      </c>
      <c r="J109" s="13">
        <v>1</v>
      </c>
      <c r="K109" s="13">
        <v>37718</v>
      </c>
      <c r="L109" s="13">
        <v>39682.710848025148</v>
      </c>
      <c r="M109" s="13"/>
      <c r="N109" s="14"/>
      <c r="AA109" s="39">
        <v>0.98311941919691814</v>
      </c>
      <c r="AB109" s="39">
        <v>1.6880580803081895E-2</v>
      </c>
      <c r="AC109" s="39">
        <v>-11035.138459494894</v>
      </c>
      <c r="AD109" s="39">
        <v>-10444.086592097552</v>
      </c>
      <c r="AE109" s="39">
        <v>0</v>
      </c>
    </row>
    <row r="110" spans="3:31" x14ac:dyDescent="0.25">
      <c r="C110" s="23">
        <v>1.523E-3</v>
      </c>
      <c r="D110" s="23">
        <v>33876</v>
      </c>
      <c r="E110" s="23"/>
      <c r="F110" s="22"/>
      <c r="G110" s="22">
        <v>1.523E-3</v>
      </c>
      <c r="H110" s="22">
        <v>33876</v>
      </c>
      <c r="I110" s="13">
        <v>36919.991543937656</v>
      </c>
      <c r="J110" s="13">
        <v>1</v>
      </c>
      <c r="K110" s="13">
        <v>33876</v>
      </c>
      <c r="L110" s="13">
        <v>36919.991543937656</v>
      </c>
      <c r="M110" s="13"/>
      <c r="N110" s="14"/>
      <c r="AA110" s="39">
        <v>0.99618477582298737</v>
      </c>
      <c r="AB110" s="39">
        <v>3.815224177012667E-3</v>
      </c>
      <c r="AC110" s="39">
        <v>-2527.2260458717014</v>
      </c>
      <c r="AD110" s="39">
        <v>-3274.7826221543619</v>
      </c>
      <c r="AE110" s="39">
        <v>0</v>
      </c>
    </row>
    <row r="111" spans="3:31" x14ac:dyDescent="0.25">
      <c r="C111" s="23">
        <v>5.0759600000000002E-4</v>
      </c>
      <c r="D111" s="23">
        <v>32342</v>
      </c>
      <c r="E111" s="23"/>
      <c r="F111" s="22"/>
      <c r="G111" s="22">
        <v>5.0759600000000002E-4</v>
      </c>
      <c r="H111" s="22">
        <v>32342</v>
      </c>
      <c r="I111" s="13">
        <v>36293.691450601822</v>
      </c>
      <c r="J111" s="13">
        <v>1</v>
      </c>
      <c r="K111" s="13">
        <v>32342</v>
      </c>
      <c r="L111" s="13">
        <v>36293.691450601822</v>
      </c>
      <c r="M111" s="13"/>
      <c r="N111" s="14"/>
      <c r="AA111" s="39">
        <v>0.99914665257328428</v>
      </c>
      <c r="AB111" s="39">
        <v>8.5334742671576696E-4</v>
      </c>
      <c r="AC111" s="39">
        <v>-566.94280464078577</v>
      </c>
      <c r="AD111" s="39">
        <v>-932.73862469780647</v>
      </c>
      <c r="AE111" s="39">
        <v>0</v>
      </c>
    </row>
    <row r="112" spans="3:31" x14ac:dyDescent="0.25">
      <c r="C112" s="23">
        <v>1.6918200000000001E-4</v>
      </c>
      <c r="D112" s="23">
        <v>35088</v>
      </c>
      <c r="E112" s="23"/>
      <c r="F112" s="22"/>
      <c r="G112" s="22">
        <v>1.6918200000000001E-4</v>
      </c>
      <c r="H112" s="22">
        <v>35088</v>
      </c>
      <c r="I112" s="13">
        <v>36153.516820903074</v>
      </c>
      <c r="J112" s="13">
        <v>1</v>
      </c>
      <c r="K112" s="13">
        <v>35088</v>
      </c>
      <c r="L112" s="13">
        <v>36153.516820903074</v>
      </c>
      <c r="M112" s="13"/>
      <c r="N112" s="14"/>
      <c r="AA112" s="39">
        <v>0.99980956158623813</v>
      </c>
      <c r="AB112" s="39">
        <v>1.9043841376185775E-4</v>
      </c>
      <c r="AC112" s="39">
        <v>-126.60648981814929</v>
      </c>
      <c r="AD112" s="39">
        <v>-252.52944060453066</v>
      </c>
      <c r="AE112" s="39">
        <v>0</v>
      </c>
    </row>
    <row r="113" spans="3:31" x14ac:dyDescent="0.25">
      <c r="C113" s="23">
        <v>10</v>
      </c>
      <c r="D113" s="23">
        <v>247255</v>
      </c>
      <c r="E113" s="23"/>
      <c r="F113" s="22"/>
      <c r="G113" s="22">
        <v>10</v>
      </c>
      <c r="H113" s="22">
        <v>247255</v>
      </c>
      <c r="I113" s="13">
        <v>247229.69547012093</v>
      </c>
      <c r="J113" s="13">
        <v>1</v>
      </c>
      <c r="K113" s="13">
        <v>247255</v>
      </c>
      <c r="L113" s="13">
        <v>247229.69547012093</v>
      </c>
      <c r="M113" s="13"/>
      <c r="N113" s="14"/>
      <c r="AA113" s="39">
        <v>1.5953943924353897E-3</v>
      </c>
      <c r="AB113" s="39">
        <v>0.99840460560756461</v>
      </c>
      <c r="AC113" s="39">
        <v>-1059.1531541445599</v>
      </c>
      <c r="AD113" s="39">
        <v>1588.0279788964083</v>
      </c>
      <c r="AE113" s="39">
        <v>0</v>
      </c>
    </row>
    <row r="114" spans="3:31" x14ac:dyDescent="0.25">
      <c r="C114" s="23">
        <v>3.3</v>
      </c>
      <c r="D114" s="23">
        <v>242690</v>
      </c>
      <c r="E114" s="23"/>
      <c r="F114" s="22"/>
      <c r="G114" s="22">
        <v>3.3</v>
      </c>
      <c r="H114" s="22">
        <v>242690</v>
      </c>
      <c r="I114" s="13">
        <v>246042.30703507748</v>
      </c>
      <c r="J114" s="13">
        <v>1</v>
      </c>
      <c r="K114" s="13">
        <v>242690</v>
      </c>
      <c r="L114" s="13">
        <v>246042.30703507748</v>
      </c>
      <c r="M114" s="13"/>
      <c r="N114" s="14"/>
      <c r="AA114" s="39">
        <v>7.2107507315902764E-3</v>
      </c>
      <c r="AB114" s="39">
        <v>0.99278924926840972</v>
      </c>
      <c r="AC114" s="39">
        <v>-4760.1613658696824</v>
      </c>
      <c r="AD114" s="39">
        <v>5458.8544144718726</v>
      </c>
      <c r="AE114" s="39">
        <v>0</v>
      </c>
    </row>
    <row r="115" spans="3:31" x14ac:dyDescent="0.25">
      <c r="C115" s="23">
        <v>1.1000000000000001</v>
      </c>
      <c r="D115" s="23">
        <v>237433</v>
      </c>
      <c r="E115" s="23"/>
      <c r="F115" s="22"/>
      <c r="G115" s="22">
        <v>1.1000000000000001</v>
      </c>
      <c r="H115" s="22">
        <v>237433</v>
      </c>
      <c r="I115" s="13">
        <v>240898.62219142698</v>
      </c>
      <c r="J115" s="13">
        <v>1</v>
      </c>
      <c r="K115" s="13">
        <v>237433</v>
      </c>
      <c r="L115" s="13">
        <v>240898.62219142698</v>
      </c>
      <c r="M115" s="13"/>
      <c r="N115" s="14"/>
      <c r="AA115" s="39">
        <v>3.1536087277713953E-2</v>
      </c>
      <c r="AB115" s="39">
        <v>0.96846391272228605</v>
      </c>
      <c r="AC115" s="39">
        <v>-20308.384544242719</v>
      </c>
      <c r="AD115" s="39">
        <v>16194.2542043392</v>
      </c>
      <c r="AE115" s="39">
        <v>0</v>
      </c>
    </row>
    <row r="116" spans="3:31" x14ac:dyDescent="0.25">
      <c r="C116" s="23">
        <v>0.4</v>
      </c>
      <c r="D116" s="23">
        <v>227976</v>
      </c>
      <c r="E116" s="23"/>
      <c r="F116" s="22"/>
      <c r="G116" s="22">
        <v>0.4</v>
      </c>
      <c r="H116" s="22">
        <v>227976</v>
      </c>
      <c r="I116" s="13">
        <v>223301.19085022504</v>
      </c>
      <c r="J116" s="13">
        <v>1</v>
      </c>
      <c r="K116" s="13">
        <v>227976</v>
      </c>
      <c r="L116" s="13">
        <v>223301.19085022504</v>
      </c>
      <c r="M116" s="13"/>
      <c r="N116" s="14"/>
      <c r="AA116" s="39">
        <v>0.1147572512357774</v>
      </c>
      <c r="AB116" s="39">
        <v>0.8852427487642226</v>
      </c>
      <c r="AC116" s="39">
        <v>-67550.200442229354</v>
      </c>
      <c r="AD116" s="39">
        <v>32135.31358651488</v>
      </c>
      <c r="AE116" s="39">
        <v>0</v>
      </c>
    </row>
    <row r="117" spans="3:31" x14ac:dyDescent="0.25">
      <c r="C117" s="23">
        <v>0.1</v>
      </c>
      <c r="D117" s="23">
        <v>153003</v>
      </c>
      <c r="E117" s="23"/>
      <c r="F117" s="22"/>
      <c r="G117" s="22">
        <v>0.1</v>
      </c>
      <c r="H117" s="22">
        <v>153003</v>
      </c>
      <c r="I117" s="13">
        <v>149743.84217641311</v>
      </c>
      <c r="J117" s="13">
        <v>1</v>
      </c>
      <c r="K117" s="13">
        <v>153003</v>
      </c>
      <c r="L117" s="13">
        <v>149743.84217641311</v>
      </c>
      <c r="M117" s="13"/>
      <c r="N117" s="14"/>
      <c r="AA117" s="39">
        <v>0.46262212171667683</v>
      </c>
      <c r="AB117" s="39">
        <v>0.53737787828332317</v>
      </c>
      <c r="AC117" s="39">
        <v>-165306.64331089414</v>
      </c>
      <c r="AD117" s="39">
        <v>5765.7305070099428</v>
      </c>
      <c r="AE117" s="39">
        <v>0</v>
      </c>
    </row>
    <row r="118" spans="3:31" x14ac:dyDescent="0.25">
      <c r="C118" s="23">
        <v>4.1132000000000002E-2</v>
      </c>
      <c r="D118" s="23">
        <v>83492</v>
      </c>
      <c r="E118" s="23"/>
      <c r="F118" s="22"/>
      <c r="G118" s="22">
        <v>4.1132000000000002E-2</v>
      </c>
      <c r="H118" s="22">
        <v>83492</v>
      </c>
      <c r="I118" s="13">
        <v>90382.282691438973</v>
      </c>
      <c r="J118" s="13">
        <v>1</v>
      </c>
      <c r="K118" s="13">
        <v>83492</v>
      </c>
      <c r="L118" s="13">
        <v>90382.282691438973</v>
      </c>
      <c r="M118" s="13"/>
      <c r="N118" s="14"/>
      <c r="AA118" s="39">
        <v>0.74335275671217815</v>
      </c>
      <c r="AB118" s="39">
        <v>0.25664724328782185</v>
      </c>
      <c r="AC118" s="39">
        <v>-126857.36521499074</v>
      </c>
      <c r="AD118" s="39">
        <v>-31413.664431998917</v>
      </c>
      <c r="AE118" s="39">
        <v>0</v>
      </c>
    </row>
    <row r="119" spans="3:31" x14ac:dyDescent="0.25">
      <c r="C119" s="23">
        <v>1.3709000000000001E-2</v>
      </c>
      <c r="D119" s="23">
        <v>57550</v>
      </c>
      <c r="E119" s="23"/>
      <c r="F119" s="22"/>
      <c r="G119" s="22">
        <v>1.3709000000000001E-2</v>
      </c>
      <c r="H119" s="22">
        <v>57550</v>
      </c>
      <c r="I119" s="13">
        <v>51230.399469862627</v>
      </c>
      <c r="J119" s="13">
        <v>1</v>
      </c>
      <c r="K119" s="13">
        <v>57550</v>
      </c>
      <c r="L119" s="13">
        <v>51230.399469862627</v>
      </c>
      <c r="M119" s="13"/>
      <c r="N119" s="14"/>
      <c r="AA119" s="39">
        <v>0.92850848936851049</v>
      </c>
      <c r="AB119" s="39">
        <v>7.1491510631489452E-2</v>
      </c>
      <c r="AC119" s="39">
        <v>-44139.202249005808</v>
      </c>
      <c r="AD119" s="39">
        <v>-26352.453803991739</v>
      </c>
      <c r="AE119" s="39">
        <v>0</v>
      </c>
    </row>
    <row r="120" spans="3:31" x14ac:dyDescent="0.25">
      <c r="C120" s="23">
        <v>4.5690000000000001E-3</v>
      </c>
      <c r="D120" s="23">
        <v>38642</v>
      </c>
      <c r="E120" s="23"/>
      <c r="F120" s="22"/>
      <c r="G120" s="22">
        <v>4.5690000000000001E-3</v>
      </c>
      <c r="H120" s="22">
        <v>38642</v>
      </c>
      <c r="I120" s="13">
        <v>39682.710848025148</v>
      </c>
      <c r="J120" s="13">
        <v>1</v>
      </c>
      <c r="K120" s="13">
        <v>38642</v>
      </c>
      <c r="L120" s="13">
        <v>39682.710848025148</v>
      </c>
      <c r="M120" s="13"/>
      <c r="N120" s="14"/>
      <c r="AA120" s="39">
        <v>0.98311941919691814</v>
      </c>
      <c r="AB120" s="39">
        <v>1.6880580803081895E-2</v>
      </c>
      <c r="AC120" s="39">
        <v>-11035.138459494894</v>
      </c>
      <c r="AD120" s="39">
        <v>-10444.086592097552</v>
      </c>
      <c r="AE120" s="39">
        <v>0</v>
      </c>
    </row>
    <row r="121" spans="3:31" x14ac:dyDescent="0.25">
      <c r="C121" s="23">
        <v>1.523E-3</v>
      </c>
      <c r="D121" s="23">
        <v>35445</v>
      </c>
      <c r="E121" s="23"/>
      <c r="F121" s="22"/>
      <c r="G121" s="22">
        <v>1.523E-3</v>
      </c>
      <c r="H121" s="22">
        <v>35445</v>
      </c>
      <c r="I121" s="13">
        <v>36919.991543937656</v>
      </c>
      <c r="J121" s="13">
        <v>1</v>
      </c>
      <c r="K121" s="13">
        <v>35445</v>
      </c>
      <c r="L121" s="13">
        <v>36919.991543937656</v>
      </c>
      <c r="M121" s="13"/>
      <c r="N121" s="14"/>
      <c r="AA121" s="39">
        <v>0.99618477582298737</v>
      </c>
      <c r="AB121" s="39">
        <v>3.815224177012667E-3</v>
      </c>
      <c r="AC121" s="39">
        <v>-2527.2260458717014</v>
      </c>
      <c r="AD121" s="39">
        <v>-3274.7826221543619</v>
      </c>
      <c r="AE121" s="39">
        <v>0</v>
      </c>
    </row>
    <row r="122" spans="3:31" x14ac:dyDescent="0.25">
      <c r="C122" s="23">
        <v>5.0759600000000002E-4</v>
      </c>
      <c r="D122" s="23">
        <v>33611</v>
      </c>
      <c r="E122" s="23"/>
      <c r="F122" s="22"/>
      <c r="G122" s="22">
        <v>5.0759600000000002E-4</v>
      </c>
      <c r="H122" s="22">
        <v>33611</v>
      </c>
      <c r="I122" s="13">
        <v>36293.691450601822</v>
      </c>
      <c r="J122" s="13">
        <v>1</v>
      </c>
      <c r="K122" s="13">
        <v>33611</v>
      </c>
      <c r="L122" s="13">
        <v>36293.691450601822</v>
      </c>
      <c r="M122" s="13"/>
      <c r="N122" s="14"/>
      <c r="AA122" s="39">
        <v>0.99914665257328428</v>
      </c>
      <c r="AB122" s="39">
        <v>8.5334742671576696E-4</v>
      </c>
      <c r="AC122" s="39">
        <v>-566.94280464078577</v>
      </c>
      <c r="AD122" s="39">
        <v>-932.73862469780647</v>
      </c>
      <c r="AE122" s="39">
        <v>0</v>
      </c>
    </row>
    <row r="123" spans="3:31" x14ac:dyDescent="0.25">
      <c r="C123" s="23">
        <v>1.6918200000000001E-4</v>
      </c>
      <c r="D123" s="23">
        <v>35301</v>
      </c>
      <c r="E123" s="23"/>
      <c r="F123" s="22"/>
      <c r="G123" s="22">
        <v>1.6918200000000001E-4</v>
      </c>
      <c r="H123" s="22">
        <v>35301</v>
      </c>
      <c r="I123" s="13">
        <v>36153.516820903074</v>
      </c>
      <c r="J123" s="13">
        <v>1</v>
      </c>
      <c r="K123" s="13">
        <v>35301</v>
      </c>
      <c r="L123" s="13">
        <v>36153.516820903074</v>
      </c>
      <c r="M123" s="13"/>
      <c r="N123" s="14"/>
      <c r="AA123" s="39">
        <v>0.99980956158623813</v>
      </c>
      <c r="AB123" s="39">
        <v>1.9043841376185775E-4</v>
      </c>
      <c r="AC123" s="39">
        <v>-126.60648981814929</v>
      </c>
      <c r="AD123" s="39">
        <v>-252.52944060453066</v>
      </c>
      <c r="AE123" s="39">
        <v>0</v>
      </c>
    </row>
    <row r="124" spans="3:31" x14ac:dyDescent="0.25">
      <c r="C124" s="23">
        <v>10</v>
      </c>
      <c r="D124" s="23">
        <v>248816</v>
      </c>
      <c r="E124" s="23"/>
      <c r="F124" s="22"/>
      <c r="G124" s="22">
        <v>10</v>
      </c>
      <c r="H124" s="22">
        <v>248816</v>
      </c>
      <c r="I124" s="13">
        <v>247229.69547012093</v>
      </c>
      <c r="J124" s="13">
        <v>1</v>
      </c>
      <c r="K124" s="13">
        <v>248816</v>
      </c>
      <c r="L124" s="13">
        <v>247229.69547012093</v>
      </c>
      <c r="M124" s="13"/>
      <c r="N124" s="14"/>
      <c r="AA124" s="39">
        <v>1.5953943924353897E-3</v>
      </c>
      <c r="AB124" s="39">
        <v>0.99840460560756461</v>
      </c>
      <c r="AC124" s="39">
        <v>-1059.1531541445599</v>
      </c>
      <c r="AD124" s="39">
        <v>1588.0279788964083</v>
      </c>
      <c r="AE124" s="39">
        <v>0</v>
      </c>
    </row>
    <row r="125" spans="3:31" x14ac:dyDescent="0.25">
      <c r="C125" s="23">
        <v>3.3</v>
      </c>
      <c r="D125" s="23">
        <v>243008</v>
      </c>
      <c r="E125" s="23"/>
      <c r="F125" s="22"/>
      <c r="G125" s="22">
        <v>3.3</v>
      </c>
      <c r="H125" s="22">
        <v>243008</v>
      </c>
      <c r="I125" s="13">
        <v>246042.30703507748</v>
      </c>
      <c r="J125" s="13">
        <v>1</v>
      </c>
      <c r="K125" s="13">
        <v>243008</v>
      </c>
      <c r="L125" s="13">
        <v>246042.30703507748</v>
      </c>
      <c r="M125" s="13"/>
      <c r="N125" s="14"/>
      <c r="AA125" s="39">
        <v>7.2107507315902764E-3</v>
      </c>
      <c r="AB125" s="39">
        <v>0.99278924926840972</v>
      </c>
      <c r="AC125" s="39">
        <v>-4760.1613658696824</v>
      </c>
      <c r="AD125" s="39">
        <v>5458.8544144718726</v>
      </c>
      <c r="AE125" s="39">
        <v>0</v>
      </c>
    </row>
    <row r="126" spans="3:31" x14ac:dyDescent="0.25">
      <c r="C126" s="23">
        <v>1.1000000000000001</v>
      </c>
      <c r="D126" s="23">
        <v>238362</v>
      </c>
      <c r="E126" s="23"/>
      <c r="F126" s="22"/>
      <c r="G126" s="22">
        <v>1.1000000000000001</v>
      </c>
      <c r="H126" s="22">
        <v>238362</v>
      </c>
      <c r="I126" s="13">
        <v>240898.62219142698</v>
      </c>
      <c r="J126" s="13">
        <v>1</v>
      </c>
      <c r="K126" s="13">
        <v>238362</v>
      </c>
      <c r="L126" s="13">
        <v>240898.62219142698</v>
      </c>
      <c r="M126" s="13"/>
      <c r="N126" s="14"/>
      <c r="AA126" s="39">
        <v>3.1536087277713953E-2</v>
      </c>
      <c r="AB126" s="39">
        <v>0.96846391272228605</v>
      </c>
      <c r="AC126" s="39">
        <v>-20308.384544242719</v>
      </c>
      <c r="AD126" s="39">
        <v>16194.2542043392</v>
      </c>
      <c r="AE126" s="39">
        <v>0</v>
      </c>
    </row>
    <row r="127" spans="3:31" x14ac:dyDescent="0.25">
      <c r="C127" s="23">
        <v>0.4</v>
      </c>
      <c r="D127" s="23">
        <v>223151</v>
      </c>
      <c r="E127" s="23"/>
      <c r="F127" s="22"/>
      <c r="G127" s="22">
        <v>0.4</v>
      </c>
      <c r="H127" s="22">
        <v>223151</v>
      </c>
      <c r="I127" s="13">
        <v>223301.19085022504</v>
      </c>
      <c r="J127" s="13">
        <v>1</v>
      </c>
      <c r="K127" s="13">
        <v>223151</v>
      </c>
      <c r="L127" s="13">
        <v>223301.19085022504</v>
      </c>
      <c r="M127" s="13"/>
      <c r="N127" s="14"/>
      <c r="AA127" s="39">
        <v>0.1147572512357774</v>
      </c>
      <c r="AB127" s="39">
        <v>0.8852427487642226</v>
      </c>
      <c r="AC127" s="39">
        <v>-67550.200442229354</v>
      </c>
      <c r="AD127" s="39">
        <v>32135.31358651488</v>
      </c>
      <c r="AE127" s="39">
        <v>0</v>
      </c>
    </row>
    <row r="128" spans="3:31" x14ac:dyDescent="0.25">
      <c r="C128" s="23">
        <v>0.1</v>
      </c>
      <c r="D128" s="23">
        <v>154440</v>
      </c>
      <c r="E128" s="23"/>
      <c r="F128" s="22"/>
      <c r="G128" s="22">
        <v>0.1</v>
      </c>
      <c r="H128" s="22">
        <v>154440</v>
      </c>
      <c r="I128" s="13">
        <v>149743.84217641311</v>
      </c>
      <c r="J128" s="13">
        <v>1</v>
      </c>
      <c r="K128" s="13">
        <v>154440</v>
      </c>
      <c r="L128" s="13">
        <v>149743.84217641311</v>
      </c>
      <c r="M128" s="13"/>
      <c r="N128" s="14"/>
      <c r="AA128" s="39">
        <v>0.46262212171667683</v>
      </c>
      <c r="AB128" s="39">
        <v>0.53737787828332317</v>
      </c>
      <c r="AC128" s="39">
        <v>-165306.64331089414</v>
      </c>
      <c r="AD128" s="39">
        <v>5765.7305070099428</v>
      </c>
      <c r="AE128" s="39">
        <v>0</v>
      </c>
    </row>
    <row r="129" spans="3:31" x14ac:dyDescent="0.25">
      <c r="C129" s="23">
        <v>4.1132000000000002E-2</v>
      </c>
      <c r="D129" s="23">
        <v>82453</v>
      </c>
      <c r="E129" s="23"/>
      <c r="F129" s="22"/>
      <c r="G129" s="22">
        <v>4.1132000000000002E-2</v>
      </c>
      <c r="H129" s="22">
        <v>82453</v>
      </c>
      <c r="I129" s="13">
        <v>90382.282691438973</v>
      </c>
      <c r="J129" s="13">
        <v>1</v>
      </c>
      <c r="K129" s="13">
        <v>82453</v>
      </c>
      <c r="L129" s="13">
        <v>90382.282691438973</v>
      </c>
      <c r="M129" s="13"/>
      <c r="N129" s="14"/>
      <c r="AA129" s="39">
        <v>0.74335275671217815</v>
      </c>
      <c r="AB129" s="39">
        <v>0.25664724328782185</v>
      </c>
      <c r="AC129" s="39">
        <v>-126857.36521499074</v>
      </c>
      <c r="AD129" s="39">
        <v>-31413.664431998917</v>
      </c>
      <c r="AE129" s="39">
        <v>0</v>
      </c>
    </row>
    <row r="130" spans="3:31" x14ac:dyDescent="0.25">
      <c r="C130" s="23">
        <v>1.3709000000000001E-2</v>
      </c>
      <c r="D130" s="23">
        <v>55698</v>
      </c>
      <c r="E130" s="23"/>
      <c r="F130" s="22"/>
      <c r="G130" s="22">
        <v>1.3709000000000001E-2</v>
      </c>
      <c r="H130" s="22">
        <v>55698</v>
      </c>
      <c r="I130" s="13">
        <v>51230.399469862627</v>
      </c>
      <c r="J130" s="13">
        <v>1</v>
      </c>
      <c r="K130" s="13">
        <v>55698</v>
      </c>
      <c r="L130" s="13">
        <v>51230.399469862627</v>
      </c>
      <c r="M130" s="13"/>
      <c r="N130" s="14"/>
      <c r="AA130" s="39">
        <v>0.92850848936851049</v>
      </c>
      <c r="AB130" s="39">
        <v>7.1491510631489452E-2</v>
      </c>
      <c r="AC130" s="39">
        <v>-44139.202249005808</v>
      </c>
      <c r="AD130" s="39">
        <v>-26352.453803991739</v>
      </c>
      <c r="AE130" s="39">
        <v>0</v>
      </c>
    </row>
    <row r="131" spans="3:31" x14ac:dyDescent="0.25">
      <c r="C131" s="23">
        <v>4.5690000000000001E-3</v>
      </c>
      <c r="D131" s="23">
        <v>37830</v>
      </c>
      <c r="E131" s="23"/>
      <c r="F131" s="22"/>
      <c r="G131" s="22">
        <v>4.5690000000000001E-3</v>
      </c>
      <c r="H131" s="22">
        <v>37830</v>
      </c>
      <c r="I131" s="13">
        <v>39682.710848025148</v>
      </c>
      <c r="J131" s="13">
        <v>1</v>
      </c>
      <c r="K131" s="13">
        <v>37830</v>
      </c>
      <c r="L131" s="13">
        <v>39682.710848025148</v>
      </c>
      <c r="M131" s="13"/>
      <c r="N131" s="14"/>
      <c r="AA131" s="39">
        <v>0.98311941919691814</v>
      </c>
      <c r="AB131" s="39">
        <v>1.6880580803081895E-2</v>
      </c>
      <c r="AC131" s="39">
        <v>-11035.138459494894</v>
      </c>
      <c r="AD131" s="39">
        <v>-10444.086592097552</v>
      </c>
      <c r="AE131" s="39">
        <v>0</v>
      </c>
    </row>
    <row r="132" spans="3:31" x14ac:dyDescent="0.25">
      <c r="C132" s="23">
        <v>1.523E-3</v>
      </c>
      <c r="D132" s="23">
        <v>34262</v>
      </c>
      <c r="E132" s="23"/>
      <c r="F132" s="22"/>
      <c r="G132" s="22">
        <v>1.523E-3</v>
      </c>
      <c r="H132" s="22">
        <v>34262</v>
      </c>
      <c r="I132" s="13">
        <v>36919.991543937656</v>
      </c>
      <c r="J132" s="13">
        <v>1</v>
      </c>
      <c r="K132" s="13">
        <v>34262</v>
      </c>
      <c r="L132" s="13">
        <v>36919.991543937656</v>
      </c>
      <c r="M132" s="13"/>
      <c r="N132" s="14"/>
      <c r="AA132" s="39">
        <v>0.99618477582298737</v>
      </c>
      <c r="AB132" s="39">
        <v>3.815224177012667E-3</v>
      </c>
      <c r="AC132" s="39">
        <v>-2527.2260458717014</v>
      </c>
      <c r="AD132" s="39">
        <v>-3274.7826221543619</v>
      </c>
      <c r="AE132" s="39">
        <v>0</v>
      </c>
    </row>
    <row r="133" spans="3:31" x14ac:dyDescent="0.25">
      <c r="C133" s="23">
        <v>5.0759600000000002E-4</v>
      </c>
      <c r="D133" s="23">
        <v>32653</v>
      </c>
      <c r="E133" s="23"/>
      <c r="F133" s="22"/>
      <c r="G133" s="22">
        <v>5.0759600000000002E-4</v>
      </c>
      <c r="H133" s="22">
        <v>32653</v>
      </c>
      <c r="I133" s="13">
        <v>36293.691450601822</v>
      </c>
      <c r="J133" s="13">
        <v>1</v>
      </c>
      <c r="K133" s="13">
        <v>32653</v>
      </c>
      <c r="L133" s="13">
        <v>36293.691450601822</v>
      </c>
      <c r="M133" s="13"/>
      <c r="N133" s="14"/>
      <c r="AA133" s="39">
        <v>0.99914665257328428</v>
      </c>
      <c r="AB133" s="39">
        <v>8.5334742671576696E-4</v>
      </c>
      <c r="AC133" s="39">
        <v>-566.94280464078577</v>
      </c>
      <c r="AD133" s="39">
        <v>-932.73862469780647</v>
      </c>
      <c r="AE133" s="39">
        <v>0</v>
      </c>
    </row>
    <row r="134" spans="3:31" x14ac:dyDescent="0.25">
      <c r="C134" s="23">
        <v>1.6918200000000001E-4</v>
      </c>
      <c r="D134" s="23">
        <v>34937</v>
      </c>
      <c r="E134" s="23"/>
      <c r="F134" s="22"/>
      <c r="G134" s="22">
        <v>1.6918200000000001E-4</v>
      </c>
      <c r="H134" s="22">
        <v>34937</v>
      </c>
      <c r="I134" s="13">
        <v>36153.516820903074</v>
      </c>
      <c r="J134" s="13">
        <v>1</v>
      </c>
      <c r="K134" s="13">
        <v>34937</v>
      </c>
      <c r="L134" s="13">
        <v>36153.516820903074</v>
      </c>
      <c r="M134" s="13"/>
      <c r="N134" s="14"/>
      <c r="AA134" s="39">
        <v>0.99980956158623813</v>
      </c>
      <c r="AB134" s="39">
        <v>1.9043841376185775E-4</v>
      </c>
      <c r="AC134" s="39">
        <v>-126.60648981814929</v>
      </c>
      <c r="AD134" s="39">
        <v>-252.52944060453066</v>
      </c>
      <c r="AE134" s="39">
        <v>0</v>
      </c>
    </row>
    <row r="135" spans="3:31" x14ac:dyDescent="0.25">
      <c r="C135" s="23"/>
      <c r="D135" s="23"/>
      <c r="E135" s="23"/>
      <c r="F135" s="22"/>
      <c r="G135" s="22"/>
      <c r="H135" s="22"/>
      <c r="I135" s="13"/>
      <c r="J135" s="13"/>
      <c r="K135" s="13"/>
      <c r="L135" s="13"/>
      <c r="M135" s="13"/>
    </row>
    <row r="136" spans="3:31" x14ac:dyDescent="0.25">
      <c r="C136" s="23"/>
      <c r="D136" s="23"/>
      <c r="E136" s="23"/>
      <c r="F136" s="22"/>
      <c r="G136" s="22"/>
      <c r="H136" s="22"/>
      <c r="I136" s="13"/>
      <c r="J136" s="13"/>
      <c r="K136" s="13"/>
      <c r="L136" s="13"/>
      <c r="M136" s="13"/>
    </row>
    <row r="137" spans="3:31" x14ac:dyDescent="0.25">
      <c r="C137" s="23"/>
      <c r="D137" s="23"/>
      <c r="E137" s="23"/>
      <c r="F137" s="22"/>
      <c r="G137" s="22"/>
      <c r="H137" s="22"/>
      <c r="I137" s="13"/>
      <c r="J137" s="13"/>
      <c r="K137" s="13"/>
      <c r="L137" s="13"/>
      <c r="M137" s="13"/>
    </row>
    <row r="138" spans="3:31" x14ac:dyDescent="0.25">
      <c r="C138" s="23"/>
      <c r="D138" s="23"/>
      <c r="E138" s="23"/>
      <c r="F138" s="22"/>
      <c r="G138" s="22"/>
      <c r="H138" s="22"/>
      <c r="I138" s="13"/>
      <c r="J138" s="13"/>
      <c r="K138" s="13"/>
      <c r="L138" s="13"/>
      <c r="M138" s="13"/>
    </row>
    <row r="139" spans="3:31" x14ac:dyDescent="0.25">
      <c r="C139" s="23"/>
      <c r="D139" s="23"/>
      <c r="E139" s="23"/>
      <c r="F139" s="22"/>
      <c r="G139" s="22"/>
      <c r="H139" s="22"/>
      <c r="I139" s="13"/>
      <c r="J139" s="13"/>
      <c r="K139" s="13"/>
      <c r="L139" s="13"/>
      <c r="M139" s="13"/>
    </row>
    <row r="140" spans="3:31" x14ac:dyDescent="0.25">
      <c r="C140" s="23"/>
      <c r="D140" s="23"/>
      <c r="E140" s="23"/>
      <c r="F140" s="22"/>
      <c r="G140" s="22"/>
      <c r="H140" s="22"/>
      <c r="I140" s="13"/>
      <c r="J140" s="13"/>
      <c r="K140" s="13"/>
      <c r="L140" s="13"/>
      <c r="M140" s="13"/>
    </row>
    <row r="141" spans="3:31" x14ac:dyDescent="0.25">
      <c r="C141" s="23"/>
      <c r="D141" s="23"/>
      <c r="E141" s="23"/>
      <c r="F141" s="22"/>
      <c r="G141" s="22"/>
      <c r="H141" s="22"/>
      <c r="I141" s="13"/>
      <c r="J141" s="13"/>
      <c r="K141" s="13"/>
      <c r="L141" s="13"/>
      <c r="M141" s="13"/>
    </row>
    <row r="142" spans="3:31" x14ac:dyDescent="0.25">
      <c r="C142" s="23"/>
      <c r="D142" s="23"/>
      <c r="E142" s="23"/>
      <c r="F142" s="22"/>
      <c r="G142" s="22"/>
      <c r="H142" s="22"/>
      <c r="I142" s="13"/>
      <c r="J142" s="13"/>
      <c r="K142" s="13"/>
      <c r="L142" s="13"/>
      <c r="M142" s="13"/>
    </row>
    <row r="143" spans="3:31" x14ac:dyDescent="0.25">
      <c r="C143" s="23"/>
      <c r="D143" s="23"/>
      <c r="E143" s="23"/>
      <c r="F143" s="22"/>
      <c r="G143" s="22"/>
      <c r="H143" s="22"/>
      <c r="I143" s="13"/>
      <c r="J143" s="13"/>
      <c r="K143" s="13"/>
      <c r="L143" s="13"/>
      <c r="M143" s="13"/>
    </row>
    <row r="144" spans="3:31" x14ac:dyDescent="0.25">
      <c r="C144" s="23"/>
      <c r="D144" s="23"/>
      <c r="E144" s="23"/>
      <c r="F144" s="22"/>
      <c r="G144" s="22"/>
      <c r="H144" s="22"/>
      <c r="I144" s="13"/>
      <c r="J144" s="13"/>
      <c r="K144" s="13"/>
      <c r="L144" s="13"/>
      <c r="M144" s="13"/>
    </row>
    <row r="145" spans="3:13" x14ac:dyDescent="0.25">
      <c r="C145" s="23"/>
      <c r="D145" s="23"/>
      <c r="E145" s="23"/>
      <c r="F145" s="22"/>
      <c r="G145" s="22"/>
      <c r="H145" s="22"/>
      <c r="I145" s="13"/>
      <c r="J145" s="13"/>
      <c r="K145" s="13"/>
      <c r="L145" s="13"/>
      <c r="M145" s="13"/>
    </row>
    <row r="146" spans="3:13" x14ac:dyDescent="0.25">
      <c r="C146" s="23"/>
      <c r="D146" s="23"/>
      <c r="E146" s="23"/>
      <c r="F146" s="22"/>
      <c r="G146" s="22"/>
      <c r="H146" s="22"/>
      <c r="I146" s="13"/>
      <c r="J146" s="13"/>
      <c r="K146" s="13"/>
      <c r="L146" s="13"/>
      <c r="M146" s="13"/>
    </row>
    <row r="147" spans="3:13" x14ac:dyDescent="0.25">
      <c r="C147" s="23"/>
      <c r="D147" s="23"/>
      <c r="E147" s="23"/>
      <c r="F147" s="22"/>
      <c r="G147" s="22"/>
      <c r="H147" s="22"/>
      <c r="I147" s="13"/>
      <c r="J147" s="13"/>
      <c r="K147" s="13"/>
      <c r="L147" s="13"/>
      <c r="M147" s="13"/>
    </row>
    <row r="148" spans="3:13" x14ac:dyDescent="0.25">
      <c r="C148" s="23"/>
      <c r="D148" s="23"/>
      <c r="E148" s="23"/>
      <c r="F148" s="22"/>
      <c r="G148" s="22"/>
      <c r="H148" s="22"/>
      <c r="I148" s="13"/>
      <c r="J148" s="13"/>
      <c r="K148" s="13"/>
      <c r="L148" s="13"/>
      <c r="M148" s="13"/>
    </row>
    <row r="149" spans="3:13" x14ac:dyDescent="0.25">
      <c r="C149" s="23"/>
      <c r="D149" s="23"/>
      <c r="E149" s="23"/>
      <c r="F149" s="22"/>
      <c r="G149" s="22"/>
      <c r="H149" s="22"/>
      <c r="I149" s="13"/>
      <c r="J149" s="13"/>
      <c r="K149" s="13"/>
      <c r="L149" s="13"/>
      <c r="M149" s="13"/>
    </row>
    <row r="150" spans="3:13" x14ac:dyDescent="0.25">
      <c r="C150" s="23"/>
      <c r="D150" s="23"/>
      <c r="E150" s="23"/>
      <c r="F150" s="22"/>
      <c r="G150" s="22"/>
      <c r="H150" s="22"/>
      <c r="I150" s="13"/>
      <c r="J150" s="13"/>
      <c r="K150" s="13"/>
      <c r="L150" s="13"/>
      <c r="M150" s="13"/>
    </row>
    <row r="151" spans="3:13" x14ac:dyDescent="0.25">
      <c r="C151" s="23"/>
      <c r="D151" s="23"/>
      <c r="E151" s="23"/>
      <c r="F151" s="22"/>
      <c r="G151" s="22"/>
      <c r="H151" s="22"/>
      <c r="I151" s="13"/>
      <c r="J151" s="13"/>
      <c r="K151" s="13"/>
      <c r="L151" s="13"/>
      <c r="M151" s="13"/>
    </row>
    <row r="152" spans="3:13" x14ac:dyDescent="0.25">
      <c r="C152" s="23"/>
      <c r="D152" s="23"/>
      <c r="E152" s="23"/>
      <c r="F152" s="22"/>
      <c r="G152" s="22"/>
      <c r="H152" s="22"/>
      <c r="I152" s="13"/>
      <c r="J152" s="13"/>
      <c r="K152" s="13"/>
      <c r="L152" s="13"/>
      <c r="M152" s="13"/>
    </row>
    <row r="153" spans="3:13" x14ac:dyDescent="0.25">
      <c r="C153" s="23"/>
      <c r="D153" s="23"/>
      <c r="E153" s="23"/>
      <c r="F153" s="22"/>
      <c r="G153" s="22"/>
      <c r="H153" s="22"/>
      <c r="I153" s="13"/>
      <c r="J153" s="13"/>
      <c r="K153" s="13"/>
      <c r="L153" s="13"/>
      <c r="M153" s="13"/>
    </row>
    <row r="154" spans="3:13" x14ac:dyDescent="0.25">
      <c r="C154" s="23"/>
      <c r="D154" s="23"/>
      <c r="E154" s="23"/>
      <c r="F154" s="22"/>
      <c r="G154" s="22"/>
      <c r="H154" s="22"/>
      <c r="I154" s="13"/>
      <c r="J154" s="13"/>
      <c r="K154" s="13"/>
      <c r="L154" s="13"/>
      <c r="M154" s="13"/>
    </row>
    <row r="155" spans="3:13" x14ac:dyDescent="0.25">
      <c r="C155" s="23"/>
      <c r="D155" s="23"/>
      <c r="E155" s="23"/>
      <c r="F155" s="22"/>
      <c r="G155" s="22"/>
      <c r="H155" s="22"/>
      <c r="I155" s="13"/>
      <c r="J155" s="13"/>
      <c r="K155" s="13"/>
      <c r="L155" s="13"/>
      <c r="M155" s="13"/>
    </row>
    <row r="156" spans="3:13" x14ac:dyDescent="0.25">
      <c r="C156" s="23"/>
      <c r="D156" s="23"/>
      <c r="E156" s="23"/>
      <c r="F156" s="22"/>
      <c r="G156" s="22"/>
      <c r="H156" s="22"/>
      <c r="I156" s="13"/>
      <c r="J156" s="13"/>
      <c r="K156" s="13"/>
      <c r="L156" s="13"/>
      <c r="M156" s="13"/>
    </row>
    <row r="157" spans="3:13" x14ac:dyDescent="0.25">
      <c r="C157" s="23"/>
      <c r="D157" s="23"/>
      <c r="E157" s="23"/>
      <c r="F157" s="22"/>
      <c r="G157" s="22"/>
      <c r="H157" s="22"/>
      <c r="I157" s="13"/>
      <c r="J157" s="13"/>
      <c r="K157" s="13"/>
      <c r="L157" s="13"/>
      <c r="M157" s="13"/>
    </row>
    <row r="158" spans="3:13" x14ac:dyDescent="0.25">
      <c r="C158" s="23"/>
      <c r="D158" s="23"/>
      <c r="E158" s="23"/>
      <c r="F158" s="22"/>
      <c r="G158" s="22"/>
      <c r="H158" s="22"/>
      <c r="I158" s="13"/>
      <c r="J158" s="13"/>
      <c r="K158" s="13"/>
      <c r="L158" s="13"/>
      <c r="M158" s="13"/>
    </row>
    <row r="159" spans="3:13" x14ac:dyDescent="0.25">
      <c r="C159" s="23"/>
      <c r="D159" s="23"/>
      <c r="E159" s="23"/>
      <c r="F159" s="22"/>
      <c r="G159" s="22"/>
      <c r="H159" s="22"/>
      <c r="I159" s="13"/>
      <c r="J159" s="13"/>
      <c r="K159" s="13"/>
      <c r="L159" s="13"/>
      <c r="M159" s="13"/>
    </row>
    <row r="160" spans="3:13" x14ac:dyDescent="0.25">
      <c r="C160" s="23"/>
      <c r="D160" s="23"/>
      <c r="E160" s="23"/>
      <c r="F160" s="22"/>
      <c r="G160" s="22"/>
      <c r="H160" s="22"/>
      <c r="I160" s="13"/>
      <c r="J160" s="13"/>
      <c r="K160" s="13"/>
      <c r="L160" s="13"/>
      <c r="M160" s="13"/>
    </row>
    <row r="161" spans="3:13" x14ac:dyDescent="0.25">
      <c r="C161" s="23"/>
      <c r="D161" s="23"/>
      <c r="E161" s="23"/>
      <c r="F161" s="22"/>
      <c r="G161" s="22"/>
      <c r="H161" s="22"/>
      <c r="I161" s="13"/>
      <c r="J161" s="13"/>
      <c r="K161" s="13"/>
      <c r="L161" s="13"/>
      <c r="M161" s="13"/>
    </row>
    <row r="162" spans="3:13" x14ac:dyDescent="0.25">
      <c r="C162" s="23"/>
      <c r="D162" s="23"/>
      <c r="E162" s="23"/>
      <c r="F162" s="22"/>
      <c r="G162" s="22"/>
      <c r="H162" s="22"/>
      <c r="I162" s="13"/>
      <c r="J162" s="13"/>
      <c r="K162" s="13"/>
      <c r="L162" s="13"/>
      <c r="M162" s="13"/>
    </row>
    <row r="163" spans="3:13" x14ac:dyDescent="0.25">
      <c r="C163" s="23"/>
      <c r="D163" s="23"/>
      <c r="E163" s="23"/>
      <c r="F163" s="22"/>
      <c r="G163" s="22"/>
      <c r="H163" s="22"/>
      <c r="I163" s="13"/>
      <c r="J163" s="13"/>
      <c r="K163" s="13"/>
      <c r="L163" s="13"/>
      <c r="M163" s="13"/>
    </row>
    <row r="164" spans="3:13" x14ac:dyDescent="0.25">
      <c r="C164" s="23"/>
      <c r="D164" s="23"/>
      <c r="E164" s="23"/>
      <c r="F164" s="22"/>
      <c r="G164" s="22"/>
      <c r="H164" s="22"/>
      <c r="I164" s="13"/>
      <c r="J164" s="13"/>
      <c r="K164" s="13"/>
      <c r="L164" s="13"/>
      <c r="M164" s="13"/>
    </row>
    <row r="165" spans="3:13" x14ac:dyDescent="0.25">
      <c r="C165" s="23"/>
      <c r="D165" s="23"/>
      <c r="E165" s="23"/>
      <c r="F165" s="22"/>
      <c r="G165" s="22"/>
      <c r="H165" s="22"/>
      <c r="I165" s="13"/>
      <c r="J165" s="13"/>
      <c r="K165" s="13"/>
      <c r="L165" s="13"/>
      <c r="M165" s="13"/>
    </row>
    <row r="166" spans="3:13" x14ac:dyDescent="0.25">
      <c r="C166" s="23"/>
      <c r="D166" s="23"/>
      <c r="E166" s="23"/>
      <c r="F166" s="22"/>
      <c r="G166" s="22"/>
      <c r="H166" s="22"/>
      <c r="I166" s="13"/>
      <c r="J166" s="13"/>
      <c r="K166" s="13"/>
      <c r="L166" s="13"/>
      <c r="M166" s="13"/>
    </row>
    <row r="167" spans="3:13" x14ac:dyDescent="0.25">
      <c r="C167" s="23"/>
      <c r="D167" s="23"/>
      <c r="E167" s="23"/>
      <c r="F167" s="22"/>
      <c r="G167" s="22"/>
      <c r="H167" s="22"/>
      <c r="I167" s="13"/>
      <c r="J167" s="13"/>
      <c r="K167" s="13"/>
      <c r="L167" s="13"/>
      <c r="M167" s="13"/>
    </row>
    <row r="168" spans="3:13" x14ac:dyDescent="0.25">
      <c r="C168" s="23"/>
      <c r="D168" s="23"/>
      <c r="E168" s="23"/>
      <c r="F168" s="22"/>
      <c r="G168" s="22"/>
      <c r="H168" s="22"/>
      <c r="I168" s="13"/>
      <c r="J168" s="13"/>
      <c r="K168" s="13"/>
      <c r="L168" s="13"/>
      <c r="M168" s="13"/>
    </row>
    <row r="169" spans="3:13" x14ac:dyDescent="0.25">
      <c r="C169" s="23"/>
      <c r="D169" s="23"/>
      <c r="E169" s="23"/>
      <c r="F169" s="22"/>
      <c r="G169" s="22"/>
      <c r="H169" s="22"/>
      <c r="I169" s="13"/>
      <c r="J169" s="13"/>
      <c r="K169" s="13"/>
      <c r="L169" s="13"/>
      <c r="M169" s="13"/>
    </row>
    <row r="170" spans="3:13" x14ac:dyDescent="0.25">
      <c r="C170" s="23"/>
      <c r="D170" s="23"/>
      <c r="E170" s="23"/>
      <c r="F170" s="22"/>
      <c r="G170" s="22"/>
      <c r="H170" s="22"/>
      <c r="I170" s="13"/>
      <c r="J170" s="13"/>
      <c r="K170" s="13"/>
      <c r="L170" s="13"/>
      <c r="M170" s="13"/>
    </row>
    <row r="171" spans="3:13" x14ac:dyDescent="0.25">
      <c r="C171" s="23"/>
      <c r="D171" s="23"/>
      <c r="E171" s="23"/>
      <c r="F171" s="22"/>
      <c r="G171" s="22"/>
      <c r="H171" s="22"/>
      <c r="I171" s="13"/>
      <c r="J171" s="13"/>
      <c r="K171" s="13"/>
      <c r="L171" s="13"/>
      <c r="M171" s="13"/>
    </row>
    <row r="172" spans="3:13" x14ac:dyDescent="0.25">
      <c r="C172" s="23"/>
      <c r="D172" s="23"/>
      <c r="E172" s="23"/>
      <c r="F172" s="22"/>
      <c r="G172" s="22"/>
      <c r="H172" s="22"/>
      <c r="I172" s="13"/>
      <c r="J172" s="13"/>
      <c r="K172" s="13"/>
      <c r="L172" s="13"/>
      <c r="M172" s="13"/>
    </row>
    <row r="173" spans="3:13" x14ac:dyDescent="0.25">
      <c r="C173" s="23"/>
      <c r="D173" s="23"/>
      <c r="E173" s="23"/>
      <c r="F173" s="22"/>
      <c r="G173" s="22"/>
      <c r="H173" s="22"/>
      <c r="I173" s="13"/>
      <c r="J173" s="13"/>
      <c r="K173" s="13"/>
      <c r="L173" s="13"/>
      <c r="M173" s="13"/>
    </row>
    <row r="174" spans="3:13" x14ac:dyDescent="0.25">
      <c r="C174" s="23"/>
      <c r="D174" s="23"/>
      <c r="E174" s="23"/>
      <c r="F174" s="22"/>
      <c r="G174" s="22"/>
      <c r="H174" s="22"/>
      <c r="I174" s="13"/>
      <c r="J174" s="13"/>
      <c r="K174" s="13"/>
      <c r="L174" s="13"/>
      <c r="M174" s="13"/>
    </row>
    <row r="175" spans="3:13" x14ac:dyDescent="0.25">
      <c r="C175" s="23"/>
      <c r="D175" s="23"/>
      <c r="E175" s="23"/>
      <c r="F175" s="22"/>
      <c r="G175" s="22"/>
      <c r="H175" s="22"/>
      <c r="I175" s="13"/>
      <c r="J175" s="13"/>
      <c r="K175" s="13"/>
      <c r="L175" s="13"/>
      <c r="M175" s="13"/>
    </row>
    <row r="176" spans="3:13" x14ac:dyDescent="0.25">
      <c r="C176" s="23"/>
      <c r="D176" s="23"/>
      <c r="E176" s="23"/>
      <c r="F176" s="22"/>
      <c r="G176" s="22"/>
      <c r="H176" s="22"/>
      <c r="I176" s="13"/>
      <c r="J176" s="13"/>
      <c r="K176" s="13"/>
      <c r="L176" s="13"/>
      <c r="M176" s="13"/>
    </row>
    <row r="177" spans="3:13" x14ac:dyDescent="0.25">
      <c r="C177" s="23"/>
      <c r="D177" s="23"/>
      <c r="E177" s="23"/>
      <c r="F177" s="22"/>
      <c r="G177" s="22"/>
      <c r="H177" s="22"/>
      <c r="I177" s="13"/>
      <c r="J177" s="13"/>
      <c r="K177" s="13"/>
      <c r="L177" s="13"/>
      <c r="M177" s="13"/>
    </row>
    <row r="178" spans="3:13" x14ac:dyDescent="0.25">
      <c r="C178" s="23"/>
      <c r="D178" s="23"/>
      <c r="E178" s="23"/>
      <c r="F178" s="22"/>
      <c r="G178" s="22"/>
      <c r="H178" s="22"/>
      <c r="I178" s="13"/>
      <c r="J178" s="13"/>
      <c r="K178" s="13"/>
      <c r="L178" s="13"/>
      <c r="M178" s="13"/>
    </row>
    <row r="179" spans="3:13" x14ac:dyDescent="0.25">
      <c r="C179" s="23"/>
      <c r="D179" s="23"/>
      <c r="E179" s="23"/>
      <c r="F179" s="22"/>
      <c r="G179" s="22"/>
      <c r="H179" s="22"/>
      <c r="I179" s="13"/>
      <c r="J179" s="13"/>
      <c r="K179" s="13"/>
      <c r="L179" s="13"/>
      <c r="M179" s="13"/>
    </row>
    <row r="180" spans="3:13" x14ac:dyDescent="0.25">
      <c r="C180" s="23"/>
      <c r="D180" s="23"/>
      <c r="E180" s="23"/>
      <c r="F180" s="22"/>
      <c r="G180" s="22"/>
      <c r="H180" s="22"/>
      <c r="I180" s="13"/>
      <c r="J180" s="13"/>
      <c r="K180" s="13"/>
      <c r="L180" s="13"/>
      <c r="M180" s="13"/>
    </row>
    <row r="181" spans="3:13" x14ac:dyDescent="0.25">
      <c r="C181" s="23"/>
      <c r="D181" s="23"/>
      <c r="E181" s="23"/>
      <c r="F181" s="22"/>
      <c r="G181" s="22"/>
      <c r="H181" s="22"/>
      <c r="I181" s="13"/>
      <c r="J181" s="13"/>
      <c r="K181" s="13"/>
      <c r="L181" s="13"/>
      <c r="M181" s="13"/>
    </row>
    <row r="182" spans="3:13" x14ac:dyDescent="0.25">
      <c r="C182" s="23"/>
      <c r="D182" s="23"/>
      <c r="E182" s="23"/>
      <c r="F182" s="22"/>
      <c r="G182" s="22"/>
      <c r="H182" s="22"/>
      <c r="I182" s="13"/>
      <c r="J182" s="13"/>
      <c r="K182" s="13"/>
      <c r="L182" s="13"/>
      <c r="M182" s="13"/>
    </row>
    <row r="183" spans="3:13" x14ac:dyDescent="0.25">
      <c r="C183" s="23"/>
      <c r="D183" s="23"/>
      <c r="E183" s="23"/>
      <c r="F183" s="22"/>
      <c r="G183" s="22"/>
      <c r="H183" s="22"/>
      <c r="I183" s="13"/>
      <c r="J183" s="13"/>
      <c r="K183" s="13"/>
      <c r="L183" s="13"/>
      <c r="M183" s="13"/>
    </row>
    <row r="184" spans="3:13" x14ac:dyDescent="0.25">
      <c r="C184" s="23"/>
      <c r="D184" s="23"/>
      <c r="E184" s="23"/>
      <c r="F184" s="22"/>
      <c r="G184" s="22"/>
      <c r="H184" s="22"/>
      <c r="I184" s="13"/>
      <c r="J184" s="13"/>
      <c r="K184" s="13"/>
      <c r="L184" s="13"/>
      <c r="M184" s="13"/>
    </row>
    <row r="185" spans="3:13" x14ac:dyDescent="0.25">
      <c r="C185" s="23"/>
      <c r="D185" s="23"/>
      <c r="E185" s="23"/>
      <c r="F185" s="22"/>
      <c r="G185" s="22"/>
      <c r="H185" s="22"/>
      <c r="I185" s="13"/>
      <c r="J185" s="13"/>
      <c r="K185" s="13"/>
      <c r="L185" s="13"/>
      <c r="M185" s="13"/>
    </row>
    <row r="186" spans="3:13" x14ac:dyDescent="0.25">
      <c r="C186" s="23"/>
      <c r="D186" s="23"/>
      <c r="E186" s="23"/>
      <c r="F186" s="22"/>
      <c r="G186" s="22"/>
      <c r="H186" s="22"/>
      <c r="I186" s="13"/>
      <c r="J186" s="13"/>
      <c r="K186" s="13"/>
      <c r="L186" s="13"/>
      <c r="M186" s="13"/>
    </row>
    <row r="187" spans="3:13" x14ac:dyDescent="0.25">
      <c r="C187" s="23"/>
      <c r="D187" s="23"/>
      <c r="E187" s="23"/>
      <c r="F187" s="22"/>
      <c r="G187" s="22"/>
      <c r="H187" s="22"/>
      <c r="I187" s="13"/>
      <c r="J187" s="13"/>
      <c r="K187" s="13"/>
      <c r="L187" s="13"/>
      <c r="M187" s="13"/>
    </row>
    <row r="188" spans="3:13" x14ac:dyDescent="0.25">
      <c r="C188" s="23"/>
      <c r="D188" s="23"/>
      <c r="E188" s="23"/>
      <c r="F188" s="22"/>
      <c r="G188" s="22"/>
      <c r="H188" s="22"/>
      <c r="I188" s="13"/>
      <c r="J188" s="13"/>
      <c r="K188" s="13"/>
      <c r="L188" s="13"/>
      <c r="M188" s="13"/>
    </row>
    <row r="189" spans="3:13" x14ac:dyDescent="0.25">
      <c r="C189" s="23"/>
      <c r="D189" s="23"/>
      <c r="E189" s="23"/>
      <c r="F189" s="22"/>
      <c r="G189" s="22"/>
      <c r="H189" s="22"/>
      <c r="I189" s="13"/>
      <c r="J189" s="13"/>
      <c r="K189" s="13"/>
      <c r="L189" s="13"/>
      <c r="M189" s="13"/>
    </row>
    <row r="190" spans="3:13" x14ac:dyDescent="0.25">
      <c r="C190" s="23"/>
      <c r="D190" s="23"/>
      <c r="E190" s="23"/>
      <c r="F190" s="22"/>
      <c r="G190" s="22"/>
      <c r="H190" s="22"/>
      <c r="I190" s="13"/>
      <c r="J190" s="13"/>
      <c r="K190" s="13"/>
      <c r="L190" s="13"/>
      <c r="M190" s="13"/>
    </row>
    <row r="191" spans="3:13" x14ac:dyDescent="0.25">
      <c r="C191" s="23"/>
      <c r="D191" s="23"/>
      <c r="E191" s="23"/>
      <c r="F191" s="22"/>
      <c r="G191" s="22"/>
      <c r="H191" s="22"/>
      <c r="I191" s="13"/>
      <c r="J191" s="13"/>
      <c r="K191" s="13"/>
      <c r="L191" s="13"/>
      <c r="M191" s="13"/>
    </row>
    <row r="192" spans="3:13" x14ac:dyDescent="0.25">
      <c r="C192" s="23"/>
      <c r="D192" s="23"/>
      <c r="E192" s="23"/>
      <c r="F192" s="22"/>
      <c r="G192" s="22"/>
      <c r="H192" s="22"/>
      <c r="I192" s="13"/>
      <c r="J192" s="13"/>
      <c r="K192" s="13"/>
      <c r="L192" s="13"/>
      <c r="M192" s="13"/>
    </row>
    <row r="193" spans="3:13" x14ac:dyDescent="0.25">
      <c r="C193" s="23"/>
      <c r="D193" s="23"/>
      <c r="E193" s="23"/>
      <c r="F193" s="22"/>
      <c r="G193" s="22"/>
      <c r="H193" s="22"/>
      <c r="I193" s="13"/>
      <c r="J193" s="13"/>
      <c r="K193" s="13"/>
      <c r="L193" s="13"/>
      <c r="M193" s="13"/>
    </row>
    <row r="194" spans="3:13" x14ac:dyDescent="0.25">
      <c r="C194" s="23"/>
      <c r="D194" s="23"/>
      <c r="E194" s="23"/>
      <c r="F194" s="22"/>
      <c r="G194" s="22"/>
      <c r="H194" s="22"/>
      <c r="I194" s="13"/>
      <c r="J194" s="13"/>
      <c r="K194" s="13"/>
      <c r="L194" s="13"/>
      <c r="M194" s="13"/>
    </row>
    <row r="195" spans="3:13" x14ac:dyDescent="0.25">
      <c r="C195" s="23"/>
      <c r="D195" s="23"/>
      <c r="E195" s="23"/>
      <c r="F195" s="22"/>
      <c r="G195" s="22"/>
      <c r="H195" s="22"/>
      <c r="I195" s="13"/>
      <c r="J195" s="13"/>
      <c r="K195" s="13"/>
      <c r="L195" s="13"/>
      <c r="M195" s="13"/>
    </row>
    <row r="196" spans="3:13" x14ac:dyDescent="0.25">
      <c r="C196" s="23"/>
      <c r="D196" s="23"/>
      <c r="E196" s="23"/>
      <c r="F196" s="22"/>
      <c r="G196" s="22"/>
      <c r="H196" s="22"/>
      <c r="I196" s="13"/>
      <c r="J196" s="13"/>
      <c r="K196" s="13"/>
      <c r="L196" s="13"/>
      <c r="M196" s="13"/>
    </row>
    <row r="197" spans="3:13" x14ac:dyDescent="0.25">
      <c r="C197" s="23"/>
      <c r="D197" s="23"/>
      <c r="E197" s="23"/>
      <c r="F197" s="22"/>
      <c r="G197" s="22"/>
      <c r="H197" s="22"/>
      <c r="I197" s="13"/>
      <c r="J197" s="13"/>
      <c r="K197" s="13"/>
      <c r="L197" s="13"/>
      <c r="M197" s="13"/>
    </row>
    <row r="198" spans="3:13" x14ac:dyDescent="0.25">
      <c r="C198" s="23"/>
      <c r="D198" s="23"/>
      <c r="E198" s="23"/>
      <c r="F198" s="22"/>
      <c r="G198" s="22"/>
      <c r="H198" s="22"/>
      <c r="I198" s="13"/>
      <c r="J198" s="13"/>
      <c r="K198" s="13"/>
      <c r="L198" s="13"/>
      <c r="M198" s="13"/>
    </row>
    <row r="199" spans="3:13" x14ac:dyDescent="0.25">
      <c r="C199" s="23"/>
      <c r="D199" s="23"/>
      <c r="E199" s="23"/>
      <c r="F199" s="22"/>
      <c r="G199" s="22"/>
      <c r="H199" s="22"/>
      <c r="I199" s="13"/>
      <c r="J199" s="13"/>
      <c r="K199" s="13"/>
      <c r="L199" s="13"/>
      <c r="M199" s="13"/>
    </row>
    <row r="200" spans="3:13" x14ac:dyDescent="0.25">
      <c r="C200" s="23"/>
      <c r="D200" s="23"/>
      <c r="E200" s="23"/>
      <c r="F200" s="22"/>
      <c r="G200" s="22"/>
      <c r="H200" s="22"/>
      <c r="I200" s="13"/>
      <c r="J200" s="13"/>
      <c r="K200" s="13"/>
      <c r="L200" s="13"/>
      <c r="M200" s="13"/>
    </row>
    <row r="201" spans="3:13" x14ac:dyDescent="0.25">
      <c r="C201" s="23"/>
      <c r="D201" s="23"/>
      <c r="E201" s="23"/>
      <c r="F201" s="22"/>
      <c r="G201" s="22"/>
      <c r="H201" s="22"/>
      <c r="I201" s="13"/>
      <c r="J201" s="13"/>
      <c r="K201" s="13"/>
      <c r="L201" s="13"/>
      <c r="M201" s="13"/>
    </row>
    <row r="202" spans="3:13" x14ac:dyDescent="0.25">
      <c r="C202" s="23"/>
      <c r="D202" s="23"/>
      <c r="E202" s="23"/>
      <c r="F202" s="22"/>
      <c r="G202" s="22"/>
      <c r="H202" s="22"/>
      <c r="I202" s="13"/>
      <c r="J202" s="13"/>
      <c r="K202" s="13"/>
      <c r="L202" s="13"/>
      <c r="M202" s="13"/>
    </row>
    <row r="203" spans="3:13" x14ac:dyDescent="0.25">
      <c r="C203" s="23"/>
      <c r="D203" s="23"/>
      <c r="E203" s="23"/>
      <c r="F203" s="22"/>
      <c r="G203" s="22"/>
      <c r="H203" s="22"/>
      <c r="I203" s="13"/>
      <c r="J203" s="13"/>
      <c r="K203" s="13"/>
      <c r="L203" s="13"/>
      <c r="M203" s="13"/>
    </row>
    <row r="204" spans="3:13" x14ac:dyDescent="0.25">
      <c r="C204" s="23"/>
      <c r="D204" s="23"/>
      <c r="E204" s="23"/>
      <c r="F204" s="22"/>
      <c r="G204" s="22"/>
      <c r="H204" s="22"/>
      <c r="I204" s="13"/>
      <c r="J204" s="13"/>
      <c r="K204" s="13"/>
      <c r="L204" s="13"/>
      <c r="M204" s="13"/>
    </row>
    <row r="205" spans="3:13" x14ac:dyDescent="0.25">
      <c r="C205" s="23"/>
      <c r="D205" s="23"/>
      <c r="E205" s="23"/>
      <c r="F205" s="22"/>
      <c r="G205" s="22"/>
      <c r="H205" s="22"/>
      <c r="I205" s="13"/>
      <c r="J205" s="13"/>
      <c r="K205" s="13"/>
      <c r="L205" s="13"/>
      <c r="M205" s="13"/>
    </row>
    <row r="206" spans="3:13" x14ac:dyDescent="0.25">
      <c r="C206" s="23"/>
      <c r="D206" s="23"/>
      <c r="E206" s="23"/>
      <c r="F206" s="22"/>
      <c r="G206" s="22"/>
      <c r="H206" s="22"/>
      <c r="I206" s="13"/>
      <c r="J206" s="13"/>
      <c r="K206" s="13"/>
      <c r="L206" s="13"/>
      <c r="M206" s="13"/>
    </row>
    <row r="207" spans="3:13" x14ac:dyDescent="0.25">
      <c r="C207" s="23"/>
      <c r="D207" s="23"/>
      <c r="E207" s="23"/>
      <c r="F207" s="22"/>
      <c r="G207" s="22"/>
      <c r="H207" s="22"/>
      <c r="I207" s="13"/>
      <c r="J207" s="13"/>
      <c r="K207" s="13"/>
      <c r="L207" s="13"/>
      <c r="M207" s="13"/>
    </row>
    <row r="208" spans="3:13" x14ac:dyDescent="0.25">
      <c r="C208" s="23"/>
      <c r="D208" s="23"/>
      <c r="E208" s="23"/>
      <c r="F208" s="22"/>
      <c r="G208" s="22"/>
      <c r="H208" s="22"/>
      <c r="I208" s="13"/>
      <c r="J208" s="13"/>
      <c r="K208" s="13"/>
      <c r="L208" s="13"/>
      <c r="M208" s="13"/>
    </row>
    <row r="209" spans="3:13" x14ac:dyDescent="0.25">
      <c r="C209" s="23"/>
      <c r="D209" s="23"/>
      <c r="E209" s="23"/>
      <c r="F209" s="22"/>
      <c r="G209" s="22"/>
      <c r="H209" s="22"/>
      <c r="I209" s="13"/>
      <c r="J209" s="13"/>
      <c r="K209" s="13"/>
      <c r="L209" s="13"/>
      <c r="M209" s="13"/>
    </row>
    <row r="210" spans="3:13" x14ac:dyDescent="0.25">
      <c r="C210" s="23"/>
      <c r="D210" s="23"/>
      <c r="E210" s="23"/>
      <c r="F210" s="22"/>
      <c r="G210" s="22"/>
      <c r="H210" s="22"/>
      <c r="I210" s="13"/>
      <c r="J210" s="13"/>
      <c r="K210" s="13"/>
      <c r="L210" s="13"/>
      <c r="M210" s="13"/>
    </row>
    <row r="211" spans="3:13" x14ac:dyDescent="0.25">
      <c r="C211" s="23"/>
      <c r="D211" s="23"/>
      <c r="E211" s="23"/>
      <c r="F211" s="22"/>
      <c r="G211" s="22"/>
      <c r="H211" s="22"/>
      <c r="I211" s="13"/>
      <c r="J211" s="13"/>
      <c r="K211" s="13"/>
      <c r="L211" s="13"/>
      <c r="M211" s="13"/>
    </row>
    <row r="212" spans="3:13" x14ac:dyDescent="0.25">
      <c r="C212" s="23"/>
      <c r="D212" s="23"/>
      <c r="E212" s="23"/>
      <c r="F212" s="22"/>
      <c r="G212" s="22"/>
      <c r="H212" s="22"/>
      <c r="I212" s="13"/>
      <c r="J212" s="13"/>
      <c r="K212" s="13"/>
      <c r="L212" s="13"/>
      <c r="M212" s="13"/>
    </row>
    <row r="213" spans="3:13" x14ac:dyDescent="0.25">
      <c r="C213" s="23"/>
      <c r="D213" s="23"/>
      <c r="E213" s="23"/>
      <c r="F213" s="22"/>
      <c r="G213" s="22"/>
      <c r="H213" s="22"/>
      <c r="I213" s="13"/>
      <c r="J213" s="13"/>
      <c r="K213" s="13"/>
      <c r="L213" s="13"/>
      <c r="M213" s="13"/>
    </row>
    <row r="214" spans="3:13" x14ac:dyDescent="0.25">
      <c r="C214" s="23"/>
      <c r="D214" s="23"/>
      <c r="E214" s="23"/>
      <c r="F214" s="22"/>
      <c r="G214" s="22"/>
      <c r="H214" s="22"/>
      <c r="I214" s="13"/>
      <c r="J214" s="13"/>
      <c r="K214" s="13"/>
      <c r="L214" s="13"/>
      <c r="M214" s="13"/>
    </row>
    <row r="215" spans="3:13" x14ac:dyDescent="0.25">
      <c r="C215" s="23"/>
      <c r="D215" s="23"/>
      <c r="E215" s="23"/>
      <c r="F215" s="22"/>
      <c r="G215" s="22"/>
      <c r="H215" s="22"/>
      <c r="I215" s="13"/>
      <c r="J215" s="13"/>
      <c r="K215" s="13"/>
      <c r="L215" s="13"/>
      <c r="M215" s="13"/>
    </row>
    <row r="216" spans="3:13" x14ac:dyDescent="0.25">
      <c r="C216" s="23"/>
      <c r="D216" s="23"/>
      <c r="E216" s="23"/>
      <c r="F216" s="22"/>
      <c r="G216" s="22"/>
      <c r="H216" s="22"/>
      <c r="I216" s="13"/>
      <c r="J216" s="13"/>
      <c r="K216" s="13"/>
      <c r="L216" s="13"/>
      <c r="M216" s="13"/>
    </row>
    <row r="217" spans="3:13" x14ac:dyDescent="0.25">
      <c r="C217" s="23"/>
      <c r="D217" s="23"/>
      <c r="E217" s="23"/>
      <c r="F217" s="22"/>
      <c r="G217" s="22"/>
      <c r="H217" s="22"/>
      <c r="I217" s="13"/>
      <c r="J217" s="13"/>
      <c r="K217" s="13"/>
      <c r="L217" s="13"/>
      <c r="M217" s="13"/>
    </row>
    <row r="218" spans="3:13" x14ac:dyDescent="0.25">
      <c r="C218" s="23"/>
      <c r="D218" s="23"/>
      <c r="E218" s="23"/>
      <c r="F218" s="22"/>
      <c r="G218" s="22"/>
      <c r="H218" s="22"/>
      <c r="I218" s="13"/>
      <c r="J218" s="13"/>
      <c r="K218" s="13"/>
      <c r="L218" s="13"/>
      <c r="M218" s="13"/>
    </row>
    <row r="219" spans="3:13" x14ac:dyDescent="0.25">
      <c r="C219" s="23"/>
      <c r="D219" s="23"/>
      <c r="E219" s="23"/>
      <c r="F219" s="22"/>
      <c r="G219" s="22"/>
      <c r="H219" s="22"/>
      <c r="I219" s="13"/>
      <c r="J219" s="13"/>
      <c r="K219" s="13"/>
      <c r="L219" s="13"/>
      <c r="M219" s="13"/>
    </row>
    <row r="220" spans="3:13" x14ac:dyDescent="0.25">
      <c r="C220" s="23"/>
      <c r="D220" s="23"/>
      <c r="E220" s="23"/>
      <c r="F220" s="22"/>
      <c r="G220" s="22"/>
      <c r="H220" s="22"/>
      <c r="I220" s="13"/>
      <c r="J220" s="13"/>
      <c r="K220" s="13"/>
      <c r="L220" s="13"/>
      <c r="M220" s="13"/>
    </row>
    <row r="221" spans="3:13" x14ac:dyDescent="0.25">
      <c r="C221" s="23"/>
      <c r="D221" s="23"/>
      <c r="E221" s="23"/>
      <c r="F221" s="22"/>
      <c r="G221" s="22"/>
      <c r="H221" s="22"/>
      <c r="I221" s="13"/>
      <c r="J221" s="13"/>
      <c r="K221" s="13"/>
      <c r="L221" s="13"/>
      <c r="M221" s="13"/>
    </row>
    <row r="222" spans="3:13" x14ac:dyDescent="0.25">
      <c r="C222" s="23"/>
      <c r="D222" s="23"/>
      <c r="E222" s="23"/>
      <c r="F222" s="22"/>
      <c r="G222" s="22"/>
      <c r="H222" s="22"/>
      <c r="I222" s="13"/>
      <c r="J222" s="13"/>
      <c r="K222" s="13"/>
      <c r="L222" s="13"/>
      <c r="M222" s="13"/>
    </row>
    <row r="223" spans="3:13" x14ac:dyDescent="0.25">
      <c r="C223" s="23"/>
      <c r="D223" s="23"/>
      <c r="E223" s="23"/>
      <c r="F223" s="22"/>
      <c r="G223" s="22"/>
      <c r="H223" s="22"/>
      <c r="I223" s="13"/>
      <c r="J223" s="13"/>
      <c r="K223" s="13"/>
      <c r="L223" s="13"/>
      <c r="M223" s="13"/>
    </row>
    <row r="224" spans="3:13" x14ac:dyDescent="0.25">
      <c r="C224" s="23"/>
      <c r="D224" s="23"/>
      <c r="E224" s="23"/>
      <c r="F224" s="22"/>
      <c r="G224" s="22"/>
      <c r="H224" s="22"/>
      <c r="I224" s="13"/>
      <c r="J224" s="13"/>
      <c r="K224" s="13"/>
      <c r="L224" s="13"/>
      <c r="M224" s="13"/>
    </row>
    <row r="225" spans="3:13" x14ac:dyDescent="0.25">
      <c r="C225" s="23"/>
      <c r="D225" s="23"/>
      <c r="E225" s="23"/>
      <c r="F225" s="22"/>
      <c r="G225" s="22"/>
      <c r="H225" s="22"/>
      <c r="I225" s="13"/>
      <c r="J225" s="13"/>
      <c r="K225" s="13"/>
      <c r="L225" s="13"/>
      <c r="M225" s="13"/>
    </row>
    <row r="226" spans="3:13" x14ac:dyDescent="0.25">
      <c r="C226" s="23"/>
      <c r="D226" s="23"/>
      <c r="E226" s="23"/>
      <c r="F226" s="22"/>
      <c r="G226" s="22"/>
      <c r="H226" s="22"/>
      <c r="I226" s="13"/>
      <c r="J226" s="13"/>
      <c r="K226" s="13"/>
      <c r="L226" s="13"/>
      <c r="M226" s="13"/>
    </row>
    <row r="227" spans="3:13" x14ac:dyDescent="0.25">
      <c r="C227" s="23"/>
      <c r="D227" s="23"/>
      <c r="E227" s="23"/>
      <c r="F227" s="22"/>
      <c r="G227" s="22"/>
      <c r="H227" s="22"/>
      <c r="I227" s="13"/>
      <c r="J227" s="13"/>
      <c r="K227" s="13"/>
      <c r="L227" s="13"/>
      <c r="M227" s="13"/>
    </row>
    <row r="228" spans="3:13" x14ac:dyDescent="0.25">
      <c r="C228" s="23"/>
      <c r="D228" s="23"/>
      <c r="E228" s="23"/>
      <c r="F228" s="22"/>
      <c r="G228" s="22"/>
      <c r="H228" s="22"/>
      <c r="I228" s="13"/>
      <c r="J228" s="13"/>
      <c r="K228" s="13"/>
      <c r="L228" s="13"/>
      <c r="M228" s="13"/>
    </row>
    <row r="229" spans="3:13" x14ac:dyDescent="0.25">
      <c r="C229" s="23"/>
      <c r="D229" s="23"/>
      <c r="E229" s="23"/>
      <c r="F229" s="22"/>
      <c r="G229" s="22"/>
      <c r="H229" s="22"/>
      <c r="I229" s="13"/>
      <c r="J229" s="13"/>
      <c r="K229" s="13"/>
      <c r="L229" s="13"/>
      <c r="M229" s="13"/>
    </row>
    <row r="230" spans="3:13" x14ac:dyDescent="0.25">
      <c r="C230" s="23"/>
      <c r="D230" s="23"/>
      <c r="E230" s="23"/>
      <c r="F230" s="22"/>
      <c r="G230" s="22"/>
      <c r="H230" s="22"/>
      <c r="I230" s="13"/>
      <c r="J230" s="13"/>
      <c r="K230" s="13"/>
      <c r="L230" s="13"/>
      <c r="M230" s="13"/>
    </row>
    <row r="231" spans="3:13" x14ac:dyDescent="0.25">
      <c r="C231" s="23"/>
      <c r="D231" s="23"/>
      <c r="E231" s="23"/>
      <c r="F231" s="22"/>
      <c r="G231" s="22"/>
      <c r="H231" s="22"/>
      <c r="I231" s="13"/>
      <c r="J231" s="13"/>
      <c r="K231" s="13"/>
      <c r="L231" s="13"/>
      <c r="M231" s="13"/>
    </row>
    <row r="232" spans="3:13" x14ac:dyDescent="0.25">
      <c r="C232" s="23"/>
      <c r="D232" s="23"/>
      <c r="E232" s="23"/>
      <c r="F232" s="22"/>
      <c r="G232" s="22"/>
      <c r="H232" s="22"/>
      <c r="I232" s="13"/>
      <c r="J232" s="13"/>
      <c r="K232" s="13"/>
      <c r="L232" s="13"/>
      <c r="M232" s="13"/>
    </row>
    <row r="233" spans="3:13" x14ac:dyDescent="0.25">
      <c r="C233" s="23"/>
      <c r="D233" s="23"/>
      <c r="E233" s="23"/>
      <c r="F233" s="22"/>
      <c r="G233" s="22"/>
      <c r="H233" s="22"/>
      <c r="I233" s="13"/>
      <c r="J233" s="13"/>
      <c r="K233" s="13"/>
      <c r="L233" s="13"/>
      <c r="M233" s="13"/>
    </row>
    <row r="234" spans="3:13" x14ac:dyDescent="0.25">
      <c r="C234" s="23"/>
      <c r="D234" s="23"/>
      <c r="E234" s="23"/>
      <c r="F234" s="22"/>
      <c r="G234" s="22"/>
      <c r="H234" s="22"/>
      <c r="I234" s="13"/>
      <c r="J234" s="13"/>
      <c r="K234" s="13"/>
      <c r="L234" s="13"/>
      <c r="M234" s="13"/>
    </row>
    <row r="235" spans="3:13" x14ac:dyDescent="0.25">
      <c r="C235" s="23"/>
      <c r="D235" s="23"/>
      <c r="E235" s="23"/>
      <c r="F235" s="22"/>
      <c r="G235" s="22"/>
      <c r="H235" s="22"/>
      <c r="I235" s="13"/>
      <c r="J235" s="13"/>
      <c r="K235" s="13"/>
      <c r="L235" s="13"/>
      <c r="M235" s="13"/>
    </row>
    <row r="236" spans="3:13" x14ac:dyDescent="0.25">
      <c r="C236" s="23"/>
      <c r="D236" s="23"/>
      <c r="E236" s="23"/>
      <c r="F236" s="22"/>
      <c r="G236" s="22"/>
      <c r="H236" s="22"/>
      <c r="I236" s="13"/>
      <c r="J236" s="13"/>
      <c r="K236" s="13"/>
      <c r="L236" s="13"/>
      <c r="M236" s="13"/>
    </row>
    <row r="237" spans="3:13" x14ac:dyDescent="0.25">
      <c r="C237" s="23"/>
      <c r="D237" s="23"/>
      <c r="E237" s="23"/>
      <c r="F237" s="22"/>
      <c r="G237" s="22"/>
      <c r="H237" s="22"/>
      <c r="I237" s="13"/>
      <c r="J237" s="13"/>
      <c r="K237" s="13"/>
      <c r="L237" s="13"/>
      <c r="M237" s="13"/>
    </row>
    <row r="238" spans="3:13" x14ac:dyDescent="0.25">
      <c r="C238" s="23"/>
      <c r="D238" s="23"/>
      <c r="E238" s="23"/>
      <c r="F238" s="22"/>
      <c r="G238" s="22"/>
      <c r="H238" s="22"/>
      <c r="I238" s="13"/>
      <c r="J238" s="13"/>
      <c r="K238" s="13"/>
      <c r="L238" s="13"/>
      <c r="M238" s="13"/>
    </row>
    <row r="239" spans="3:13" x14ac:dyDescent="0.25">
      <c r="C239" s="23"/>
      <c r="D239" s="23"/>
      <c r="E239" s="23"/>
      <c r="F239" s="22"/>
      <c r="G239" s="22"/>
      <c r="H239" s="22"/>
      <c r="I239" s="13"/>
      <c r="J239" s="13"/>
      <c r="K239" s="13"/>
      <c r="L239" s="13"/>
      <c r="M239" s="13"/>
    </row>
    <row r="240" spans="3:13" x14ac:dyDescent="0.25">
      <c r="C240" s="23"/>
      <c r="D240" s="23"/>
      <c r="E240" s="23"/>
      <c r="F240" s="22"/>
      <c r="G240" s="22"/>
      <c r="H240" s="22"/>
      <c r="I240" s="13"/>
      <c r="J240" s="13"/>
      <c r="K240" s="13"/>
      <c r="L240" s="13"/>
      <c r="M240" s="13"/>
    </row>
    <row r="241" spans="3:13" x14ac:dyDescent="0.25">
      <c r="C241" s="23"/>
      <c r="D241" s="23"/>
      <c r="E241" s="23"/>
      <c r="F241" s="22"/>
      <c r="G241" s="22"/>
      <c r="H241" s="22"/>
      <c r="I241" s="13"/>
      <c r="J241" s="13"/>
      <c r="K241" s="13"/>
      <c r="L241" s="13"/>
      <c r="M241" s="13"/>
    </row>
    <row r="242" spans="3:13" x14ac:dyDescent="0.25">
      <c r="C242" s="23"/>
      <c r="D242" s="23"/>
      <c r="E242" s="23"/>
      <c r="F242" s="22"/>
      <c r="G242" s="22"/>
      <c r="H242" s="22"/>
      <c r="I242" s="13"/>
      <c r="J242" s="13"/>
      <c r="K242" s="13"/>
      <c r="L242" s="13"/>
      <c r="M242" s="13"/>
    </row>
    <row r="243" spans="3:13" x14ac:dyDescent="0.25">
      <c r="C243" s="23"/>
      <c r="D243" s="23"/>
      <c r="E243" s="23"/>
      <c r="F243" s="22"/>
      <c r="G243" s="22"/>
      <c r="H243" s="22"/>
      <c r="I243" s="13"/>
      <c r="J243" s="13"/>
      <c r="K243" s="13"/>
      <c r="L243" s="13"/>
      <c r="M243" s="13"/>
    </row>
    <row r="244" spans="3:13" x14ac:dyDescent="0.25">
      <c r="C244" s="23"/>
      <c r="D244" s="23"/>
      <c r="E244" s="23"/>
      <c r="F244" s="22"/>
      <c r="G244" s="22"/>
      <c r="H244" s="22"/>
      <c r="I244" s="13"/>
      <c r="J244" s="13"/>
      <c r="K244" s="13"/>
      <c r="L244" s="13"/>
      <c r="M244" s="13"/>
    </row>
    <row r="245" spans="3:13" x14ac:dyDescent="0.25">
      <c r="C245" s="23"/>
      <c r="D245" s="23"/>
      <c r="E245" s="23"/>
      <c r="F245" s="22"/>
      <c r="G245" s="22"/>
      <c r="H245" s="22"/>
      <c r="I245" s="13"/>
      <c r="J245" s="13"/>
      <c r="K245" s="13"/>
      <c r="L245" s="13"/>
      <c r="M245" s="13"/>
    </row>
    <row r="246" spans="3:13" x14ac:dyDescent="0.25">
      <c r="C246" s="23"/>
      <c r="D246" s="23"/>
      <c r="E246" s="23"/>
      <c r="F246" s="22"/>
      <c r="G246" s="22"/>
      <c r="H246" s="22"/>
      <c r="I246" s="13"/>
      <c r="J246" s="13"/>
      <c r="K246" s="13"/>
      <c r="L246" s="13"/>
      <c r="M246" s="13"/>
    </row>
    <row r="247" spans="3:13" x14ac:dyDescent="0.25">
      <c r="C247" s="23"/>
      <c r="D247" s="23"/>
      <c r="E247" s="23"/>
      <c r="F247" s="22"/>
      <c r="G247" s="22"/>
      <c r="H247" s="22"/>
      <c r="I247" s="13"/>
      <c r="J247" s="13"/>
      <c r="K247" s="13"/>
      <c r="L247" s="13"/>
      <c r="M247" s="13"/>
    </row>
    <row r="248" spans="3:13" x14ac:dyDescent="0.25">
      <c r="C248" s="23"/>
      <c r="D248" s="23"/>
      <c r="E248" s="23"/>
      <c r="F248" s="22"/>
      <c r="G248" s="22"/>
      <c r="H248" s="22"/>
      <c r="I248" s="13"/>
      <c r="J248" s="13"/>
      <c r="K248" s="13"/>
      <c r="L248" s="13"/>
      <c r="M248" s="13"/>
    </row>
    <row r="249" spans="3:13" x14ac:dyDescent="0.25">
      <c r="C249" s="23"/>
      <c r="D249" s="23"/>
      <c r="E249" s="23"/>
      <c r="F249" s="22"/>
      <c r="G249" s="22"/>
      <c r="H249" s="22"/>
      <c r="I249" s="13"/>
      <c r="J249" s="13"/>
      <c r="K249" s="13"/>
      <c r="L249" s="13"/>
      <c r="M249" s="13"/>
    </row>
    <row r="250" spans="3:13" x14ac:dyDescent="0.25">
      <c r="C250" s="23"/>
      <c r="D250" s="23"/>
      <c r="E250" s="23"/>
      <c r="F250" s="22"/>
      <c r="G250" s="22"/>
      <c r="H250" s="22"/>
      <c r="I250" s="13"/>
      <c r="J250" s="13"/>
      <c r="K250" s="13"/>
      <c r="L250" s="13"/>
      <c r="M250" s="13"/>
    </row>
    <row r="251" spans="3:13" x14ac:dyDescent="0.25">
      <c r="C251" s="23"/>
      <c r="D251" s="23"/>
      <c r="E251" s="23"/>
      <c r="F251" s="22"/>
      <c r="G251" s="22"/>
      <c r="H251" s="22"/>
      <c r="I251" s="13"/>
      <c r="J251" s="13"/>
      <c r="K251" s="13"/>
      <c r="L251" s="13"/>
      <c r="M251" s="13"/>
    </row>
    <row r="252" spans="3:13" x14ac:dyDescent="0.25">
      <c r="C252" s="23"/>
      <c r="D252" s="23"/>
      <c r="E252" s="23"/>
      <c r="F252" s="22"/>
      <c r="G252" s="22"/>
      <c r="H252" s="22"/>
      <c r="I252" s="13"/>
      <c r="J252" s="13"/>
      <c r="K252" s="13"/>
      <c r="L252" s="13"/>
      <c r="M252" s="13"/>
    </row>
    <row r="253" spans="3:13" x14ac:dyDescent="0.25">
      <c r="C253" s="23"/>
      <c r="D253" s="23"/>
      <c r="E253" s="23"/>
      <c r="F253" s="22"/>
      <c r="G253" s="22"/>
      <c r="H253" s="22"/>
      <c r="I253" s="13"/>
      <c r="J253" s="13"/>
      <c r="K253" s="13"/>
      <c r="L253" s="13"/>
      <c r="M253" s="13"/>
    </row>
    <row r="254" spans="3:13" x14ac:dyDescent="0.25">
      <c r="C254" s="23"/>
      <c r="D254" s="23"/>
      <c r="E254" s="23"/>
      <c r="F254" s="22"/>
      <c r="G254" s="22"/>
      <c r="H254" s="22"/>
      <c r="I254" s="13"/>
      <c r="J254" s="13"/>
      <c r="K254" s="13"/>
      <c r="L254" s="13"/>
      <c r="M254" s="13"/>
    </row>
    <row r="255" spans="3:13" x14ac:dyDescent="0.25">
      <c r="C255" s="23"/>
      <c r="D255" s="23"/>
      <c r="E255" s="23"/>
      <c r="F255" s="22"/>
      <c r="G255" s="22"/>
      <c r="H255" s="22"/>
      <c r="I255" s="13"/>
      <c r="J255" s="13"/>
      <c r="K255" s="13"/>
      <c r="L255" s="13"/>
      <c r="M255" s="13"/>
    </row>
    <row r="256" spans="3:13" x14ac:dyDescent="0.25">
      <c r="C256" s="23"/>
      <c r="D256" s="23"/>
      <c r="E256" s="23"/>
      <c r="F256" s="22"/>
      <c r="G256" s="22"/>
      <c r="H256" s="22"/>
      <c r="I256" s="13"/>
      <c r="J256" s="13"/>
      <c r="K256" s="13"/>
      <c r="L256" s="13"/>
      <c r="M256" s="13"/>
    </row>
    <row r="257" spans="3:13" x14ac:dyDescent="0.25">
      <c r="C257" s="23"/>
      <c r="D257" s="23"/>
      <c r="E257" s="23"/>
      <c r="F257" s="22"/>
      <c r="G257" s="22"/>
      <c r="H257" s="22"/>
      <c r="I257" s="13"/>
      <c r="J257" s="13"/>
      <c r="K257" s="13"/>
      <c r="L257" s="13"/>
      <c r="M257" s="13"/>
    </row>
    <row r="258" spans="3:13" x14ac:dyDescent="0.25">
      <c r="C258" s="23"/>
      <c r="D258" s="23"/>
      <c r="E258" s="23"/>
      <c r="F258" s="22"/>
      <c r="G258" s="22"/>
      <c r="H258" s="22"/>
      <c r="I258" s="13"/>
      <c r="J258" s="13"/>
      <c r="K258" s="13"/>
      <c r="L258" s="13"/>
      <c r="M258" s="13"/>
    </row>
    <row r="259" spans="3:13" x14ac:dyDescent="0.25">
      <c r="C259" s="23"/>
      <c r="D259" s="23"/>
      <c r="E259" s="23"/>
      <c r="F259" s="22"/>
      <c r="G259" s="22"/>
      <c r="H259" s="22"/>
      <c r="I259" s="13"/>
      <c r="J259" s="13"/>
      <c r="K259" s="13"/>
      <c r="L259" s="13"/>
      <c r="M259" s="13"/>
    </row>
    <row r="260" spans="3:13" x14ac:dyDescent="0.25">
      <c r="C260" s="23"/>
      <c r="D260" s="23"/>
      <c r="E260" s="23"/>
      <c r="F260" s="22"/>
      <c r="G260" s="22"/>
      <c r="H260" s="22"/>
      <c r="I260" s="13"/>
      <c r="J260" s="13"/>
      <c r="K260" s="13"/>
      <c r="L260" s="13"/>
      <c r="M260" s="13"/>
    </row>
    <row r="261" spans="3:13" x14ac:dyDescent="0.25">
      <c r="C261" s="23"/>
      <c r="D261" s="23"/>
      <c r="E261" s="23"/>
      <c r="F261" s="22"/>
      <c r="G261" s="22"/>
      <c r="H261" s="22"/>
      <c r="I261" s="13"/>
      <c r="J261" s="13"/>
      <c r="K261" s="13"/>
      <c r="L261" s="13"/>
      <c r="M261" s="13"/>
    </row>
    <row r="262" spans="3:13" x14ac:dyDescent="0.25">
      <c r="C262" s="23"/>
      <c r="D262" s="23"/>
      <c r="E262" s="23"/>
      <c r="F262" s="22"/>
      <c r="G262" s="22"/>
      <c r="H262" s="22"/>
      <c r="I262" s="13"/>
      <c r="J262" s="13"/>
      <c r="K262" s="13"/>
      <c r="L262" s="13"/>
      <c r="M262" s="13"/>
    </row>
    <row r="263" spans="3:13" x14ac:dyDescent="0.25">
      <c r="C263" s="23"/>
      <c r="D263" s="23"/>
      <c r="E263" s="23"/>
      <c r="F263" s="22"/>
      <c r="G263" s="22"/>
      <c r="H263" s="22"/>
      <c r="I263" s="13"/>
      <c r="J263" s="13"/>
      <c r="K263" s="13"/>
      <c r="L263" s="13"/>
      <c r="M263" s="13"/>
    </row>
    <row r="264" spans="3:13" x14ac:dyDescent="0.25">
      <c r="C264" s="23"/>
      <c r="D264" s="23"/>
      <c r="E264" s="23"/>
      <c r="F264" s="22"/>
      <c r="G264" s="22"/>
      <c r="H264" s="22"/>
      <c r="I264" s="13"/>
      <c r="J264" s="13"/>
      <c r="K264" s="13"/>
      <c r="L264" s="13"/>
      <c r="M264" s="13"/>
    </row>
    <row r="265" spans="3:13" x14ac:dyDescent="0.25">
      <c r="C265" s="23"/>
      <c r="D265" s="23"/>
      <c r="E265" s="23"/>
      <c r="F265" s="22"/>
      <c r="G265" s="22"/>
      <c r="H265" s="22"/>
      <c r="I265" s="13"/>
      <c r="J265" s="13"/>
      <c r="K265" s="13"/>
      <c r="L265" s="13"/>
      <c r="M265" s="13"/>
    </row>
    <row r="266" spans="3:13" x14ac:dyDescent="0.25">
      <c r="C266" s="23"/>
      <c r="D266" s="23"/>
      <c r="E266" s="23"/>
      <c r="F266" s="22"/>
      <c r="G266" s="22"/>
      <c r="H266" s="22"/>
      <c r="I266" s="13"/>
      <c r="J266" s="13"/>
      <c r="K266" s="13"/>
      <c r="L266" s="13"/>
      <c r="M266" s="13"/>
    </row>
    <row r="267" spans="3:13" x14ac:dyDescent="0.25">
      <c r="C267" s="23"/>
      <c r="D267" s="23"/>
      <c r="E267" s="23"/>
      <c r="F267" s="22"/>
      <c r="G267" s="22"/>
      <c r="H267" s="22"/>
      <c r="I267" s="13"/>
      <c r="J267" s="13"/>
      <c r="K267" s="13"/>
      <c r="L267" s="13"/>
      <c r="M267" s="13"/>
    </row>
    <row r="268" spans="3:13" x14ac:dyDescent="0.25">
      <c r="C268" s="23"/>
      <c r="D268" s="23"/>
      <c r="E268" s="23"/>
      <c r="F268" s="22"/>
      <c r="G268" s="22"/>
      <c r="H268" s="22"/>
      <c r="I268" s="13"/>
      <c r="J268" s="13"/>
      <c r="K268" s="13"/>
      <c r="L268" s="13"/>
      <c r="M268" s="13"/>
    </row>
    <row r="269" spans="3:13" x14ac:dyDescent="0.25">
      <c r="C269" s="23"/>
      <c r="D269" s="23"/>
      <c r="E269" s="23"/>
      <c r="F269" s="22"/>
      <c r="G269" s="22"/>
      <c r="H269" s="22"/>
      <c r="I269" s="13"/>
      <c r="J269" s="13"/>
      <c r="K269" s="13"/>
      <c r="L269" s="13"/>
      <c r="M269" s="13"/>
    </row>
    <row r="270" spans="3:13" x14ac:dyDescent="0.25">
      <c r="C270" s="23"/>
      <c r="D270" s="23"/>
      <c r="E270" s="23"/>
      <c r="F270" s="22"/>
      <c r="G270" s="22"/>
      <c r="H270" s="22"/>
      <c r="I270" s="13"/>
      <c r="J270" s="13"/>
      <c r="K270" s="13"/>
      <c r="L270" s="13"/>
      <c r="M270" s="13"/>
    </row>
    <row r="271" spans="3:13" x14ac:dyDescent="0.25">
      <c r="C271" s="23"/>
      <c r="D271" s="23"/>
      <c r="E271" s="23"/>
      <c r="F271" s="22"/>
      <c r="G271" s="22"/>
      <c r="H271" s="22"/>
      <c r="I271" s="13"/>
      <c r="J271" s="13"/>
      <c r="K271" s="13"/>
      <c r="L271" s="13"/>
      <c r="M271" s="13"/>
    </row>
    <row r="272" spans="3:13" x14ac:dyDescent="0.25">
      <c r="C272" s="23"/>
      <c r="D272" s="23"/>
      <c r="E272" s="23"/>
      <c r="F272" s="22"/>
      <c r="G272" s="22"/>
      <c r="H272" s="22"/>
      <c r="I272" s="13"/>
      <c r="J272" s="13"/>
      <c r="K272" s="13"/>
      <c r="L272" s="13"/>
      <c r="M272" s="13"/>
    </row>
    <row r="273" spans="3:13" x14ac:dyDescent="0.25">
      <c r="C273" s="23"/>
      <c r="D273" s="23"/>
      <c r="E273" s="23"/>
      <c r="F273" s="22"/>
      <c r="G273" s="22"/>
      <c r="H273" s="22"/>
      <c r="I273" s="13"/>
      <c r="J273" s="13"/>
      <c r="K273" s="13"/>
      <c r="L273" s="13"/>
      <c r="M273" s="13"/>
    </row>
    <row r="274" spans="3:13" x14ac:dyDescent="0.25">
      <c r="C274" s="23"/>
      <c r="D274" s="23"/>
      <c r="E274" s="23"/>
      <c r="F274" s="22"/>
      <c r="G274" s="22"/>
      <c r="H274" s="22"/>
      <c r="I274" s="13"/>
      <c r="J274" s="13"/>
      <c r="K274" s="13"/>
      <c r="L274" s="13"/>
      <c r="M274" s="13"/>
    </row>
    <row r="275" spans="3:13" x14ac:dyDescent="0.25">
      <c r="C275" s="23"/>
      <c r="D275" s="23"/>
      <c r="E275" s="23"/>
      <c r="F275" s="22"/>
      <c r="G275" s="22"/>
      <c r="H275" s="22"/>
      <c r="I275" s="13"/>
      <c r="J275" s="13"/>
      <c r="K275" s="13"/>
      <c r="L275" s="13"/>
      <c r="M275" s="13"/>
    </row>
    <row r="276" spans="3:13" x14ac:dyDescent="0.25">
      <c r="C276" s="23"/>
      <c r="D276" s="23"/>
      <c r="E276" s="23"/>
      <c r="F276" s="22"/>
      <c r="G276" s="22"/>
      <c r="H276" s="22"/>
      <c r="I276" s="13"/>
      <c r="J276" s="13"/>
      <c r="K276" s="13"/>
      <c r="L276" s="13"/>
      <c r="M276" s="13"/>
    </row>
    <row r="277" spans="3:13" x14ac:dyDescent="0.25">
      <c r="C277" s="23"/>
      <c r="D277" s="23"/>
      <c r="E277" s="23"/>
      <c r="F277" s="22"/>
      <c r="G277" s="22"/>
      <c r="H277" s="22"/>
      <c r="I277" s="13"/>
      <c r="J277" s="13"/>
      <c r="K277" s="13"/>
      <c r="L277" s="13"/>
      <c r="M277" s="13"/>
    </row>
    <row r="278" spans="3:13" x14ac:dyDescent="0.25">
      <c r="C278" s="23"/>
      <c r="D278" s="23"/>
      <c r="E278" s="23"/>
      <c r="F278" s="22"/>
      <c r="G278" s="22"/>
      <c r="H278" s="22"/>
      <c r="I278" s="13"/>
      <c r="J278" s="13"/>
      <c r="K278" s="13"/>
      <c r="L278" s="13"/>
      <c r="M278" s="13"/>
    </row>
    <row r="279" spans="3:13" x14ac:dyDescent="0.25">
      <c r="C279" s="23"/>
      <c r="D279" s="23"/>
      <c r="E279" s="23"/>
      <c r="F279" s="22"/>
      <c r="G279" s="22"/>
      <c r="H279" s="22"/>
      <c r="I279" s="13"/>
      <c r="J279" s="13"/>
      <c r="K279" s="13"/>
      <c r="L279" s="13"/>
      <c r="M279" s="13"/>
    </row>
    <row r="280" spans="3:13" x14ac:dyDescent="0.25">
      <c r="C280" s="23"/>
      <c r="D280" s="23"/>
      <c r="E280" s="23"/>
      <c r="F280" s="22"/>
      <c r="G280" s="22"/>
      <c r="H280" s="22"/>
      <c r="I280" s="13"/>
      <c r="J280" s="13"/>
      <c r="K280" s="13"/>
      <c r="L280" s="13"/>
      <c r="M280" s="13"/>
    </row>
    <row r="281" spans="3:13" x14ac:dyDescent="0.25">
      <c r="C281" s="23"/>
      <c r="D281" s="23"/>
      <c r="E281" s="23"/>
      <c r="F281" s="22"/>
      <c r="G281" s="22"/>
      <c r="H281" s="22"/>
      <c r="I281" s="13"/>
      <c r="J281" s="13"/>
      <c r="K281" s="13"/>
      <c r="L281" s="13"/>
      <c r="M281" s="13"/>
    </row>
    <row r="282" spans="3:13" x14ac:dyDescent="0.25">
      <c r="C282" s="23"/>
      <c r="D282" s="23"/>
      <c r="E282" s="23"/>
      <c r="F282" s="22"/>
      <c r="G282" s="22"/>
      <c r="H282" s="22"/>
      <c r="I282" s="13"/>
      <c r="J282" s="13"/>
      <c r="K282" s="13"/>
      <c r="L282" s="13"/>
      <c r="M282" s="13"/>
    </row>
    <row r="283" spans="3:13" x14ac:dyDescent="0.25">
      <c r="C283" s="23"/>
      <c r="D283" s="23"/>
      <c r="E283" s="23"/>
      <c r="F283" s="22"/>
      <c r="G283" s="22"/>
      <c r="H283" s="22"/>
      <c r="I283" s="13"/>
      <c r="J283" s="13"/>
      <c r="K283" s="13"/>
      <c r="L283" s="13"/>
      <c r="M283" s="13"/>
    </row>
    <row r="284" spans="3:13" x14ac:dyDescent="0.25">
      <c r="C284" s="23"/>
      <c r="D284" s="23"/>
      <c r="E284" s="23"/>
      <c r="F284" s="22"/>
      <c r="G284" s="22"/>
      <c r="H284" s="22"/>
      <c r="I284" s="13"/>
      <c r="J284" s="13"/>
      <c r="K284" s="13"/>
      <c r="L284" s="13"/>
      <c r="M284" s="13"/>
    </row>
    <row r="285" spans="3:13" x14ac:dyDescent="0.25">
      <c r="C285" s="23"/>
      <c r="D285" s="23"/>
      <c r="E285" s="23"/>
      <c r="F285" s="22"/>
      <c r="G285" s="22"/>
      <c r="H285" s="22"/>
      <c r="I285" s="13"/>
      <c r="J285" s="13"/>
      <c r="K285" s="13"/>
      <c r="L285" s="13"/>
      <c r="M285" s="13"/>
    </row>
    <row r="286" spans="3:13" x14ac:dyDescent="0.25">
      <c r="C286" s="23"/>
      <c r="D286" s="23"/>
      <c r="E286" s="23"/>
      <c r="F286" s="22"/>
      <c r="G286" s="22"/>
      <c r="H286" s="22"/>
      <c r="I286" s="13"/>
      <c r="J286" s="13"/>
      <c r="K286" s="13"/>
      <c r="L286" s="13"/>
      <c r="M286" s="13"/>
    </row>
    <row r="287" spans="3:13" x14ac:dyDescent="0.25">
      <c r="C287" s="23"/>
      <c r="D287" s="23"/>
      <c r="E287" s="23"/>
      <c r="F287" s="22"/>
      <c r="G287" s="22"/>
      <c r="H287" s="22"/>
      <c r="I287" s="13"/>
      <c r="J287" s="13"/>
      <c r="K287" s="13"/>
      <c r="L287" s="13"/>
      <c r="M287" s="13"/>
    </row>
    <row r="288" spans="3:13" x14ac:dyDescent="0.25">
      <c r="C288" s="23"/>
      <c r="D288" s="23"/>
      <c r="E288" s="23"/>
      <c r="F288" s="22"/>
      <c r="G288" s="22"/>
      <c r="H288" s="22"/>
      <c r="I288" s="13"/>
      <c r="J288" s="13"/>
      <c r="K288" s="13"/>
      <c r="L288" s="13"/>
      <c r="M288" s="13"/>
    </row>
    <row r="289" spans="3:13" x14ac:dyDescent="0.25">
      <c r="C289" s="23"/>
      <c r="D289" s="23"/>
      <c r="E289" s="23"/>
      <c r="F289" s="22"/>
      <c r="G289" s="22"/>
      <c r="H289" s="22"/>
      <c r="I289" s="13"/>
      <c r="J289" s="13"/>
      <c r="K289" s="13"/>
      <c r="L289" s="13"/>
      <c r="M289" s="13"/>
    </row>
    <row r="290" spans="3:13" x14ac:dyDescent="0.25">
      <c r="C290" s="23"/>
      <c r="D290" s="23"/>
      <c r="E290" s="23"/>
      <c r="F290" s="22"/>
      <c r="G290" s="22"/>
      <c r="H290" s="22"/>
      <c r="I290" s="13"/>
      <c r="J290" s="13"/>
      <c r="K290" s="13"/>
      <c r="L290" s="13"/>
      <c r="M290" s="13"/>
    </row>
    <row r="291" spans="3:13" x14ac:dyDescent="0.25">
      <c r="C291" s="23"/>
      <c r="D291" s="23"/>
      <c r="E291" s="23"/>
      <c r="F291" s="22"/>
      <c r="G291" s="22"/>
      <c r="H291" s="22"/>
      <c r="I291" s="13"/>
      <c r="J291" s="13"/>
      <c r="K291" s="13"/>
      <c r="L291" s="13"/>
      <c r="M291" s="13"/>
    </row>
    <row r="292" spans="3:13" x14ac:dyDescent="0.25">
      <c r="C292" s="23"/>
      <c r="D292" s="23"/>
      <c r="E292" s="23"/>
      <c r="F292" s="22"/>
      <c r="G292" s="22"/>
      <c r="H292" s="22"/>
      <c r="I292" s="13"/>
      <c r="J292" s="13"/>
      <c r="K292" s="13"/>
      <c r="L292" s="13"/>
      <c r="M292" s="13"/>
    </row>
    <row r="293" spans="3:13" x14ac:dyDescent="0.25">
      <c r="C293" s="23"/>
      <c r="D293" s="23"/>
      <c r="E293" s="23"/>
      <c r="F293" s="22"/>
      <c r="G293" s="22"/>
      <c r="H293" s="22"/>
      <c r="I293" s="13"/>
      <c r="J293" s="13"/>
      <c r="K293" s="13"/>
      <c r="L293" s="13"/>
      <c r="M293" s="13"/>
    </row>
    <row r="294" spans="3:13" x14ac:dyDescent="0.25">
      <c r="C294" s="23"/>
      <c r="D294" s="23"/>
      <c r="E294" s="23"/>
      <c r="F294" s="22"/>
      <c r="G294" s="22"/>
      <c r="H294" s="22"/>
      <c r="I294" s="13"/>
      <c r="J294" s="13"/>
      <c r="K294" s="13"/>
      <c r="L294" s="13"/>
      <c r="M294" s="13"/>
    </row>
    <row r="295" spans="3:13" x14ac:dyDescent="0.25">
      <c r="C295" s="23"/>
      <c r="D295" s="23"/>
      <c r="E295" s="23"/>
      <c r="F295" s="22"/>
      <c r="G295" s="22"/>
      <c r="H295" s="22"/>
      <c r="I295" s="13"/>
      <c r="J295" s="13"/>
      <c r="K295" s="13"/>
      <c r="L295" s="13"/>
      <c r="M295" s="13"/>
    </row>
    <row r="296" spans="3:13" x14ac:dyDescent="0.25">
      <c r="C296" s="23"/>
      <c r="D296" s="23"/>
      <c r="E296" s="23"/>
      <c r="F296" s="22"/>
      <c r="G296" s="22"/>
      <c r="H296" s="22"/>
      <c r="I296" s="13"/>
      <c r="J296" s="13"/>
      <c r="K296" s="13"/>
      <c r="L296" s="13"/>
      <c r="M296" s="13"/>
    </row>
    <row r="297" spans="3:13" x14ac:dyDescent="0.25">
      <c r="C297" s="23"/>
      <c r="D297" s="23"/>
      <c r="E297" s="23"/>
      <c r="F297" s="22"/>
      <c r="G297" s="22"/>
      <c r="H297" s="22"/>
      <c r="I297" s="13"/>
      <c r="J297" s="13"/>
      <c r="K297" s="13"/>
      <c r="L297" s="13"/>
      <c r="M297" s="13"/>
    </row>
    <row r="298" spans="3:13" x14ac:dyDescent="0.25">
      <c r="C298" s="23"/>
      <c r="D298" s="23"/>
      <c r="E298" s="23"/>
      <c r="F298" s="22"/>
      <c r="G298" s="22"/>
      <c r="H298" s="22"/>
      <c r="I298" s="13"/>
      <c r="J298" s="13"/>
      <c r="K298" s="13"/>
      <c r="L298" s="13"/>
      <c r="M298" s="13"/>
    </row>
    <row r="299" spans="3:13" x14ac:dyDescent="0.25">
      <c r="C299" s="23"/>
      <c r="D299" s="23"/>
      <c r="E299" s="23"/>
      <c r="F299" s="22"/>
      <c r="G299" s="22"/>
      <c r="H299" s="22"/>
      <c r="I299" s="13"/>
      <c r="J299" s="13"/>
      <c r="K299" s="13"/>
      <c r="L299" s="13"/>
      <c r="M299" s="13"/>
    </row>
    <row r="300" spans="3:13" x14ac:dyDescent="0.25">
      <c r="C300" s="23"/>
      <c r="D300" s="23"/>
      <c r="E300" s="23"/>
      <c r="F300" s="22"/>
      <c r="G300" s="22"/>
      <c r="H300" s="22"/>
      <c r="I300" s="13"/>
      <c r="J300" s="13"/>
      <c r="K300" s="13"/>
      <c r="L300" s="13"/>
      <c r="M300" s="13"/>
    </row>
    <row r="301" spans="3:13" x14ac:dyDescent="0.25">
      <c r="C301" s="23"/>
      <c r="D301" s="23"/>
      <c r="E301" s="23"/>
      <c r="F301" s="22"/>
      <c r="G301" s="22"/>
      <c r="H301" s="22"/>
      <c r="I301" s="13"/>
      <c r="J301" s="13"/>
      <c r="K301" s="13"/>
      <c r="L301" s="13"/>
      <c r="M301" s="13"/>
    </row>
    <row r="302" spans="3:13" x14ac:dyDescent="0.25">
      <c r="C302" s="23"/>
      <c r="D302" s="23"/>
      <c r="E302" s="23"/>
      <c r="F302" s="22"/>
      <c r="G302" s="22"/>
      <c r="H302" s="22"/>
      <c r="I302" s="13"/>
      <c r="J302" s="13"/>
      <c r="K302" s="13"/>
      <c r="L302" s="13"/>
      <c r="M302" s="13"/>
    </row>
    <row r="303" spans="3:13" x14ac:dyDescent="0.25">
      <c r="C303" s="23"/>
      <c r="D303" s="23"/>
      <c r="E303" s="23"/>
      <c r="F303" s="22"/>
      <c r="G303" s="22"/>
      <c r="H303" s="22"/>
      <c r="I303" s="13"/>
      <c r="J303" s="13"/>
      <c r="K303" s="13"/>
      <c r="L303" s="13"/>
      <c r="M303" s="13"/>
    </row>
    <row r="304" spans="3:13" x14ac:dyDescent="0.25">
      <c r="C304" s="23"/>
      <c r="D304" s="23"/>
      <c r="E304" s="23"/>
      <c r="F304" s="22"/>
      <c r="G304" s="22"/>
      <c r="H304" s="22"/>
      <c r="I304" s="13"/>
      <c r="J304" s="13"/>
      <c r="K304" s="13"/>
      <c r="L304" s="13"/>
      <c r="M304" s="13"/>
    </row>
    <row r="305" spans="3:13" x14ac:dyDescent="0.25">
      <c r="C305" s="23"/>
      <c r="D305" s="23"/>
      <c r="E305" s="23"/>
      <c r="F305" s="22"/>
      <c r="G305" s="22"/>
      <c r="H305" s="22"/>
      <c r="I305" s="13"/>
      <c r="J305" s="13"/>
      <c r="K305" s="13"/>
      <c r="L305" s="13"/>
      <c r="M305" s="13"/>
    </row>
    <row r="306" spans="3:13" x14ac:dyDescent="0.25">
      <c r="C306" s="23"/>
      <c r="D306" s="23"/>
      <c r="E306" s="23"/>
      <c r="F306" s="22"/>
      <c r="G306" s="22"/>
      <c r="H306" s="22"/>
      <c r="I306" s="13"/>
      <c r="J306" s="13"/>
      <c r="K306" s="13"/>
      <c r="L306" s="13"/>
      <c r="M306" s="13"/>
    </row>
    <row r="307" spans="3:13" x14ac:dyDescent="0.25">
      <c r="C307" s="23"/>
      <c r="D307" s="23"/>
      <c r="E307" s="23"/>
      <c r="F307" s="22"/>
      <c r="G307" s="22"/>
      <c r="H307" s="22"/>
      <c r="I307" s="13"/>
      <c r="J307" s="13"/>
      <c r="K307" s="13"/>
      <c r="L307" s="13"/>
      <c r="M307" s="13"/>
    </row>
    <row r="308" spans="3:13" x14ac:dyDescent="0.25">
      <c r="C308" s="23"/>
      <c r="D308" s="23"/>
      <c r="E308" s="23"/>
      <c r="F308" s="22"/>
      <c r="G308" s="22"/>
      <c r="H308" s="22"/>
      <c r="I308" s="13"/>
      <c r="J308" s="13"/>
      <c r="K308" s="13"/>
      <c r="L308" s="13"/>
      <c r="M308" s="13"/>
    </row>
    <row r="309" spans="3:13" x14ac:dyDescent="0.25">
      <c r="C309" s="23"/>
      <c r="D309" s="23"/>
      <c r="E309" s="23"/>
      <c r="F309" s="22"/>
      <c r="G309" s="22"/>
      <c r="H309" s="22"/>
      <c r="I309" s="13"/>
      <c r="J309" s="13"/>
      <c r="K309" s="13"/>
      <c r="L309" s="13"/>
      <c r="M309" s="13"/>
    </row>
    <row r="310" spans="3:13" x14ac:dyDescent="0.25">
      <c r="C310" s="23"/>
      <c r="D310" s="23"/>
      <c r="E310" s="23"/>
      <c r="F310" s="22"/>
      <c r="G310" s="22"/>
      <c r="H310" s="22"/>
      <c r="I310" s="13"/>
      <c r="J310" s="13"/>
      <c r="K310" s="13"/>
      <c r="L310" s="13"/>
      <c r="M310" s="13"/>
    </row>
    <row r="311" spans="3:13" x14ac:dyDescent="0.25">
      <c r="C311" s="23"/>
      <c r="D311" s="23"/>
      <c r="E311" s="23"/>
      <c r="F311" s="22"/>
      <c r="G311" s="22"/>
      <c r="H311" s="22"/>
      <c r="I311" s="13"/>
      <c r="J311" s="13"/>
      <c r="K311" s="13"/>
      <c r="L311" s="13"/>
      <c r="M311" s="13"/>
    </row>
    <row r="312" spans="3:13" x14ac:dyDescent="0.25">
      <c r="C312" s="23"/>
      <c r="D312" s="23"/>
      <c r="E312" s="23"/>
      <c r="F312" s="22"/>
      <c r="G312" s="22"/>
      <c r="H312" s="22"/>
      <c r="I312" s="13"/>
      <c r="J312" s="13"/>
      <c r="K312" s="13"/>
      <c r="L312" s="13"/>
      <c r="M312" s="13"/>
    </row>
    <row r="313" spans="3:13" x14ac:dyDescent="0.25">
      <c r="C313" s="23"/>
      <c r="D313" s="23"/>
      <c r="E313" s="23"/>
      <c r="F313" s="22"/>
      <c r="G313" s="22"/>
      <c r="H313" s="22"/>
      <c r="I313" s="13"/>
      <c r="J313" s="13"/>
      <c r="K313" s="13"/>
      <c r="L313" s="13"/>
      <c r="M313" s="13"/>
    </row>
    <row r="314" spans="3:13" x14ac:dyDescent="0.25">
      <c r="C314" s="23"/>
      <c r="D314" s="23"/>
      <c r="E314" s="23"/>
      <c r="F314" s="22"/>
      <c r="G314" s="22"/>
      <c r="H314" s="22"/>
      <c r="I314" s="13"/>
      <c r="J314" s="13"/>
      <c r="K314" s="13"/>
      <c r="L314" s="13"/>
      <c r="M314" s="13"/>
    </row>
    <row r="315" spans="3:13" x14ac:dyDescent="0.25">
      <c r="C315" s="23"/>
      <c r="D315" s="23"/>
      <c r="E315" s="23"/>
      <c r="F315" s="22"/>
      <c r="G315" s="22"/>
      <c r="H315" s="22"/>
      <c r="I315" s="13"/>
      <c r="J315" s="13"/>
      <c r="K315" s="13"/>
      <c r="L315" s="13"/>
      <c r="M315" s="13"/>
    </row>
    <row r="316" spans="3:13" x14ac:dyDescent="0.25">
      <c r="C316" s="23"/>
      <c r="D316" s="23"/>
      <c r="E316" s="23"/>
      <c r="F316" s="22"/>
      <c r="G316" s="22"/>
      <c r="H316" s="22"/>
      <c r="I316" s="13"/>
      <c r="J316" s="13"/>
      <c r="K316" s="13"/>
      <c r="L316" s="13"/>
      <c r="M316" s="13"/>
    </row>
    <row r="317" spans="3:13" x14ac:dyDescent="0.25">
      <c r="C317" s="23"/>
      <c r="D317" s="23"/>
      <c r="E317" s="23"/>
      <c r="F317" s="22"/>
      <c r="G317" s="22"/>
      <c r="H317" s="22"/>
      <c r="I317" s="13"/>
      <c r="J317" s="13"/>
      <c r="K317" s="13"/>
      <c r="L317" s="13"/>
      <c r="M317" s="13"/>
    </row>
    <row r="318" spans="3:13" x14ac:dyDescent="0.25">
      <c r="C318" s="23"/>
      <c r="D318" s="23"/>
      <c r="E318" s="23"/>
      <c r="F318" s="22"/>
      <c r="G318" s="22"/>
      <c r="H318" s="22"/>
      <c r="I318" s="13"/>
      <c r="J318" s="13"/>
      <c r="K318" s="13"/>
      <c r="L318" s="13"/>
      <c r="M318" s="13"/>
    </row>
    <row r="319" spans="3:13" x14ac:dyDescent="0.25">
      <c r="C319" s="23"/>
      <c r="D319" s="23"/>
      <c r="E319" s="23"/>
      <c r="F319" s="22"/>
      <c r="G319" s="22"/>
      <c r="H319" s="22"/>
      <c r="I319" s="13"/>
      <c r="J319" s="13"/>
      <c r="K319" s="13"/>
      <c r="L319" s="13"/>
      <c r="M319" s="13"/>
    </row>
    <row r="320" spans="3:13" x14ac:dyDescent="0.25">
      <c r="C320" s="23"/>
      <c r="D320" s="23"/>
      <c r="E320" s="23"/>
      <c r="F320" s="22"/>
      <c r="G320" s="22"/>
      <c r="H320" s="22"/>
      <c r="I320" s="13"/>
      <c r="J320" s="13"/>
      <c r="K320" s="13"/>
      <c r="L320" s="13"/>
      <c r="M320" s="13"/>
    </row>
    <row r="321" spans="3:13" x14ac:dyDescent="0.25">
      <c r="C321" s="23"/>
      <c r="D321" s="23"/>
      <c r="E321" s="23"/>
      <c r="F321" s="22"/>
      <c r="G321" s="22"/>
      <c r="H321" s="22"/>
      <c r="I321" s="13"/>
      <c r="J321" s="13"/>
      <c r="K321" s="13"/>
      <c r="L321" s="13"/>
      <c r="M321" s="13"/>
    </row>
    <row r="322" spans="3:13" x14ac:dyDescent="0.25">
      <c r="C322" s="23"/>
      <c r="D322" s="23"/>
      <c r="E322" s="23"/>
      <c r="F322" s="22"/>
      <c r="G322" s="22"/>
      <c r="H322" s="22"/>
      <c r="I322" s="13"/>
      <c r="J322" s="13"/>
      <c r="K322" s="13"/>
      <c r="L322" s="13"/>
      <c r="M322" s="13"/>
    </row>
    <row r="323" spans="3:13" x14ac:dyDescent="0.25">
      <c r="C323" s="23"/>
      <c r="D323" s="23"/>
      <c r="E323" s="23"/>
      <c r="F323" s="22"/>
      <c r="G323" s="22"/>
      <c r="H323" s="22"/>
      <c r="I323" s="13"/>
      <c r="J323" s="13"/>
      <c r="K323" s="13"/>
      <c r="L323" s="13"/>
      <c r="M323" s="13"/>
    </row>
    <row r="324" spans="3:13" x14ac:dyDescent="0.25">
      <c r="C324" s="23"/>
      <c r="D324" s="23"/>
      <c r="E324" s="23"/>
      <c r="F324" s="22"/>
      <c r="G324" s="22"/>
      <c r="H324" s="22"/>
      <c r="I324" s="13"/>
      <c r="J324" s="13"/>
      <c r="K324" s="13"/>
      <c r="L324" s="13"/>
      <c r="M324" s="13"/>
    </row>
    <row r="325" spans="3:13" x14ac:dyDescent="0.25">
      <c r="C325" s="23"/>
      <c r="D325" s="23"/>
      <c r="E325" s="23"/>
      <c r="F325" s="22"/>
      <c r="G325" s="22"/>
      <c r="H325" s="22"/>
      <c r="I325" s="13"/>
      <c r="J325" s="13"/>
      <c r="K325" s="13"/>
      <c r="L325" s="13"/>
      <c r="M325" s="13"/>
    </row>
    <row r="326" spans="3:13" x14ac:dyDescent="0.25">
      <c r="C326" s="23"/>
      <c r="D326" s="23"/>
      <c r="E326" s="23"/>
      <c r="F326" s="22"/>
      <c r="G326" s="22"/>
      <c r="H326" s="22"/>
      <c r="I326" s="13"/>
      <c r="J326" s="13"/>
      <c r="K326" s="13"/>
      <c r="L326" s="13"/>
      <c r="M326" s="13"/>
    </row>
    <row r="327" spans="3:13" x14ac:dyDescent="0.25">
      <c r="C327" s="23"/>
      <c r="D327" s="23"/>
      <c r="E327" s="23"/>
      <c r="F327" s="22"/>
      <c r="G327" s="22"/>
      <c r="H327" s="22"/>
      <c r="I327" s="13"/>
      <c r="J327" s="13"/>
      <c r="K327" s="13"/>
      <c r="L327" s="13"/>
      <c r="M327" s="13"/>
    </row>
    <row r="328" spans="3:13" x14ac:dyDescent="0.25">
      <c r="C328" s="23"/>
      <c r="D328" s="23"/>
      <c r="E328" s="23"/>
      <c r="F328" s="22"/>
      <c r="G328" s="22"/>
      <c r="H328" s="22"/>
      <c r="I328" s="13"/>
      <c r="J328" s="13"/>
      <c r="K328" s="13"/>
      <c r="L328" s="13"/>
      <c r="M328" s="13"/>
    </row>
    <row r="329" spans="3:13" x14ac:dyDescent="0.25">
      <c r="C329" s="23"/>
      <c r="D329" s="23"/>
      <c r="E329" s="23"/>
      <c r="F329" s="22"/>
      <c r="G329" s="22"/>
      <c r="H329" s="22"/>
      <c r="I329" s="13"/>
      <c r="J329" s="13"/>
      <c r="K329" s="13"/>
      <c r="L329" s="13"/>
      <c r="M329" s="13"/>
    </row>
    <row r="330" spans="3:13" x14ac:dyDescent="0.25">
      <c r="C330" s="23"/>
      <c r="D330" s="23"/>
      <c r="E330" s="23"/>
      <c r="F330" s="22"/>
      <c r="G330" s="22"/>
      <c r="H330" s="22"/>
      <c r="I330" s="13"/>
      <c r="J330" s="13"/>
      <c r="K330" s="13"/>
      <c r="L330" s="13"/>
      <c r="M330" s="13"/>
    </row>
    <row r="331" spans="3:13" x14ac:dyDescent="0.25">
      <c r="C331" s="23"/>
      <c r="D331" s="23"/>
      <c r="E331" s="23"/>
      <c r="F331" s="22"/>
      <c r="G331" s="22"/>
      <c r="H331" s="22"/>
      <c r="I331" s="13"/>
      <c r="J331" s="13"/>
      <c r="K331" s="13"/>
      <c r="L331" s="13"/>
      <c r="M331" s="13"/>
    </row>
    <row r="332" spans="3:13" x14ac:dyDescent="0.25">
      <c r="C332" s="23"/>
      <c r="D332" s="23"/>
      <c r="E332" s="23"/>
      <c r="F332" s="22"/>
      <c r="G332" s="22"/>
      <c r="H332" s="22"/>
      <c r="I332" s="13"/>
      <c r="J332" s="13"/>
      <c r="K332" s="13"/>
      <c r="L332" s="13"/>
      <c r="M332" s="13"/>
    </row>
    <row r="333" spans="3:13" x14ac:dyDescent="0.25">
      <c r="C333" s="23"/>
      <c r="D333" s="23"/>
      <c r="E333" s="23"/>
      <c r="F333" s="22"/>
      <c r="G333" s="22"/>
      <c r="H333" s="22"/>
      <c r="I333" s="13"/>
      <c r="J333" s="13"/>
      <c r="K333" s="13"/>
      <c r="L333" s="13"/>
      <c r="M333" s="13"/>
    </row>
    <row r="334" spans="3:13" x14ac:dyDescent="0.25">
      <c r="C334" s="23"/>
      <c r="D334" s="23"/>
      <c r="E334" s="23"/>
      <c r="F334" s="22"/>
      <c r="G334" s="22"/>
      <c r="H334" s="22"/>
      <c r="I334" s="13"/>
      <c r="J334" s="13"/>
      <c r="K334" s="13"/>
      <c r="L334" s="13"/>
      <c r="M334" s="13"/>
    </row>
    <row r="335" spans="3:13" x14ac:dyDescent="0.25">
      <c r="C335" s="23"/>
      <c r="D335" s="23"/>
      <c r="E335" s="23"/>
      <c r="F335" s="22"/>
      <c r="G335" s="22"/>
      <c r="H335" s="22"/>
      <c r="I335" s="13"/>
      <c r="J335" s="13"/>
      <c r="K335" s="13"/>
      <c r="L335" s="13"/>
      <c r="M335" s="13"/>
    </row>
    <row r="336" spans="3:13" x14ac:dyDescent="0.25">
      <c r="C336" s="23"/>
      <c r="D336" s="23"/>
      <c r="E336" s="23"/>
      <c r="F336" s="22"/>
      <c r="G336" s="22"/>
      <c r="H336" s="22"/>
      <c r="I336" s="13"/>
      <c r="J336" s="13"/>
      <c r="K336" s="13"/>
      <c r="L336" s="13"/>
      <c r="M336" s="13"/>
    </row>
    <row r="337" spans="3:13" x14ac:dyDescent="0.25">
      <c r="C337" s="23"/>
      <c r="D337" s="23"/>
      <c r="E337" s="23"/>
      <c r="F337" s="22"/>
      <c r="G337" s="22"/>
      <c r="H337" s="22"/>
      <c r="I337" s="13"/>
      <c r="J337" s="13"/>
      <c r="K337" s="13"/>
      <c r="L337" s="13"/>
      <c r="M337" s="13"/>
    </row>
    <row r="338" spans="3:13" x14ac:dyDescent="0.25">
      <c r="C338" s="23"/>
      <c r="D338" s="23"/>
      <c r="E338" s="23"/>
      <c r="F338" s="22"/>
      <c r="G338" s="22"/>
      <c r="H338" s="22"/>
      <c r="I338" s="13"/>
      <c r="J338" s="13"/>
      <c r="K338" s="13"/>
      <c r="L338" s="13"/>
      <c r="M338" s="13"/>
    </row>
    <row r="339" spans="3:13" x14ac:dyDescent="0.25">
      <c r="C339" s="23"/>
      <c r="D339" s="23"/>
      <c r="E339" s="23"/>
      <c r="F339" s="22"/>
      <c r="G339" s="22"/>
      <c r="H339" s="22"/>
      <c r="I339" s="13"/>
      <c r="J339" s="13"/>
      <c r="K339" s="13"/>
      <c r="L339" s="13"/>
      <c r="M339" s="13"/>
    </row>
    <row r="340" spans="3:13" x14ac:dyDescent="0.25">
      <c r="C340" s="23"/>
      <c r="D340" s="23"/>
      <c r="E340" s="23"/>
      <c r="F340" s="22"/>
      <c r="G340" s="22"/>
      <c r="H340" s="22"/>
      <c r="I340" s="13"/>
      <c r="J340" s="13"/>
      <c r="K340" s="13"/>
      <c r="L340" s="13"/>
      <c r="M340" s="13"/>
    </row>
    <row r="341" spans="3:13" x14ac:dyDescent="0.25">
      <c r="C341" s="23"/>
      <c r="D341" s="23"/>
      <c r="E341" s="23"/>
      <c r="F341" s="22"/>
      <c r="G341" s="22"/>
      <c r="H341" s="22"/>
      <c r="I341" s="13"/>
      <c r="J341" s="13"/>
      <c r="K341" s="13"/>
      <c r="L341" s="13"/>
      <c r="M341" s="13"/>
    </row>
    <row r="342" spans="3:13" x14ac:dyDescent="0.25">
      <c r="C342" s="23"/>
      <c r="D342" s="23"/>
      <c r="E342" s="23"/>
      <c r="F342" s="22"/>
      <c r="G342" s="22"/>
      <c r="H342" s="22"/>
      <c r="I342" s="13"/>
      <c r="J342" s="13"/>
      <c r="K342" s="13"/>
      <c r="L342" s="13"/>
      <c r="M342" s="13"/>
    </row>
    <row r="343" spans="3:13" x14ac:dyDescent="0.25">
      <c r="C343" s="23"/>
      <c r="D343" s="23"/>
      <c r="E343" s="23"/>
      <c r="F343" s="22"/>
      <c r="G343" s="22"/>
      <c r="H343" s="22"/>
      <c r="I343" s="13"/>
      <c r="J343" s="13"/>
      <c r="K343" s="13"/>
      <c r="L343" s="13"/>
      <c r="M343" s="13"/>
    </row>
    <row r="344" spans="3:13" x14ac:dyDescent="0.25">
      <c r="C344" s="23"/>
      <c r="D344" s="23"/>
      <c r="E344" s="23"/>
      <c r="F344" s="22"/>
      <c r="G344" s="22"/>
      <c r="H344" s="22"/>
      <c r="I344" s="13"/>
      <c r="J344" s="13"/>
      <c r="K344" s="13"/>
      <c r="L344" s="13"/>
      <c r="M344" s="13"/>
    </row>
    <row r="345" spans="3:13" x14ac:dyDescent="0.25">
      <c r="C345" s="23"/>
      <c r="D345" s="23"/>
      <c r="E345" s="23"/>
      <c r="F345" s="22"/>
      <c r="G345" s="22"/>
      <c r="H345" s="22"/>
      <c r="I345" s="13"/>
      <c r="J345" s="13"/>
      <c r="K345" s="13"/>
      <c r="L345" s="13"/>
      <c r="M345" s="13"/>
    </row>
    <row r="346" spans="3:13" x14ac:dyDescent="0.25">
      <c r="C346" s="23"/>
      <c r="D346" s="23"/>
      <c r="E346" s="23"/>
      <c r="F346" s="22"/>
      <c r="G346" s="22"/>
      <c r="H346" s="22"/>
      <c r="I346" s="13"/>
      <c r="J346" s="13"/>
      <c r="K346" s="13"/>
      <c r="L346" s="13"/>
      <c r="M346" s="13"/>
    </row>
    <row r="347" spans="3:13" x14ac:dyDescent="0.25">
      <c r="C347" s="23"/>
      <c r="D347" s="23"/>
      <c r="E347" s="23"/>
      <c r="F347" s="22"/>
      <c r="G347" s="22"/>
      <c r="H347" s="22"/>
      <c r="I347" s="13"/>
      <c r="J347" s="13"/>
      <c r="K347" s="13"/>
      <c r="L347" s="13"/>
      <c r="M347" s="13"/>
    </row>
    <row r="348" spans="3:13" x14ac:dyDescent="0.25">
      <c r="C348" s="23"/>
      <c r="D348" s="23"/>
      <c r="E348" s="23"/>
      <c r="F348" s="22"/>
      <c r="G348" s="22"/>
      <c r="H348" s="22"/>
      <c r="I348" s="13"/>
      <c r="J348" s="13"/>
      <c r="K348" s="13"/>
      <c r="L348" s="13"/>
      <c r="M348" s="13"/>
    </row>
    <row r="349" spans="3:13" x14ac:dyDescent="0.25">
      <c r="C349" s="23"/>
      <c r="D349" s="23"/>
      <c r="E349" s="23"/>
      <c r="F349" s="22"/>
      <c r="G349" s="22"/>
      <c r="H349" s="22"/>
      <c r="I349" s="13"/>
      <c r="J349" s="13"/>
      <c r="K349" s="13"/>
      <c r="L349" s="13"/>
      <c r="M349" s="13"/>
    </row>
    <row r="350" spans="3:13" x14ac:dyDescent="0.25">
      <c r="C350" s="23"/>
      <c r="D350" s="23"/>
      <c r="E350" s="23"/>
      <c r="F350" s="22"/>
      <c r="G350" s="22"/>
      <c r="H350" s="22"/>
      <c r="I350" s="13"/>
      <c r="J350" s="13"/>
      <c r="K350" s="13"/>
      <c r="L350" s="13"/>
      <c r="M350" s="13"/>
    </row>
    <row r="351" spans="3:13" x14ac:dyDescent="0.25">
      <c r="C351" s="23"/>
      <c r="D351" s="23"/>
      <c r="E351" s="23"/>
      <c r="F351" s="22"/>
      <c r="G351" s="22"/>
      <c r="H351" s="22"/>
      <c r="I351" s="13"/>
      <c r="J351" s="13"/>
      <c r="K351" s="13"/>
      <c r="L351" s="13"/>
      <c r="M351" s="13"/>
    </row>
    <row r="352" spans="3:13" x14ac:dyDescent="0.25">
      <c r="C352" s="23"/>
      <c r="D352" s="23"/>
      <c r="E352" s="23"/>
      <c r="F352" s="22"/>
      <c r="G352" s="22"/>
      <c r="H352" s="22"/>
      <c r="I352" s="13"/>
      <c r="J352" s="13"/>
      <c r="K352" s="13"/>
      <c r="L352" s="13"/>
      <c r="M352" s="13"/>
    </row>
    <row r="353" spans="3:13" x14ac:dyDescent="0.25">
      <c r="C353" s="23"/>
      <c r="D353" s="23"/>
      <c r="E353" s="23"/>
      <c r="F353" s="22"/>
      <c r="G353" s="22"/>
      <c r="H353" s="22"/>
      <c r="I353" s="13"/>
      <c r="J353" s="13"/>
      <c r="K353" s="13"/>
      <c r="L353" s="13"/>
      <c r="M353" s="13"/>
    </row>
    <row r="354" spans="3:13" x14ac:dyDescent="0.25">
      <c r="C354" s="23"/>
      <c r="D354" s="23"/>
      <c r="E354" s="23"/>
      <c r="F354" s="22"/>
      <c r="G354" s="22"/>
      <c r="H354" s="22"/>
      <c r="I354" s="13"/>
      <c r="J354" s="13"/>
      <c r="K354" s="13"/>
      <c r="L354" s="13"/>
      <c r="M354" s="13"/>
    </row>
    <row r="355" spans="3:13" x14ac:dyDescent="0.25">
      <c r="C355" s="23"/>
      <c r="D355" s="23"/>
      <c r="E355" s="23"/>
      <c r="F355" s="22"/>
      <c r="G355" s="22"/>
      <c r="H355" s="22"/>
      <c r="I355" s="13"/>
      <c r="J355" s="13"/>
      <c r="K355" s="13"/>
      <c r="L355" s="13"/>
      <c r="M355" s="13"/>
    </row>
    <row r="356" spans="3:13" x14ac:dyDescent="0.25">
      <c r="C356" s="23"/>
      <c r="D356" s="23"/>
      <c r="E356" s="23"/>
      <c r="F356" s="22"/>
      <c r="G356" s="22"/>
      <c r="H356" s="22"/>
      <c r="I356" s="13"/>
      <c r="J356" s="13"/>
      <c r="K356" s="13"/>
      <c r="L356" s="13"/>
      <c r="M356" s="13"/>
    </row>
    <row r="357" spans="3:13" x14ac:dyDescent="0.25">
      <c r="C357" s="23"/>
      <c r="D357" s="23"/>
      <c r="E357" s="23"/>
      <c r="F357" s="22"/>
      <c r="G357" s="22"/>
      <c r="H357" s="22"/>
      <c r="I357" s="13"/>
      <c r="J357" s="13"/>
      <c r="K357" s="13"/>
      <c r="L357" s="13"/>
      <c r="M357" s="13"/>
    </row>
    <row r="358" spans="3:13" x14ac:dyDescent="0.25">
      <c r="C358" s="23"/>
      <c r="D358" s="23"/>
      <c r="E358" s="23"/>
      <c r="F358" s="22"/>
      <c r="G358" s="22"/>
      <c r="H358" s="22"/>
      <c r="I358" s="13"/>
      <c r="J358" s="13"/>
      <c r="K358" s="13"/>
      <c r="L358" s="13"/>
      <c r="M358" s="13"/>
    </row>
    <row r="359" spans="3:13" x14ac:dyDescent="0.25">
      <c r="C359" s="23"/>
      <c r="D359" s="23"/>
      <c r="E359" s="23"/>
      <c r="F359" s="22"/>
      <c r="G359" s="22"/>
      <c r="H359" s="22"/>
      <c r="I359" s="13"/>
      <c r="J359" s="13"/>
      <c r="K359" s="13"/>
      <c r="L359" s="13"/>
      <c r="M359" s="13"/>
    </row>
    <row r="360" spans="3:13" x14ac:dyDescent="0.25">
      <c r="C360" s="23"/>
      <c r="D360" s="23"/>
      <c r="E360" s="23"/>
      <c r="F360" s="22"/>
      <c r="G360" s="22"/>
      <c r="H360" s="22"/>
      <c r="I360" s="13"/>
      <c r="J360" s="13"/>
      <c r="K360" s="13"/>
      <c r="L360" s="13"/>
      <c r="M360" s="13"/>
    </row>
    <row r="361" spans="3:13" x14ac:dyDescent="0.25">
      <c r="C361" s="23"/>
      <c r="D361" s="23"/>
      <c r="E361" s="23"/>
      <c r="F361" s="22"/>
      <c r="G361" s="22"/>
      <c r="H361" s="22"/>
      <c r="I361" s="13"/>
      <c r="J361" s="13"/>
      <c r="K361" s="13"/>
      <c r="L361" s="13"/>
      <c r="M361" s="13"/>
    </row>
    <row r="362" spans="3:13" x14ac:dyDescent="0.25">
      <c r="C362" s="23"/>
      <c r="D362" s="23"/>
      <c r="E362" s="23"/>
      <c r="F362" s="22"/>
      <c r="G362" s="22"/>
      <c r="H362" s="22"/>
      <c r="I362" s="13"/>
      <c r="J362" s="13"/>
      <c r="K362" s="13"/>
      <c r="L362" s="13"/>
      <c r="M362" s="13"/>
    </row>
    <row r="363" spans="3:13" x14ac:dyDescent="0.25">
      <c r="C363" s="23"/>
      <c r="D363" s="23"/>
      <c r="E363" s="23"/>
      <c r="F363" s="22"/>
      <c r="G363" s="22"/>
      <c r="H363" s="22"/>
      <c r="I363" s="13"/>
      <c r="J363" s="13"/>
      <c r="K363" s="13"/>
      <c r="L363" s="13"/>
      <c r="M363" s="13"/>
    </row>
    <row r="364" spans="3:13" x14ac:dyDescent="0.25">
      <c r="C364" s="23"/>
      <c r="D364" s="23"/>
      <c r="E364" s="23"/>
      <c r="F364" s="22"/>
      <c r="G364" s="22"/>
      <c r="H364" s="22"/>
      <c r="I364" s="13"/>
      <c r="J364" s="13"/>
      <c r="K364" s="13"/>
      <c r="L364" s="13"/>
      <c r="M364" s="13"/>
    </row>
    <row r="365" spans="3:13" x14ac:dyDescent="0.25">
      <c r="C365" s="23"/>
      <c r="D365" s="23"/>
      <c r="E365" s="23"/>
      <c r="F365" s="22"/>
      <c r="G365" s="22"/>
      <c r="H365" s="22"/>
      <c r="I365" s="13"/>
      <c r="J365" s="13"/>
      <c r="K365" s="13"/>
      <c r="L365" s="13"/>
      <c r="M365" s="13"/>
    </row>
    <row r="366" spans="3:13" x14ac:dyDescent="0.25">
      <c r="C366" s="23"/>
      <c r="D366" s="23"/>
      <c r="E366" s="23"/>
      <c r="F366" s="22"/>
      <c r="G366" s="22"/>
      <c r="H366" s="22"/>
      <c r="I366" s="13"/>
      <c r="J366" s="13"/>
      <c r="K366" s="13"/>
      <c r="L366" s="13"/>
      <c r="M366" s="13"/>
    </row>
    <row r="367" spans="3:13" x14ac:dyDescent="0.25">
      <c r="C367" s="23"/>
      <c r="D367" s="23"/>
      <c r="E367" s="23"/>
      <c r="F367" s="22"/>
      <c r="G367" s="22"/>
      <c r="H367" s="22"/>
      <c r="I367" s="13"/>
      <c r="J367" s="13"/>
      <c r="K367" s="13"/>
      <c r="L367" s="13"/>
      <c r="M367" s="13"/>
    </row>
    <row r="368" spans="3:13" x14ac:dyDescent="0.25">
      <c r="C368" s="23"/>
      <c r="D368" s="23"/>
      <c r="E368" s="23"/>
      <c r="F368" s="22"/>
      <c r="G368" s="22"/>
      <c r="H368" s="22"/>
      <c r="I368" s="13"/>
      <c r="J368" s="13"/>
      <c r="K368" s="13"/>
      <c r="L368" s="13"/>
      <c r="M368" s="13"/>
    </row>
    <row r="369" spans="3:13" x14ac:dyDescent="0.25">
      <c r="C369" s="23"/>
      <c r="D369" s="23"/>
      <c r="E369" s="23"/>
      <c r="F369" s="22"/>
      <c r="G369" s="22"/>
      <c r="H369" s="22"/>
      <c r="I369" s="13"/>
      <c r="J369" s="13"/>
      <c r="K369" s="13"/>
      <c r="L369" s="13"/>
      <c r="M369" s="13"/>
    </row>
    <row r="370" spans="3:13" x14ac:dyDescent="0.25">
      <c r="C370" s="23"/>
      <c r="D370" s="23"/>
      <c r="E370" s="23"/>
      <c r="F370" s="22"/>
      <c r="G370" s="22"/>
      <c r="H370" s="22"/>
      <c r="I370" s="13"/>
      <c r="J370" s="13"/>
      <c r="K370" s="13"/>
      <c r="L370" s="13"/>
      <c r="M370" s="13"/>
    </row>
    <row r="371" spans="3:13" x14ac:dyDescent="0.25">
      <c r="C371" s="23"/>
      <c r="D371" s="23"/>
      <c r="E371" s="23"/>
      <c r="F371" s="22"/>
      <c r="G371" s="22"/>
      <c r="H371" s="22"/>
      <c r="I371" s="13"/>
      <c r="J371" s="13"/>
      <c r="K371" s="13"/>
      <c r="L371" s="13"/>
      <c r="M371" s="13"/>
    </row>
    <row r="372" spans="3:13" x14ac:dyDescent="0.25">
      <c r="C372" s="23"/>
      <c r="D372" s="23"/>
      <c r="E372" s="23"/>
      <c r="F372" s="22"/>
      <c r="G372" s="22"/>
      <c r="H372" s="22"/>
      <c r="I372" s="13"/>
      <c r="J372" s="13"/>
      <c r="K372" s="13"/>
      <c r="L372" s="13"/>
      <c r="M372" s="13"/>
    </row>
    <row r="373" spans="3:13" x14ac:dyDescent="0.25">
      <c r="C373" s="23"/>
      <c r="D373" s="23"/>
      <c r="E373" s="23"/>
      <c r="F373" s="22"/>
      <c r="G373" s="22"/>
      <c r="H373" s="22"/>
      <c r="I373" s="13"/>
      <c r="J373" s="13"/>
      <c r="K373" s="13"/>
      <c r="L373" s="13"/>
      <c r="M373" s="13"/>
    </row>
    <row r="374" spans="3:13" x14ac:dyDescent="0.25">
      <c r="C374" s="23"/>
      <c r="D374" s="23"/>
      <c r="E374" s="23"/>
      <c r="F374" s="22"/>
      <c r="G374" s="22"/>
      <c r="H374" s="22"/>
      <c r="I374" s="13"/>
      <c r="J374" s="13"/>
      <c r="K374" s="13"/>
      <c r="L374" s="13"/>
      <c r="M374" s="13"/>
    </row>
    <row r="375" spans="3:13" x14ac:dyDescent="0.25">
      <c r="C375" s="23"/>
      <c r="D375" s="23"/>
      <c r="E375" s="23"/>
      <c r="F375" s="22"/>
      <c r="G375" s="22"/>
      <c r="H375" s="22"/>
      <c r="I375" s="13"/>
      <c r="J375" s="13"/>
      <c r="K375" s="13"/>
      <c r="L375" s="13"/>
      <c r="M375" s="13"/>
    </row>
    <row r="376" spans="3:13" x14ac:dyDescent="0.25">
      <c r="C376" s="23"/>
      <c r="D376" s="23"/>
      <c r="E376" s="23"/>
      <c r="F376" s="22"/>
      <c r="G376" s="22"/>
      <c r="H376" s="22"/>
      <c r="I376" s="13"/>
      <c r="J376" s="13"/>
      <c r="K376" s="13"/>
      <c r="L376" s="13"/>
      <c r="M376" s="13"/>
    </row>
    <row r="377" spans="3:13" x14ac:dyDescent="0.25">
      <c r="C377" s="23"/>
      <c r="D377" s="23"/>
      <c r="E377" s="23"/>
      <c r="F377" s="22"/>
      <c r="G377" s="22"/>
      <c r="H377" s="22"/>
      <c r="I377" s="13"/>
      <c r="J377" s="13"/>
      <c r="K377" s="13"/>
      <c r="L377" s="13"/>
      <c r="M377" s="13"/>
    </row>
    <row r="378" spans="3:13" x14ac:dyDescent="0.25">
      <c r="C378" s="23"/>
      <c r="D378" s="23"/>
      <c r="E378" s="23"/>
      <c r="F378" s="22"/>
      <c r="G378" s="22"/>
      <c r="H378" s="22"/>
      <c r="I378" s="13"/>
      <c r="J378" s="13"/>
      <c r="K378" s="13"/>
      <c r="L378" s="13"/>
      <c r="M378" s="13"/>
    </row>
    <row r="379" spans="3:13" x14ac:dyDescent="0.25">
      <c r="C379" s="23"/>
      <c r="D379" s="23"/>
      <c r="E379" s="23"/>
      <c r="F379" s="22"/>
      <c r="G379" s="22"/>
      <c r="H379" s="22"/>
      <c r="I379" s="13"/>
      <c r="J379" s="13"/>
      <c r="K379" s="13"/>
      <c r="L379" s="13"/>
      <c r="M379" s="13"/>
    </row>
    <row r="380" spans="3:13" x14ac:dyDescent="0.25">
      <c r="C380" s="23"/>
      <c r="D380" s="23"/>
      <c r="E380" s="23"/>
      <c r="F380" s="22"/>
      <c r="G380" s="22"/>
      <c r="H380" s="22"/>
      <c r="I380" s="13"/>
      <c r="J380" s="13"/>
      <c r="K380" s="13"/>
      <c r="L380" s="13"/>
      <c r="M380" s="13"/>
    </row>
    <row r="381" spans="3:13" x14ac:dyDescent="0.25">
      <c r="C381" s="23"/>
      <c r="D381" s="23"/>
      <c r="E381" s="23"/>
      <c r="F381" s="22"/>
      <c r="G381" s="22"/>
      <c r="H381" s="22"/>
      <c r="I381" s="13"/>
      <c r="J381" s="13"/>
      <c r="K381" s="13"/>
      <c r="L381" s="13"/>
      <c r="M381" s="13"/>
    </row>
    <row r="382" spans="3:13" x14ac:dyDescent="0.25">
      <c r="C382" s="23"/>
      <c r="D382" s="23"/>
      <c r="E382" s="23"/>
      <c r="F382" s="22"/>
      <c r="G382" s="22"/>
      <c r="H382" s="22"/>
      <c r="I382" s="13"/>
      <c r="J382" s="13"/>
      <c r="K382" s="13"/>
      <c r="L382" s="13"/>
      <c r="M382" s="13"/>
    </row>
    <row r="383" spans="3:13" x14ac:dyDescent="0.25">
      <c r="C383" s="23"/>
      <c r="D383" s="23"/>
      <c r="E383" s="23"/>
      <c r="F383" s="22"/>
      <c r="G383" s="22"/>
      <c r="H383" s="22"/>
      <c r="I383" s="13"/>
      <c r="J383" s="13"/>
      <c r="K383" s="13"/>
      <c r="L383" s="13"/>
      <c r="M383" s="13"/>
    </row>
    <row r="384" spans="3:13" x14ac:dyDescent="0.25">
      <c r="C384" s="23"/>
      <c r="D384" s="23"/>
      <c r="E384" s="23"/>
      <c r="F384" s="22"/>
      <c r="G384" s="22"/>
      <c r="H384" s="22"/>
      <c r="I384" s="13"/>
      <c r="J384" s="13"/>
      <c r="K384" s="13"/>
      <c r="L384" s="13"/>
      <c r="M384" s="13"/>
    </row>
    <row r="385" spans="3:13" x14ac:dyDescent="0.25">
      <c r="C385" s="23"/>
      <c r="D385" s="23"/>
      <c r="E385" s="23"/>
      <c r="F385" s="22"/>
      <c r="G385" s="22"/>
      <c r="H385" s="22"/>
      <c r="I385" s="13"/>
      <c r="J385" s="13"/>
      <c r="K385" s="13"/>
      <c r="L385" s="13"/>
      <c r="M385" s="13"/>
    </row>
    <row r="386" spans="3:13" x14ac:dyDescent="0.25">
      <c r="C386" s="23"/>
      <c r="D386" s="23"/>
      <c r="E386" s="23"/>
      <c r="F386" s="22"/>
      <c r="G386" s="22"/>
      <c r="H386" s="22"/>
      <c r="I386" s="13"/>
      <c r="J386" s="13"/>
      <c r="K386" s="13"/>
      <c r="L386" s="13"/>
      <c r="M386" s="13"/>
    </row>
    <row r="387" spans="3:13" x14ac:dyDescent="0.25">
      <c r="C387" s="23"/>
      <c r="D387" s="23"/>
      <c r="E387" s="23"/>
      <c r="F387" s="22"/>
      <c r="G387" s="22"/>
      <c r="H387" s="22"/>
      <c r="I387" s="13"/>
      <c r="J387" s="13"/>
      <c r="K387" s="13"/>
      <c r="L387" s="13"/>
      <c r="M387" s="13"/>
    </row>
    <row r="388" spans="3:13" x14ac:dyDescent="0.25">
      <c r="C388" s="23"/>
      <c r="D388" s="23"/>
      <c r="E388" s="23"/>
      <c r="F388" s="22"/>
      <c r="G388" s="22"/>
      <c r="H388" s="22"/>
      <c r="I388" s="13"/>
      <c r="J388" s="13"/>
      <c r="K388" s="13"/>
      <c r="L388" s="13"/>
      <c r="M388" s="13"/>
    </row>
    <row r="389" spans="3:13" x14ac:dyDescent="0.25">
      <c r="C389" s="23"/>
      <c r="D389" s="23"/>
      <c r="E389" s="23"/>
      <c r="F389" s="22"/>
      <c r="G389" s="22"/>
      <c r="H389" s="22"/>
      <c r="I389" s="13"/>
      <c r="J389" s="13"/>
      <c r="K389" s="13"/>
      <c r="L389" s="13"/>
      <c r="M389" s="13"/>
    </row>
    <row r="390" spans="3:13" x14ac:dyDescent="0.25">
      <c r="C390" s="23"/>
      <c r="D390" s="23"/>
      <c r="E390" s="23"/>
      <c r="F390" s="22"/>
      <c r="G390" s="22"/>
      <c r="H390" s="22"/>
      <c r="I390" s="13"/>
      <c r="J390" s="13"/>
      <c r="K390" s="13"/>
      <c r="L390" s="13"/>
      <c r="M390" s="13"/>
    </row>
    <row r="391" spans="3:13" x14ac:dyDescent="0.25">
      <c r="C391" s="23"/>
      <c r="D391" s="23"/>
      <c r="E391" s="23"/>
      <c r="F391" s="22"/>
      <c r="G391" s="22"/>
      <c r="H391" s="22"/>
      <c r="I391" s="13"/>
      <c r="J391" s="13"/>
      <c r="K391" s="13"/>
      <c r="L391" s="13"/>
      <c r="M391" s="13"/>
    </row>
    <row r="392" spans="3:13" x14ac:dyDescent="0.25">
      <c r="C392" s="23"/>
      <c r="D392" s="23"/>
      <c r="E392" s="23"/>
      <c r="F392" s="22"/>
      <c r="G392" s="22"/>
      <c r="H392" s="22"/>
      <c r="I392" s="13"/>
      <c r="J392" s="13"/>
      <c r="K392" s="13"/>
      <c r="L392" s="13"/>
      <c r="M392" s="13"/>
    </row>
    <row r="393" spans="3:13" x14ac:dyDescent="0.25">
      <c r="C393" s="23"/>
      <c r="D393" s="23"/>
      <c r="E393" s="23"/>
      <c r="F393" s="22"/>
      <c r="G393" s="22"/>
      <c r="H393" s="22"/>
      <c r="I393" s="13"/>
      <c r="J393" s="13"/>
      <c r="K393" s="13"/>
      <c r="L393" s="13"/>
      <c r="M393" s="13"/>
    </row>
    <row r="394" spans="3:13" x14ac:dyDescent="0.25">
      <c r="C394" s="23"/>
      <c r="D394" s="23"/>
      <c r="E394" s="23"/>
      <c r="F394" s="22"/>
      <c r="G394" s="22"/>
      <c r="H394" s="22"/>
      <c r="I394" s="13"/>
      <c r="J394" s="13"/>
      <c r="K394" s="13"/>
      <c r="L394" s="13"/>
      <c r="M394" s="13"/>
    </row>
    <row r="395" spans="3:13" x14ac:dyDescent="0.25">
      <c r="C395" s="23"/>
      <c r="D395" s="23"/>
      <c r="E395" s="23"/>
      <c r="F395" s="22"/>
      <c r="G395" s="22"/>
      <c r="H395" s="22"/>
      <c r="I395" s="13"/>
      <c r="J395" s="13"/>
      <c r="K395" s="13"/>
      <c r="L395" s="13"/>
      <c r="M395" s="13"/>
    </row>
    <row r="396" spans="3:13" x14ac:dyDescent="0.25">
      <c r="C396" s="23"/>
      <c r="D396" s="23"/>
      <c r="E396" s="23"/>
      <c r="F396" s="22"/>
      <c r="G396" s="22"/>
      <c r="H396" s="22"/>
      <c r="I396" s="13"/>
      <c r="J396" s="13"/>
      <c r="K396" s="13"/>
      <c r="L396" s="13"/>
      <c r="M396" s="13"/>
    </row>
    <row r="397" spans="3:13" x14ac:dyDescent="0.25">
      <c r="C397" s="23"/>
      <c r="D397" s="23"/>
      <c r="E397" s="23"/>
      <c r="F397" s="22"/>
      <c r="G397" s="22"/>
      <c r="H397" s="22"/>
      <c r="I397" s="13"/>
      <c r="J397" s="13"/>
      <c r="K397" s="13"/>
      <c r="L397" s="13"/>
      <c r="M397" s="13"/>
    </row>
    <row r="398" spans="3:13" x14ac:dyDescent="0.25">
      <c r="C398" s="23"/>
      <c r="D398" s="23"/>
      <c r="E398" s="23"/>
      <c r="F398" s="22"/>
      <c r="G398" s="22"/>
      <c r="H398" s="22"/>
      <c r="I398" s="13"/>
      <c r="J398" s="13"/>
      <c r="K398" s="13"/>
      <c r="L398" s="13"/>
      <c r="M398" s="13"/>
    </row>
    <row r="399" spans="3:13" x14ac:dyDescent="0.25">
      <c r="C399" s="23"/>
      <c r="D399" s="23"/>
      <c r="E399" s="23"/>
      <c r="F399" s="22"/>
      <c r="G399" s="22"/>
      <c r="H399" s="22"/>
      <c r="I399" s="13"/>
      <c r="J399" s="13"/>
      <c r="K399" s="13"/>
      <c r="L399" s="13"/>
      <c r="M399" s="13"/>
    </row>
    <row r="400" spans="3:13" x14ac:dyDescent="0.25">
      <c r="C400" s="23"/>
      <c r="D400" s="23"/>
      <c r="E400" s="23"/>
      <c r="F400" s="22"/>
      <c r="G400" s="22"/>
      <c r="H400" s="22"/>
      <c r="I400" s="13"/>
      <c r="J400" s="13"/>
      <c r="K400" s="13"/>
      <c r="L400" s="13"/>
      <c r="M400" s="13"/>
    </row>
    <row r="401" spans="3:13" x14ac:dyDescent="0.25">
      <c r="C401" s="23"/>
      <c r="D401" s="23"/>
      <c r="E401" s="23"/>
      <c r="F401" s="22"/>
      <c r="G401" s="22"/>
      <c r="H401" s="22"/>
      <c r="I401" s="13"/>
      <c r="J401" s="13"/>
      <c r="K401" s="13"/>
      <c r="L401" s="13"/>
      <c r="M401" s="13"/>
    </row>
    <row r="402" spans="3:13" x14ac:dyDescent="0.25">
      <c r="C402" s="23"/>
      <c r="D402" s="23"/>
      <c r="E402" s="23"/>
      <c r="F402" s="22"/>
      <c r="G402" s="22"/>
      <c r="H402" s="22"/>
      <c r="I402" s="13"/>
      <c r="J402" s="13"/>
      <c r="K402" s="13"/>
      <c r="L402" s="13"/>
      <c r="M402" s="13"/>
    </row>
    <row r="403" spans="3:13" x14ac:dyDescent="0.25">
      <c r="C403" s="23"/>
      <c r="D403" s="23"/>
      <c r="E403" s="23"/>
      <c r="F403" s="22"/>
      <c r="G403" s="22"/>
      <c r="H403" s="22"/>
      <c r="I403" s="13"/>
      <c r="J403" s="13"/>
      <c r="K403" s="13"/>
      <c r="L403" s="13"/>
      <c r="M403" s="13"/>
    </row>
    <row r="404" spans="3:13" x14ac:dyDescent="0.25">
      <c r="C404" s="23"/>
      <c r="D404" s="23"/>
      <c r="E404" s="23"/>
      <c r="F404" s="22"/>
      <c r="G404" s="22"/>
      <c r="H404" s="22"/>
      <c r="I404" s="13"/>
      <c r="J404" s="13"/>
      <c r="K404" s="13"/>
      <c r="L404" s="13"/>
      <c r="M404" s="13"/>
    </row>
    <row r="405" spans="3:13" x14ac:dyDescent="0.25">
      <c r="C405" s="23"/>
      <c r="D405" s="23"/>
      <c r="E405" s="23"/>
      <c r="F405" s="22"/>
      <c r="G405" s="22"/>
      <c r="H405" s="22"/>
      <c r="I405" s="13"/>
      <c r="J405" s="13"/>
      <c r="K405" s="13"/>
      <c r="L405" s="13"/>
      <c r="M405" s="13"/>
    </row>
    <row r="406" spans="3:13" x14ac:dyDescent="0.25">
      <c r="C406" s="23"/>
      <c r="D406" s="23"/>
      <c r="E406" s="23"/>
      <c r="F406" s="22"/>
      <c r="G406" s="22"/>
      <c r="H406" s="22"/>
      <c r="I406" s="13"/>
      <c r="J406" s="13"/>
      <c r="K406" s="13"/>
      <c r="L406" s="13"/>
      <c r="M406" s="13"/>
    </row>
    <row r="407" spans="3:13" x14ac:dyDescent="0.25">
      <c r="C407" s="23"/>
      <c r="D407" s="23"/>
      <c r="E407" s="23"/>
      <c r="F407" s="22"/>
      <c r="G407" s="22"/>
      <c r="H407" s="22"/>
      <c r="I407" s="13"/>
      <c r="J407" s="13"/>
      <c r="K407" s="13"/>
      <c r="L407" s="13"/>
      <c r="M407" s="13"/>
    </row>
    <row r="408" spans="3:13" x14ac:dyDescent="0.25">
      <c r="C408" s="23"/>
      <c r="D408" s="23"/>
      <c r="E408" s="23"/>
      <c r="F408" s="22"/>
      <c r="G408" s="22"/>
      <c r="H408" s="22"/>
      <c r="I408" s="13"/>
      <c r="J408" s="13"/>
      <c r="K408" s="13"/>
      <c r="L408" s="13"/>
      <c r="M408" s="13"/>
    </row>
    <row r="409" spans="3:13" x14ac:dyDescent="0.25">
      <c r="C409" s="23"/>
      <c r="D409" s="23"/>
      <c r="E409" s="23"/>
      <c r="F409" s="22"/>
      <c r="G409" s="22"/>
      <c r="H409" s="22"/>
      <c r="I409" s="13"/>
      <c r="J409" s="13"/>
      <c r="K409" s="13"/>
      <c r="L409" s="13"/>
      <c r="M409" s="13"/>
    </row>
    <row r="410" spans="3:13" x14ac:dyDescent="0.25">
      <c r="C410" s="23"/>
      <c r="D410" s="23"/>
      <c r="E410" s="23"/>
      <c r="F410" s="22"/>
      <c r="G410" s="22"/>
      <c r="H410" s="22"/>
      <c r="I410" s="13"/>
      <c r="J410" s="13"/>
      <c r="K410" s="13"/>
      <c r="L410" s="13"/>
      <c r="M410" s="13"/>
    </row>
    <row r="411" spans="3:13" x14ac:dyDescent="0.25">
      <c r="C411" s="23"/>
      <c r="D411" s="23"/>
      <c r="E411" s="23"/>
      <c r="F411" s="22"/>
      <c r="G411" s="22"/>
      <c r="H411" s="22"/>
      <c r="I411" s="13"/>
      <c r="J411" s="13"/>
      <c r="K411" s="13"/>
      <c r="L411" s="13"/>
      <c r="M411" s="13"/>
    </row>
    <row r="412" spans="3:13" x14ac:dyDescent="0.25">
      <c r="C412" s="23"/>
      <c r="D412" s="23"/>
      <c r="E412" s="23"/>
      <c r="F412" s="22"/>
      <c r="G412" s="22"/>
      <c r="H412" s="22"/>
      <c r="I412" s="13"/>
      <c r="J412" s="13"/>
      <c r="K412" s="13"/>
      <c r="L412" s="13"/>
      <c r="M412" s="13"/>
    </row>
    <row r="413" spans="3:13" x14ac:dyDescent="0.25">
      <c r="C413" s="23"/>
      <c r="D413" s="23"/>
      <c r="E413" s="23"/>
      <c r="F413" s="22"/>
      <c r="G413" s="22"/>
      <c r="H413" s="22"/>
      <c r="I413" s="13"/>
      <c r="J413" s="13"/>
      <c r="K413" s="13"/>
      <c r="L413" s="13"/>
      <c r="M413" s="13"/>
    </row>
    <row r="414" spans="3:13" x14ac:dyDescent="0.25">
      <c r="C414" s="23"/>
      <c r="D414" s="23"/>
      <c r="E414" s="23"/>
      <c r="F414" s="22"/>
      <c r="G414" s="22"/>
      <c r="H414" s="22"/>
      <c r="I414" s="13"/>
      <c r="J414" s="13"/>
      <c r="K414" s="13"/>
      <c r="L414" s="13"/>
      <c r="M414" s="13"/>
    </row>
    <row r="415" spans="3:13" x14ac:dyDescent="0.25">
      <c r="C415" s="23"/>
      <c r="D415" s="23"/>
      <c r="E415" s="23"/>
      <c r="F415" s="22"/>
      <c r="G415" s="22"/>
      <c r="H415" s="22"/>
      <c r="I415" s="13"/>
      <c r="J415" s="13"/>
      <c r="K415" s="13"/>
      <c r="L415" s="13"/>
      <c r="M415" s="13"/>
    </row>
    <row r="416" spans="3:13" x14ac:dyDescent="0.25">
      <c r="C416" s="23"/>
      <c r="D416" s="23"/>
      <c r="E416" s="23"/>
      <c r="F416" s="22"/>
      <c r="G416" s="22"/>
      <c r="H416" s="22"/>
      <c r="I416" s="13"/>
      <c r="J416" s="13"/>
      <c r="K416" s="13"/>
      <c r="L416" s="13"/>
      <c r="M416" s="13"/>
    </row>
    <row r="417" spans="3:13" x14ac:dyDescent="0.25">
      <c r="C417" s="23"/>
      <c r="D417" s="23"/>
      <c r="E417" s="23"/>
      <c r="F417" s="22"/>
      <c r="G417" s="22"/>
      <c r="H417" s="22"/>
      <c r="I417" s="13"/>
      <c r="J417" s="13"/>
      <c r="K417" s="13"/>
      <c r="L417" s="13"/>
      <c r="M417" s="13"/>
    </row>
    <row r="418" spans="3:13" x14ac:dyDescent="0.25">
      <c r="C418" s="23"/>
      <c r="D418" s="23"/>
      <c r="E418" s="23"/>
      <c r="F418" s="22"/>
      <c r="G418" s="22"/>
      <c r="H418" s="22"/>
      <c r="I418" s="13"/>
      <c r="J418" s="13"/>
      <c r="K418" s="13"/>
      <c r="L418" s="13"/>
      <c r="M418" s="13"/>
    </row>
    <row r="419" spans="3:13" x14ac:dyDescent="0.25">
      <c r="C419" s="23"/>
      <c r="D419" s="23"/>
      <c r="E419" s="23"/>
      <c r="F419" s="22"/>
      <c r="G419" s="22"/>
      <c r="H419" s="22"/>
      <c r="I419" s="13"/>
      <c r="J419" s="13"/>
      <c r="K419" s="13"/>
      <c r="L419" s="13"/>
      <c r="M419" s="13"/>
    </row>
    <row r="420" spans="3:13" x14ac:dyDescent="0.25">
      <c r="C420" s="23"/>
      <c r="D420" s="23"/>
      <c r="E420" s="23"/>
      <c r="F420" s="22"/>
      <c r="G420" s="22"/>
      <c r="H420" s="22"/>
      <c r="I420" s="13"/>
      <c r="J420" s="13"/>
      <c r="K420" s="13"/>
      <c r="L420" s="13"/>
      <c r="M420" s="13"/>
    </row>
    <row r="421" spans="3:13" x14ac:dyDescent="0.25">
      <c r="C421" s="23"/>
      <c r="D421" s="23"/>
      <c r="E421" s="23"/>
      <c r="F421" s="22"/>
      <c r="G421" s="22"/>
      <c r="H421" s="22"/>
      <c r="I421" s="13"/>
      <c r="J421" s="13"/>
      <c r="K421" s="13"/>
      <c r="L421" s="13"/>
      <c r="M421" s="13"/>
    </row>
    <row r="422" spans="3:13" x14ac:dyDescent="0.25">
      <c r="C422" s="23"/>
      <c r="D422" s="23"/>
      <c r="E422" s="23"/>
      <c r="F422" s="22"/>
      <c r="G422" s="22"/>
      <c r="H422" s="22"/>
      <c r="I422" s="13"/>
      <c r="J422" s="13"/>
      <c r="K422" s="13"/>
      <c r="L422" s="13"/>
      <c r="M422" s="13"/>
    </row>
    <row r="423" spans="3:13" x14ac:dyDescent="0.25">
      <c r="C423" s="23"/>
      <c r="D423" s="23"/>
      <c r="E423" s="23"/>
      <c r="F423" s="22"/>
      <c r="G423" s="22"/>
      <c r="H423" s="22"/>
      <c r="I423" s="13"/>
      <c r="J423" s="13"/>
      <c r="K423" s="13"/>
      <c r="L423" s="13"/>
      <c r="M423" s="13"/>
    </row>
    <row r="424" spans="3:13" x14ac:dyDescent="0.25">
      <c r="C424" s="23"/>
      <c r="D424" s="23"/>
      <c r="E424" s="23"/>
      <c r="F424" s="22"/>
      <c r="G424" s="22"/>
      <c r="H424" s="22"/>
      <c r="I424" s="13"/>
      <c r="J424" s="13"/>
      <c r="K424" s="13"/>
      <c r="L424" s="13"/>
      <c r="M424" s="13"/>
    </row>
    <row r="425" spans="3:13" x14ac:dyDescent="0.25">
      <c r="C425" s="23"/>
      <c r="D425" s="23"/>
      <c r="E425" s="23"/>
      <c r="F425" s="22"/>
      <c r="G425" s="22"/>
      <c r="H425" s="22"/>
      <c r="I425" s="13"/>
      <c r="J425" s="13"/>
      <c r="K425" s="13"/>
      <c r="L425" s="13"/>
      <c r="M425" s="13"/>
    </row>
    <row r="426" spans="3:13" x14ac:dyDescent="0.25">
      <c r="C426" s="23"/>
      <c r="D426" s="23"/>
      <c r="E426" s="23"/>
      <c r="F426" s="22"/>
      <c r="G426" s="22"/>
      <c r="H426" s="22"/>
      <c r="I426" s="13"/>
      <c r="J426" s="13"/>
      <c r="K426" s="13"/>
      <c r="L426" s="13"/>
      <c r="M426" s="13"/>
    </row>
    <row r="427" spans="3:13" x14ac:dyDescent="0.25">
      <c r="C427" s="23"/>
      <c r="D427" s="23"/>
      <c r="E427" s="23"/>
      <c r="F427" s="22"/>
      <c r="G427" s="22"/>
      <c r="H427" s="22"/>
      <c r="I427" s="13"/>
      <c r="J427" s="13"/>
      <c r="K427" s="13"/>
      <c r="L427" s="13"/>
      <c r="M427" s="13"/>
    </row>
    <row r="428" spans="3:13" x14ac:dyDescent="0.25">
      <c r="C428" s="23"/>
      <c r="D428" s="23"/>
      <c r="E428" s="23"/>
      <c r="F428" s="22"/>
      <c r="G428" s="22"/>
      <c r="H428" s="22"/>
      <c r="I428" s="13"/>
      <c r="J428" s="13"/>
      <c r="K428" s="13"/>
      <c r="L428" s="13"/>
      <c r="M428" s="13"/>
    </row>
    <row r="429" spans="3:13" x14ac:dyDescent="0.25">
      <c r="C429" s="23"/>
      <c r="D429" s="23"/>
      <c r="E429" s="23"/>
      <c r="F429" s="22"/>
      <c r="G429" s="22"/>
      <c r="H429" s="22"/>
      <c r="I429" s="13"/>
      <c r="J429" s="13"/>
      <c r="K429" s="13"/>
      <c r="L429" s="13"/>
      <c r="M429" s="13"/>
    </row>
    <row r="430" spans="3:13" x14ac:dyDescent="0.25">
      <c r="C430" s="23"/>
      <c r="D430" s="23"/>
      <c r="E430" s="23"/>
      <c r="F430" s="22"/>
      <c r="G430" s="22"/>
      <c r="H430" s="22"/>
      <c r="I430" s="13"/>
      <c r="J430" s="13"/>
      <c r="K430" s="13"/>
      <c r="L430" s="13"/>
      <c r="M430" s="13"/>
    </row>
    <row r="431" spans="3:13" x14ac:dyDescent="0.25">
      <c r="C431" s="23"/>
      <c r="D431" s="23"/>
      <c r="E431" s="23"/>
      <c r="F431" s="22"/>
      <c r="G431" s="22"/>
      <c r="H431" s="22"/>
      <c r="I431" s="13"/>
      <c r="J431" s="13"/>
      <c r="K431" s="13"/>
      <c r="L431" s="13"/>
      <c r="M431" s="13"/>
    </row>
    <row r="432" spans="3:13" x14ac:dyDescent="0.25">
      <c r="C432" s="23"/>
      <c r="D432" s="23"/>
      <c r="E432" s="23"/>
      <c r="F432" s="22"/>
      <c r="G432" s="22"/>
      <c r="H432" s="22"/>
      <c r="I432" s="13"/>
      <c r="J432" s="13"/>
      <c r="K432" s="13"/>
      <c r="L432" s="13"/>
      <c r="M432" s="13"/>
    </row>
    <row r="433" spans="3:13" x14ac:dyDescent="0.25">
      <c r="C433" s="23"/>
      <c r="D433" s="23"/>
      <c r="E433" s="23"/>
      <c r="F433" s="22"/>
      <c r="G433" s="22"/>
      <c r="H433" s="22"/>
      <c r="I433" s="13"/>
      <c r="J433" s="13"/>
      <c r="K433" s="13"/>
      <c r="L433" s="13"/>
      <c r="M433" s="13"/>
    </row>
    <row r="434" spans="3:13" x14ac:dyDescent="0.25">
      <c r="C434" s="23"/>
      <c r="D434" s="23"/>
      <c r="E434" s="23"/>
      <c r="F434" s="22"/>
      <c r="G434" s="22"/>
      <c r="H434" s="22"/>
      <c r="I434" s="13"/>
      <c r="J434" s="13"/>
      <c r="K434" s="13"/>
      <c r="L434" s="13"/>
      <c r="M434" s="13"/>
    </row>
    <row r="435" spans="3:13" x14ac:dyDescent="0.25">
      <c r="C435" s="23"/>
      <c r="D435" s="23"/>
      <c r="E435" s="23"/>
      <c r="F435" s="22"/>
      <c r="G435" s="22"/>
      <c r="H435" s="22"/>
      <c r="I435" s="13"/>
      <c r="J435" s="13"/>
      <c r="K435" s="13"/>
      <c r="L435" s="13"/>
      <c r="M435" s="13"/>
    </row>
    <row r="436" spans="3:13" x14ac:dyDescent="0.25">
      <c r="C436" s="23"/>
      <c r="D436" s="23"/>
      <c r="E436" s="23"/>
      <c r="F436" s="22"/>
      <c r="G436" s="22"/>
      <c r="H436" s="22"/>
      <c r="I436" s="13"/>
      <c r="J436" s="13"/>
      <c r="K436" s="13"/>
      <c r="L436" s="13"/>
      <c r="M436" s="13"/>
    </row>
    <row r="437" spans="3:13" x14ac:dyDescent="0.25">
      <c r="C437" s="23"/>
      <c r="D437" s="23"/>
      <c r="E437" s="23"/>
      <c r="F437" s="22"/>
      <c r="G437" s="22"/>
      <c r="H437" s="22"/>
      <c r="I437" s="13"/>
      <c r="J437" s="13"/>
      <c r="K437" s="13"/>
      <c r="L437" s="13"/>
      <c r="M437" s="13"/>
    </row>
    <row r="438" spans="3:13" x14ac:dyDescent="0.25">
      <c r="C438" s="23"/>
      <c r="D438" s="23"/>
      <c r="E438" s="23"/>
      <c r="F438" s="22"/>
      <c r="G438" s="22"/>
      <c r="H438" s="22"/>
      <c r="I438" s="13"/>
      <c r="J438" s="13"/>
      <c r="K438" s="13"/>
      <c r="L438" s="13"/>
      <c r="M438" s="13"/>
    </row>
    <row r="439" spans="3:13" x14ac:dyDescent="0.25">
      <c r="C439" s="23"/>
      <c r="D439" s="23"/>
      <c r="E439" s="23"/>
      <c r="F439" s="22"/>
      <c r="G439" s="22"/>
      <c r="H439" s="22"/>
      <c r="I439" s="13"/>
      <c r="J439" s="13"/>
      <c r="K439" s="13"/>
      <c r="L439" s="13"/>
      <c r="M439" s="13"/>
    </row>
    <row r="440" spans="3:13" x14ac:dyDescent="0.25">
      <c r="C440" s="23"/>
      <c r="D440" s="23"/>
      <c r="E440" s="23"/>
      <c r="F440" s="22"/>
      <c r="G440" s="22"/>
      <c r="H440" s="22"/>
      <c r="I440" s="13"/>
      <c r="J440" s="13"/>
      <c r="K440" s="13"/>
      <c r="L440" s="13"/>
      <c r="M440" s="13"/>
    </row>
    <row r="441" spans="3:13" x14ac:dyDescent="0.25">
      <c r="C441" s="23"/>
      <c r="D441" s="23"/>
      <c r="E441" s="23"/>
      <c r="F441" s="22"/>
      <c r="G441" s="22"/>
      <c r="H441" s="22"/>
      <c r="I441" s="13"/>
      <c r="J441" s="13"/>
      <c r="K441" s="13"/>
      <c r="L441" s="13"/>
      <c r="M441" s="13"/>
    </row>
    <row r="442" spans="3:13" x14ac:dyDescent="0.25">
      <c r="C442" s="23"/>
      <c r="D442" s="23"/>
      <c r="E442" s="23"/>
      <c r="F442" s="22"/>
      <c r="G442" s="22"/>
      <c r="H442" s="22"/>
      <c r="I442" s="13"/>
      <c r="J442" s="13"/>
      <c r="K442" s="13"/>
      <c r="L442" s="13"/>
      <c r="M442" s="13"/>
    </row>
    <row r="443" spans="3:13" x14ac:dyDescent="0.25">
      <c r="C443" s="23"/>
      <c r="D443" s="23"/>
      <c r="E443" s="23"/>
      <c r="F443" s="22"/>
      <c r="G443" s="22"/>
      <c r="H443" s="22"/>
      <c r="I443" s="13"/>
      <c r="J443" s="13"/>
      <c r="K443" s="13"/>
      <c r="L443" s="13"/>
      <c r="M443" s="13"/>
    </row>
    <row r="444" spans="3:13" x14ac:dyDescent="0.25">
      <c r="C444" s="23"/>
      <c r="D444" s="23"/>
      <c r="E444" s="23"/>
      <c r="F444" s="22"/>
      <c r="G444" s="22"/>
      <c r="H444" s="22"/>
      <c r="I444" s="13"/>
      <c r="J444" s="13"/>
      <c r="K444" s="13"/>
      <c r="L444" s="13"/>
      <c r="M444" s="13"/>
    </row>
    <row r="445" spans="3:13" x14ac:dyDescent="0.25">
      <c r="C445" s="23"/>
      <c r="D445" s="23"/>
      <c r="E445" s="23"/>
      <c r="F445" s="22"/>
      <c r="G445" s="22"/>
      <c r="H445" s="22"/>
      <c r="I445" s="13"/>
      <c r="J445" s="13"/>
      <c r="K445" s="13"/>
      <c r="L445" s="13"/>
      <c r="M445" s="13"/>
    </row>
    <row r="446" spans="3:13" x14ac:dyDescent="0.25">
      <c r="C446" s="23"/>
      <c r="D446" s="23"/>
      <c r="E446" s="23"/>
      <c r="F446" s="22"/>
      <c r="G446" s="22"/>
      <c r="H446" s="22"/>
      <c r="I446" s="13"/>
      <c r="J446" s="13"/>
      <c r="K446" s="13"/>
      <c r="L446" s="13"/>
      <c r="M446" s="13"/>
    </row>
    <row r="447" spans="3:13" x14ac:dyDescent="0.25">
      <c r="C447" s="23"/>
      <c r="D447" s="23"/>
      <c r="E447" s="23"/>
      <c r="F447" s="22"/>
      <c r="G447" s="22"/>
      <c r="H447" s="22"/>
      <c r="I447" s="13"/>
      <c r="J447" s="13"/>
      <c r="K447" s="13"/>
      <c r="L447" s="13"/>
      <c r="M447" s="13"/>
    </row>
    <row r="448" spans="3:13" x14ac:dyDescent="0.25">
      <c r="C448" s="23"/>
      <c r="D448" s="23"/>
      <c r="E448" s="23"/>
      <c r="F448" s="22"/>
      <c r="G448" s="22"/>
      <c r="H448" s="22"/>
      <c r="I448" s="13"/>
      <c r="J448" s="13"/>
      <c r="K448" s="13"/>
      <c r="L448" s="13"/>
      <c r="M448" s="13"/>
    </row>
    <row r="449" spans="3:13" x14ac:dyDescent="0.25">
      <c r="C449" s="23"/>
      <c r="D449" s="23"/>
      <c r="E449" s="23"/>
      <c r="F449" s="22"/>
      <c r="G449" s="22"/>
      <c r="H449" s="22"/>
      <c r="I449" s="13"/>
      <c r="J449" s="13"/>
      <c r="K449" s="13"/>
      <c r="L449" s="13"/>
      <c r="M449" s="13"/>
    </row>
    <row r="450" spans="3:13" x14ac:dyDescent="0.25">
      <c r="C450" s="23"/>
      <c r="D450" s="23"/>
      <c r="E450" s="23"/>
      <c r="F450" s="22"/>
      <c r="G450" s="22"/>
      <c r="H450" s="22"/>
      <c r="I450" s="13"/>
      <c r="J450" s="13"/>
      <c r="K450" s="13"/>
      <c r="L450" s="13"/>
      <c r="M450" s="13"/>
    </row>
    <row r="451" spans="3:13" x14ac:dyDescent="0.25">
      <c r="C451" s="23"/>
      <c r="D451" s="23"/>
      <c r="E451" s="23"/>
      <c r="F451" s="22"/>
      <c r="G451" s="22"/>
      <c r="H451" s="22"/>
      <c r="I451" s="13"/>
      <c r="J451" s="13"/>
      <c r="K451" s="13"/>
      <c r="L451" s="13"/>
      <c r="M451" s="13"/>
    </row>
    <row r="452" spans="3:13" x14ac:dyDescent="0.25">
      <c r="C452" s="23"/>
      <c r="D452" s="23"/>
      <c r="E452" s="23"/>
      <c r="F452" s="22"/>
      <c r="G452" s="22"/>
      <c r="H452" s="22"/>
      <c r="I452" s="13"/>
      <c r="J452" s="13"/>
      <c r="K452" s="13"/>
      <c r="L452" s="13"/>
      <c r="M452" s="13"/>
    </row>
    <row r="453" spans="3:13" x14ac:dyDescent="0.25">
      <c r="C453" s="23"/>
      <c r="D453" s="23"/>
      <c r="E453" s="23"/>
      <c r="F453" s="22"/>
      <c r="G453" s="22"/>
      <c r="H453" s="22"/>
      <c r="I453" s="13"/>
      <c r="J453" s="13"/>
      <c r="K453" s="13"/>
      <c r="L453" s="13"/>
      <c r="M453" s="13"/>
    </row>
    <row r="454" spans="3:13" x14ac:dyDescent="0.25">
      <c r="C454" s="23"/>
      <c r="D454" s="23"/>
      <c r="E454" s="23"/>
      <c r="F454" s="22"/>
      <c r="G454" s="22"/>
      <c r="H454" s="22"/>
      <c r="I454" s="13"/>
      <c r="J454" s="13"/>
      <c r="K454" s="13"/>
      <c r="L454" s="13"/>
      <c r="M454" s="13"/>
    </row>
    <row r="455" spans="3:13" x14ac:dyDescent="0.25">
      <c r="C455" s="23"/>
      <c r="D455" s="23"/>
      <c r="E455" s="23"/>
      <c r="F455" s="22"/>
      <c r="G455" s="22"/>
      <c r="H455" s="22"/>
      <c r="I455" s="13"/>
      <c r="J455" s="13"/>
      <c r="K455" s="13"/>
      <c r="L455" s="13"/>
      <c r="M455" s="13"/>
    </row>
    <row r="456" spans="3:13" x14ac:dyDescent="0.25">
      <c r="C456" s="23"/>
      <c r="D456" s="23"/>
      <c r="E456" s="23"/>
      <c r="F456" s="22"/>
      <c r="G456" s="22"/>
      <c r="H456" s="22"/>
      <c r="I456" s="13"/>
      <c r="J456" s="13"/>
      <c r="K456" s="13"/>
      <c r="L456" s="13"/>
      <c r="M456" s="13"/>
    </row>
    <row r="457" spans="3:13" x14ac:dyDescent="0.25">
      <c r="C457" s="23"/>
      <c r="D457" s="23"/>
      <c r="E457" s="23"/>
      <c r="F457" s="22"/>
      <c r="G457" s="22"/>
      <c r="H457" s="22"/>
      <c r="I457" s="13"/>
      <c r="J457" s="13"/>
      <c r="K457" s="13"/>
      <c r="L457" s="13"/>
      <c r="M457" s="13"/>
    </row>
    <row r="458" spans="3:13" x14ac:dyDescent="0.25">
      <c r="C458" s="23"/>
      <c r="D458" s="23"/>
      <c r="E458" s="23"/>
      <c r="F458" s="22"/>
      <c r="G458" s="22"/>
      <c r="H458" s="22"/>
      <c r="I458" s="13"/>
      <c r="J458" s="13"/>
      <c r="K458" s="13"/>
      <c r="L458" s="13"/>
      <c r="M458" s="13"/>
    </row>
    <row r="459" spans="3:13" x14ac:dyDescent="0.25">
      <c r="C459" s="23"/>
      <c r="D459" s="23"/>
      <c r="E459" s="23"/>
      <c r="F459" s="22"/>
      <c r="G459" s="22"/>
      <c r="H459" s="22"/>
      <c r="I459" s="13"/>
      <c r="J459" s="13"/>
      <c r="K459" s="13"/>
      <c r="L459" s="13"/>
      <c r="M459" s="13"/>
    </row>
    <row r="460" spans="3:13" x14ac:dyDescent="0.25">
      <c r="C460" s="23"/>
      <c r="D460" s="23"/>
      <c r="E460" s="23"/>
      <c r="F460" s="22"/>
      <c r="G460" s="22"/>
      <c r="H460" s="22"/>
      <c r="I460" s="13"/>
      <c r="J460" s="13"/>
      <c r="K460" s="13"/>
      <c r="L460" s="13"/>
      <c r="M460" s="13"/>
    </row>
    <row r="461" spans="3:13" x14ac:dyDescent="0.25">
      <c r="C461" s="23"/>
      <c r="D461" s="23"/>
      <c r="E461" s="23"/>
      <c r="F461" s="22"/>
      <c r="G461" s="22"/>
      <c r="H461" s="22"/>
      <c r="I461" s="13"/>
      <c r="J461" s="13"/>
      <c r="K461" s="13"/>
      <c r="L461" s="13"/>
      <c r="M461" s="13"/>
    </row>
    <row r="462" spans="3:13" x14ac:dyDescent="0.25">
      <c r="C462" s="23"/>
      <c r="D462" s="23"/>
      <c r="E462" s="23"/>
      <c r="F462" s="22"/>
      <c r="G462" s="22"/>
      <c r="H462" s="22"/>
      <c r="I462" s="13"/>
      <c r="J462" s="13"/>
      <c r="K462" s="13"/>
      <c r="L462" s="13"/>
      <c r="M462" s="13"/>
    </row>
    <row r="463" spans="3:13" x14ac:dyDescent="0.25">
      <c r="C463" s="23"/>
      <c r="D463" s="23"/>
      <c r="E463" s="23"/>
      <c r="F463" s="22"/>
      <c r="G463" s="22"/>
      <c r="H463" s="22"/>
      <c r="I463" s="13"/>
      <c r="J463" s="13"/>
      <c r="K463" s="13"/>
      <c r="L463" s="13"/>
      <c r="M463" s="13"/>
    </row>
    <row r="464" spans="3:13" x14ac:dyDescent="0.25">
      <c r="C464" s="23"/>
      <c r="D464" s="23"/>
      <c r="E464" s="23"/>
      <c r="F464" s="22"/>
      <c r="G464" s="22"/>
      <c r="H464" s="22"/>
      <c r="I464" s="13"/>
      <c r="J464" s="13"/>
      <c r="K464" s="13"/>
      <c r="L464" s="13"/>
      <c r="M464" s="13"/>
    </row>
    <row r="465" spans="3:13" x14ac:dyDescent="0.25">
      <c r="C465" s="23"/>
      <c r="D465" s="23"/>
      <c r="E465" s="23"/>
      <c r="F465" s="22"/>
      <c r="G465" s="22"/>
      <c r="H465" s="22"/>
      <c r="I465" s="13"/>
      <c r="J465" s="13"/>
      <c r="K465" s="13"/>
      <c r="L465" s="13"/>
      <c r="M465" s="13"/>
    </row>
    <row r="466" spans="3:13" x14ac:dyDescent="0.25">
      <c r="C466" s="23"/>
      <c r="D466" s="23"/>
      <c r="E466" s="23"/>
      <c r="F466" s="22"/>
      <c r="G466" s="22"/>
      <c r="H466" s="22"/>
      <c r="I466" s="13"/>
      <c r="J466" s="13"/>
      <c r="K466" s="13"/>
      <c r="L466" s="13"/>
      <c r="M466" s="13"/>
    </row>
    <row r="467" spans="3:13" x14ac:dyDescent="0.25">
      <c r="C467" s="23"/>
      <c r="D467" s="23"/>
      <c r="E467" s="23"/>
      <c r="F467" s="22"/>
      <c r="G467" s="22"/>
      <c r="H467" s="22"/>
      <c r="I467" s="13"/>
      <c r="J467" s="13"/>
      <c r="K467" s="13"/>
      <c r="L467" s="13"/>
      <c r="M467" s="13"/>
    </row>
    <row r="468" spans="3:13" x14ac:dyDescent="0.25">
      <c r="C468" s="23"/>
      <c r="D468" s="23"/>
      <c r="E468" s="23"/>
      <c r="F468" s="22"/>
      <c r="G468" s="22"/>
      <c r="H468" s="22"/>
      <c r="I468" s="13"/>
      <c r="J468" s="13"/>
      <c r="K468" s="13"/>
      <c r="L468" s="13"/>
      <c r="M468" s="13"/>
    </row>
    <row r="469" spans="3:13" x14ac:dyDescent="0.25">
      <c r="C469" s="23"/>
      <c r="D469" s="23"/>
      <c r="E469" s="23"/>
      <c r="F469" s="22"/>
      <c r="G469" s="22"/>
      <c r="H469" s="22"/>
      <c r="I469" s="13"/>
      <c r="J469" s="13"/>
      <c r="K469" s="13"/>
      <c r="L469" s="13"/>
      <c r="M469" s="13"/>
    </row>
    <row r="470" spans="3:13" x14ac:dyDescent="0.25">
      <c r="C470" s="23"/>
      <c r="D470" s="23"/>
      <c r="E470" s="23"/>
      <c r="F470" s="22"/>
      <c r="G470" s="22"/>
      <c r="H470" s="22"/>
      <c r="I470" s="13"/>
      <c r="J470" s="13"/>
      <c r="K470" s="13"/>
      <c r="L470" s="13"/>
      <c r="M470" s="13"/>
    </row>
    <row r="471" spans="3:13" x14ac:dyDescent="0.25">
      <c r="C471" s="23"/>
      <c r="D471" s="23"/>
      <c r="E471" s="23"/>
      <c r="F471" s="22"/>
      <c r="G471" s="22"/>
      <c r="H471" s="22"/>
      <c r="I471" s="13"/>
      <c r="J471" s="13"/>
      <c r="K471" s="13"/>
      <c r="L471" s="13"/>
      <c r="M471" s="13"/>
    </row>
    <row r="472" spans="3:13" x14ac:dyDescent="0.25">
      <c r="C472" s="23"/>
      <c r="D472" s="23"/>
      <c r="E472" s="23"/>
      <c r="F472" s="22"/>
      <c r="G472" s="22"/>
      <c r="H472" s="22"/>
      <c r="I472" s="13"/>
      <c r="J472" s="13"/>
      <c r="K472" s="13"/>
      <c r="L472" s="13"/>
      <c r="M472" s="13"/>
    </row>
    <row r="473" spans="3:13" x14ac:dyDescent="0.25">
      <c r="C473" s="23"/>
      <c r="D473" s="23"/>
      <c r="E473" s="23"/>
      <c r="F473" s="22"/>
      <c r="G473" s="22"/>
      <c r="H473" s="22"/>
      <c r="I473" s="13"/>
      <c r="J473" s="13"/>
      <c r="K473" s="13"/>
      <c r="L473" s="13"/>
      <c r="M473" s="13"/>
    </row>
    <row r="474" spans="3:13" x14ac:dyDescent="0.25">
      <c r="C474" s="23"/>
      <c r="D474" s="23"/>
      <c r="E474" s="23"/>
      <c r="F474" s="22"/>
      <c r="G474" s="22"/>
      <c r="H474" s="22"/>
      <c r="I474" s="13"/>
      <c r="J474" s="13"/>
      <c r="K474" s="13"/>
      <c r="L474" s="13"/>
      <c r="M474" s="13"/>
    </row>
    <row r="475" spans="3:13" x14ac:dyDescent="0.25">
      <c r="C475" s="23"/>
      <c r="D475" s="23"/>
      <c r="E475" s="23"/>
      <c r="F475" s="22"/>
      <c r="G475" s="22"/>
      <c r="H475" s="22"/>
      <c r="I475" s="13"/>
      <c r="J475" s="13"/>
      <c r="K475" s="13"/>
      <c r="L475" s="13"/>
      <c r="M475" s="13"/>
    </row>
    <row r="476" spans="3:13" x14ac:dyDescent="0.25">
      <c r="C476" s="23"/>
      <c r="D476" s="23"/>
      <c r="E476" s="23"/>
      <c r="F476" s="22"/>
      <c r="G476" s="22"/>
      <c r="H476" s="22"/>
      <c r="I476" s="13"/>
      <c r="J476" s="13"/>
      <c r="K476" s="13"/>
      <c r="L476" s="13"/>
      <c r="M476" s="13"/>
    </row>
    <row r="477" spans="3:13" x14ac:dyDescent="0.25">
      <c r="C477" s="23"/>
      <c r="D477" s="23"/>
      <c r="E477" s="23"/>
      <c r="F477" s="22"/>
      <c r="G477" s="22"/>
      <c r="H477" s="22"/>
      <c r="I477" s="13"/>
      <c r="J477" s="13"/>
      <c r="K477" s="13"/>
      <c r="L477" s="13"/>
      <c r="M477" s="13"/>
    </row>
    <row r="478" spans="3:13" x14ac:dyDescent="0.25">
      <c r="C478" s="23"/>
      <c r="D478" s="23"/>
      <c r="E478" s="23"/>
      <c r="F478" s="22"/>
      <c r="G478" s="22"/>
      <c r="H478" s="22"/>
      <c r="I478" s="13"/>
      <c r="J478" s="13"/>
      <c r="K478" s="13"/>
      <c r="L478" s="13"/>
      <c r="M478" s="13"/>
    </row>
    <row r="479" spans="3:13" x14ac:dyDescent="0.25">
      <c r="C479" s="23"/>
      <c r="D479" s="23"/>
      <c r="E479" s="23"/>
      <c r="F479" s="22"/>
      <c r="G479" s="22"/>
      <c r="H479" s="22"/>
      <c r="I479" s="13"/>
      <c r="J479" s="13"/>
      <c r="K479" s="13"/>
      <c r="L479" s="13"/>
      <c r="M479" s="13"/>
    </row>
    <row r="480" spans="3:13" x14ac:dyDescent="0.25">
      <c r="C480" s="23"/>
      <c r="D480" s="23"/>
      <c r="E480" s="23"/>
      <c r="F480" s="22"/>
      <c r="G480" s="22"/>
      <c r="H480" s="22"/>
      <c r="I480" s="13"/>
      <c r="J480" s="13"/>
      <c r="K480" s="13"/>
      <c r="L480" s="13"/>
      <c r="M480" s="13"/>
    </row>
    <row r="481" spans="3:13" x14ac:dyDescent="0.25">
      <c r="C481" s="23"/>
      <c r="D481" s="23"/>
      <c r="E481" s="23"/>
      <c r="F481" s="22"/>
      <c r="G481" s="22"/>
      <c r="H481" s="22"/>
      <c r="I481" s="13"/>
      <c r="J481" s="13"/>
      <c r="K481" s="13"/>
      <c r="L481" s="13"/>
      <c r="M481" s="13"/>
    </row>
    <row r="482" spans="3:13" x14ac:dyDescent="0.25">
      <c r="C482" s="23"/>
      <c r="D482" s="23"/>
      <c r="E482" s="23"/>
      <c r="F482" s="22"/>
      <c r="G482" s="22"/>
      <c r="H482" s="22"/>
      <c r="I482" s="13"/>
      <c r="J482" s="13"/>
      <c r="K482" s="13"/>
      <c r="L482" s="13"/>
      <c r="M482" s="13"/>
    </row>
    <row r="483" spans="3:13" x14ac:dyDescent="0.25">
      <c r="C483" s="23"/>
      <c r="D483" s="23"/>
      <c r="E483" s="23"/>
      <c r="F483" s="22"/>
      <c r="G483" s="22"/>
      <c r="H483" s="22"/>
      <c r="I483" s="13"/>
      <c r="J483" s="13"/>
      <c r="K483" s="13"/>
      <c r="L483" s="13"/>
      <c r="M483" s="13"/>
    </row>
    <row r="484" spans="3:13" x14ac:dyDescent="0.25">
      <c r="C484" s="23"/>
      <c r="D484" s="23"/>
      <c r="E484" s="23"/>
      <c r="F484" s="22"/>
      <c r="G484" s="22"/>
      <c r="H484" s="22"/>
      <c r="I484" s="13"/>
      <c r="J484" s="13"/>
      <c r="K484" s="13"/>
      <c r="L484" s="13"/>
      <c r="M484" s="13"/>
    </row>
    <row r="485" spans="3:13" x14ac:dyDescent="0.25">
      <c r="C485" s="23"/>
      <c r="D485" s="23"/>
      <c r="E485" s="23"/>
      <c r="F485" s="22"/>
      <c r="G485" s="22"/>
      <c r="H485" s="22"/>
      <c r="I485" s="13"/>
      <c r="J485" s="13"/>
      <c r="K485" s="13"/>
      <c r="L485" s="13"/>
      <c r="M485" s="13"/>
    </row>
    <row r="486" spans="3:13" x14ac:dyDescent="0.25">
      <c r="C486" s="23"/>
      <c r="D486" s="23"/>
      <c r="E486" s="23"/>
      <c r="F486" s="22"/>
      <c r="G486" s="22"/>
      <c r="H486" s="22"/>
      <c r="I486" s="13"/>
      <c r="J486" s="13"/>
      <c r="K486" s="13"/>
      <c r="L486" s="13"/>
      <c r="M486" s="13"/>
    </row>
    <row r="487" spans="3:13" x14ac:dyDescent="0.25">
      <c r="C487" s="23"/>
      <c r="D487" s="23"/>
      <c r="E487" s="23"/>
      <c r="F487" s="22"/>
      <c r="G487" s="22"/>
      <c r="H487" s="22"/>
      <c r="I487" s="13"/>
      <c r="J487" s="13"/>
      <c r="K487" s="13"/>
      <c r="L487" s="13"/>
      <c r="M487" s="13"/>
    </row>
    <row r="488" spans="3:13" x14ac:dyDescent="0.25">
      <c r="C488" s="23"/>
      <c r="D488" s="23"/>
      <c r="E488" s="23"/>
      <c r="F488" s="22"/>
      <c r="G488" s="22"/>
      <c r="H488" s="22"/>
      <c r="I488" s="13"/>
      <c r="J488" s="13"/>
      <c r="K488" s="13"/>
      <c r="L488" s="13"/>
      <c r="M488" s="13"/>
    </row>
    <row r="489" spans="3:13" x14ac:dyDescent="0.25">
      <c r="C489" s="23"/>
      <c r="D489" s="23"/>
      <c r="E489" s="23"/>
      <c r="F489" s="22"/>
      <c r="G489" s="22"/>
      <c r="H489" s="22"/>
      <c r="I489" s="13"/>
      <c r="J489" s="13"/>
      <c r="K489" s="13"/>
      <c r="L489" s="13"/>
      <c r="M489" s="13"/>
    </row>
    <row r="490" spans="3:13" x14ac:dyDescent="0.25">
      <c r="C490" s="23"/>
      <c r="D490" s="23"/>
      <c r="E490" s="23"/>
      <c r="F490" s="22"/>
      <c r="G490" s="22"/>
      <c r="H490" s="22"/>
      <c r="I490" s="13"/>
      <c r="J490" s="13"/>
      <c r="K490" s="13"/>
      <c r="L490" s="13"/>
      <c r="M490" s="13"/>
    </row>
    <row r="491" spans="3:13" x14ac:dyDescent="0.25">
      <c r="C491" s="23"/>
      <c r="D491" s="23"/>
      <c r="E491" s="23"/>
      <c r="F491" s="22"/>
      <c r="G491" s="22"/>
      <c r="H491" s="22"/>
      <c r="I491" s="13"/>
      <c r="J491" s="13"/>
      <c r="K491" s="13"/>
      <c r="L491" s="13"/>
      <c r="M491" s="13"/>
    </row>
    <row r="492" spans="3:13" x14ac:dyDescent="0.25">
      <c r="C492" s="23"/>
      <c r="D492" s="23"/>
      <c r="E492" s="23"/>
      <c r="F492" s="22"/>
      <c r="G492" s="22"/>
      <c r="H492" s="22"/>
      <c r="I492" s="13"/>
      <c r="J492" s="13"/>
      <c r="K492" s="13"/>
      <c r="L492" s="13"/>
      <c r="M492" s="13"/>
    </row>
    <row r="493" spans="3:13" x14ac:dyDescent="0.25">
      <c r="C493" s="23"/>
      <c r="D493" s="23"/>
      <c r="E493" s="23"/>
      <c r="F493" s="22"/>
      <c r="G493" s="22"/>
      <c r="H493" s="22"/>
      <c r="I493" s="13"/>
      <c r="J493" s="13"/>
      <c r="K493" s="13"/>
      <c r="L493" s="13"/>
      <c r="M493" s="13"/>
    </row>
    <row r="494" spans="3:13" x14ac:dyDescent="0.25">
      <c r="C494" s="23"/>
      <c r="D494" s="23"/>
      <c r="E494" s="23"/>
      <c r="F494" s="22"/>
      <c r="G494" s="22"/>
      <c r="H494" s="22"/>
      <c r="I494" s="13"/>
      <c r="J494" s="13"/>
      <c r="K494" s="13"/>
      <c r="L494" s="13"/>
      <c r="M494" s="13"/>
    </row>
    <row r="495" spans="3:13" x14ac:dyDescent="0.25">
      <c r="C495" s="23"/>
      <c r="D495" s="23"/>
      <c r="E495" s="23"/>
      <c r="F495" s="22"/>
      <c r="G495" s="22"/>
      <c r="H495" s="22"/>
      <c r="I495" s="13"/>
      <c r="J495" s="13"/>
      <c r="K495" s="13"/>
      <c r="L495" s="13"/>
      <c r="M495" s="13"/>
    </row>
    <row r="496" spans="3:13" x14ac:dyDescent="0.25">
      <c r="C496" s="23"/>
      <c r="D496" s="23"/>
      <c r="E496" s="23"/>
      <c r="F496" s="22"/>
      <c r="G496" s="22"/>
      <c r="H496" s="22"/>
      <c r="I496" s="13"/>
      <c r="J496" s="13"/>
      <c r="K496" s="13"/>
      <c r="L496" s="13"/>
      <c r="M496" s="13"/>
    </row>
    <row r="497" spans="3:13" x14ac:dyDescent="0.25">
      <c r="C497" s="23"/>
      <c r="D497" s="23"/>
      <c r="E497" s="23"/>
      <c r="F497" s="22"/>
      <c r="G497" s="22"/>
      <c r="H497" s="22"/>
      <c r="I497" s="13"/>
      <c r="J497" s="13"/>
      <c r="K497" s="13"/>
      <c r="L497" s="13"/>
      <c r="M497" s="13"/>
    </row>
    <row r="498" spans="3:13" x14ac:dyDescent="0.25">
      <c r="C498" s="23"/>
      <c r="D498" s="23"/>
      <c r="E498" s="23"/>
      <c r="F498" s="22"/>
      <c r="G498" s="22"/>
      <c r="H498" s="22"/>
      <c r="I498" s="13"/>
      <c r="J498" s="13"/>
      <c r="K498" s="13"/>
      <c r="L498" s="13"/>
      <c r="M498" s="13"/>
    </row>
    <row r="499" spans="3:13" x14ac:dyDescent="0.25">
      <c r="C499" s="23"/>
      <c r="D499" s="23"/>
      <c r="E499" s="23"/>
      <c r="F499" s="22"/>
      <c r="G499" s="22"/>
      <c r="H499" s="22"/>
      <c r="I499" s="13"/>
      <c r="J499" s="13"/>
      <c r="K499" s="13"/>
      <c r="L499" s="13"/>
      <c r="M499" s="13"/>
    </row>
    <row r="500" spans="3:13" x14ac:dyDescent="0.25">
      <c r="C500" s="23"/>
      <c r="D500" s="23"/>
      <c r="E500" s="23"/>
      <c r="F500" s="22"/>
      <c r="G500" s="22"/>
      <c r="H500" s="22"/>
      <c r="I500" s="13"/>
      <c r="J500" s="13"/>
      <c r="K500" s="13"/>
      <c r="L500" s="13"/>
      <c r="M500" s="13"/>
    </row>
    <row r="501" spans="3:13" x14ac:dyDescent="0.25">
      <c r="C501" s="23"/>
      <c r="D501" s="23"/>
      <c r="E501" s="23"/>
      <c r="F501" s="22"/>
      <c r="G501" s="22"/>
      <c r="H501" s="22"/>
      <c r="I501" s="13"/>
      <c r="J501" s="13"/>
      <c r="K501" s="13"/>
      <c r="L501" s="13"/>
      <c r="M501" s="13"/>
    </row>
    <row r="502" spans="3:13" x14ac:dyDescent="0.25">
      <c r="C502" s="23"/>
      <c r="D502" s="23"/>
      <c r="E502" s="23"/>
      <c r="F502" s="22"/>
      <c r="G502" s="22"/>
      <c r="H502" s="22"/>
      <c r="I502" s="13"/>
      <c r="J502" s="13"/>
      <c r="K502" s="13"/>
      <c r="L502" s="13"/>
      <c r="M502" s="13"/>
    </row>
    <row r="503" spans="3:13" x14ac:dyDescent="0.25">
      <c r="C503" s="23"/>
      <c r="D503" s="23"/>
      <c r="E503" s="23"/>
      <c r="F503" s="22"/>
      <c r="G503" s="22"/>
      <c r="H503" s="22"/>
      <c r="I503" s="13"/>
      <c r="J503" s="13"/>
      <c r="K503" s="13"/>
      <c r="L503" s="13"/>
      <c r="M503" s="13"/>
    </row>
    <row r="504" spans="3:13" x14ac:dyDescent="0.25">
      <c r="C504" s="23"/>
      <c r="D504" s="23"/>
      <c r="E504" s="23"/>
      <c r="F504" s="22"/>
      <c r="G504" s="22"/>
      <c r="H504" s="22"/>
      <c r="I504" s="13"/>
      <c r="J504" s="13"/>
      <c r="K504" s="13"/>
      <c r="L504" s="13"/>
      <c r="M504" s="13"/>
    </row>
    <row r="505" spans="3:13" x14ac:dyDescent="0.25">
      <c r="C505" s="23"/>
      <c r="D505" s="23"/>
      <c r="E505" s="23"/>
      <c r="F505" s="22"/>
      <c r="G505" s="22"/>
      <c r="H505" s="22"/>
      <c r="I505" s="13"/>
      <c r="J505" s="13"/>
      <c r="K505" s="13"/>
      <c r="L505" s="13"/>
      <c r="M505" s="13"/>
    </row>
    <row r="506" spans="3:13" x14ac:dyDescent="0.25">
      <c r="C506" s="23"/>
      <c r="D506" s="23"/>
      <c r="E506" s="23"/>
      <c r="F506" s="22"/>
      <c r="G506" s="22"/>
      <c r="H506" s="22"/>
      <c r="I506" s="13"/>
      <c r="J506" s="13"/>
      <c r="K506" s="13"/>
      <c r="L506" s="13"/>
      <c r="M506" s="13"/>
    </row>
    <row r="507" spans="3:13" x14ac:dyDescent="0.25">
      <c r="C507" s="23"/>
      <c r="D507" s="23"/>
      <c r="E507" s="23"/>
      <c r="F507" s="22"/>
      <c r="G507" s="22"/>
      <c r="H507" s="22"/>
      <c r="I507" s="13"/>
      <c r="J507" s="13"/>
      <c r="K507" s="13"/>
      <c r="L507" s="13"/>
      <c r="M507" s="13"/>
    </row>
    <row r="508" spans="3:13" x14ac:dyDescent="0.25">
      <c r="C508" s="23"/>
      <c r="D508" s="23"/>
      <c r="E508" s="23"/>
      <c r="F508" s="22"/>
      <c r="G508" s="22"/>
      <c r="H508" s="22"/>
      <c r="I508" s="13"/>
      <c r="J508" s="13"/>
      <c r="K508" s="13"/>
      <c r="L508" s="13"/>
      <c r="M508" s="13"/>
    </row>
    <row r="509" spans="3:13" x14ac:dyDescent="0.25">
      <c r="C509" s="23"/>
      <c r="D509" s="23"/>
      <c r="E509" s="23"/>
      <c r="F509" s="22"/>
      <c r="G509" s="22"/>
      <c r="H509" s="22"/>
      <c r="I509" s="13"/>
      <c r="J509" s="13"/>
      <c r="K509" s="13"/>
      <c r="L509" s="13"/>
      <c r="M509" s="13"/>
    </row>
    <row r="510" spans="3:13" x14ac:dyDescent="0.25">
      <c r="C510" s="23"/>
      <c r="D510" s="23"/>
      <c r="E510" s="23"/>
      <c r="F510" s="22"/>
      <c r="G510" s="22"/>
      <c r="H510" s="22"/>
      <c r="I510" s="13"/>
      <c r="J510" s="13"/>
      <c r="K510" s="13"/>
      <c r="L510" s="13"/>
      <c r="M510" s="13"/>
    </row>
    <row r="511" spans="3:13" x14ac:dyDescent="0.25">
      <c r="C511" s="23"/>
      <c r="D511" s="23"/>
      <c r="E511" s="23"/>
      <c r="F511" s="22"/>
      <c r="G511" s="22"/>
      <c r="H511" s="22"/>
      <c r="I511" s="13"/>
      <c r="J511" s="13"/>
      <c r="K511" s="13"/>
      <c r="L511" s="13"/>
      <c r="M511" s="13"/>
    </row>
    <row r="512" spans="3:13" x14ac:dyDescent="0.25">
      <c r="C512" s="23"/>
      <c r="D512" s="23"/>
      <c r="E512" s="23"/>
      <c r="F512" s="22"/>
      <c r="G512" s="22"/>
      <c r="H512" s="22"/>
      <c r="I512" s="13"/>
      <c r="J512" s="13"/>
      <c r="K512" s="13"/>
      <c r="L512" s="13"/>
      <c r="M512" s="13"/>
    </row>
    <row r="513" spans="3:13" x14ac:dyDescent="0.25">
      <c r="C513" s="23"/>
      <c r="D513" s="23"/>
      <c r="E513" s="23"/>
      <c r="F513" s="22"/>
      <c r="G513" s="22"/>
      <c r="H513" s="22"/>
      <c r="I513" s="13"/>
      <c r="J513" s="13"/>
      <c r="K513" s="13"/>
      <c r="L513" s="13"/>
      <c r="M513" s="13"/>
    </row>
    <row r="514" spans="3:13" x14ac:dyDescent="0.25">
      <c r="C514" s="23"/>
      <c r="D514" s="23"/>
      <c r="E514" s="23"/>
      <c r="F514" s="22"/>
      <c r="G514" s="22"/>
      <c r="H514" s="22"/>
      <c r="I514" s="13"/>
      <c r="J514" s="13"/>
      <c r="K514" s="13"/>
      <c r="L514" s="13"/>
      <c r="M514" s="13"/>
    </row>
    <row r="515" spans="3:13" x14ac:dyDescent="0.25">
      <c r="C515" s="23"/>
      <c r="D515" s="23"/>
      <c r="E515" s="23"/>
      <c r="F515" s="22"/>
      <c r="G515" s="22"/>
      <c r="H515" s="22"/>
      <c r="I515" s="13"/>
      <c r="J515" s="13"/>
      <c r="K515" s="13"/>
      <c r="L515" s="13"/>
      <c r="M515" s="13"/>
    </row>
    <row r="516" spans="3:13" x14ac:dyDescent="0.25">
      <c r="C516" s="23"/>
      <c r="D516" s="23"/>
      <c r="E516" s="23"/>
      <c r="F516" s="22"/>
      <c r="G516" s="22"/>
      <c r="H516" s="22"/>
      <c r="I516" s="13"/>
      <c r="J516" s="13"/>
      <c r="K516" s="13"/>
      <c r="L516" s="13"/>
      <c r="M516" s="13"/>
    </row>
    <row r="517" spans="3:13" x14ac:dyDescent="0.25">
      <c r="C517" s="23"/>
      <c r="D517" s="23"/>
      <c r="E517" s="23"/>
      <c r="F517" s="22"/>
      <c r="G517" s="22"/>
      <c r="H517" s="22"/>
      <c r="I517" s="13"/>
      <c r="J517" s="13"/>
      <c r="K517" s="13"/>
      <c r="L517" s="13"/>
      <c r="M517" s="13"/>
    </row>
    <row r="518" spans="3:13" x14ac:dyDescent="0.25">
      <c r="C518" s="23"/>
      <c r="D518" s="23"/>
      <c r="E518" s="23"/>
      <c r="F518" s="22"/>
      <c r="G518" s="22"/>
      <c r="H518" s="22"/>
      <c r="I518" s="13"/>
      <c r="J518" s="13"/>
      <c r="K518" s="13"/>
      <c r="L518" s="13"/>
      <c r="M518" s="13"/>
    </row>
    <row r="519" spans="3:13" x14ac:dyDescent="0.25">
      <c r="C519" s="23"/>
      <c r="D519" s="23"/>
      <c r="E519" s="23"/>
      <c r="F519" s="22"/>
      <c r="G519" s="22"/>
      <c r="H519" s="22"/>
      <c r="I519" s="13"/>
      <c r="J519" s="13"/>
      <c r="K519" s="13"/>
      <c r="L519" s="13"/>
      <c r="M519" s="13"/>
    </row>
    <row r="520" spans="3:13" x14ac:dyDescent="0.25">
      <c r="C520" s="23"/>
      <c r="D520" s="23"/>
      <c r="E520" s="23"/>
      <c r="F520" s="22"/>
      <c r="G520" s="22"/>
      <c r="H520" s="22"/>
      <c r="I520" s="13"/>
      <c r="J520" s="13"/>
      <c r="K520" s="13"/>
      <c r="L520" s="13"/>
      <c r="M520" s="13"/>
    </row>
    <row r="521" spans="3:13" x14ac:dyDescent="0.25">
      <c r="C521" s="23"/>
      <c r="D521" s="23"/>
      <c r="E521" s="23"/>
      <c r="F521" s="22"/>
      <c r="G521" s="22"/>
      <c r="H521" s="22"/>
      <c r="I521" s="13"/>
      <c r="J521" s="13"/>
      <c r="K521" s="13"/>
      <c r="L521" s="13"/>
      <c r="M521" s="13"/>
    </row>
    <row r="522" spans="3:13" x14ac:dyDescent="0.25">
      <c r="C522" s="23"/>
      <c r="D522" s="23"/>
      <c r="E522" s="23"/>
      <c r="F522" s="22"/>
      <c r="G522" s="22"/>
      <c r="H522" s="22"/>
      <c r="I522" s="13"/>
      <c r="J522" s="13"/>
      <c r="K522" s="13"/>
      <c r="L522" s="13"/>
      <c r="M522" s="13"/>
    </row>
    <row r="523" spans="3:13" x14ac:dyDescent="0.25">
      <c r="C523" s="23"/>
      <c r="D523" s="23"/>
      <c r="E523" s="23"/>
      <c r="F523" s="22"/>
      <c r="G523" s="22"/>
      <c r="H523" s="22"/>
      <c r="I523" s="13"/>
      <c r="J523" s="13"/>
      <c r="K523" s="13"/>
      <c r="L523" s="13"/>
      <c r="M523" s="13"/>
    </row>
    <row r="524" spans="3:13" x14ac:dyDescent="0.25">
      <c r="C524" s="23"/>
      <c r="D524" s="23"/>
      <c r="E524" s="23"/>
      <c r="F524" s="22"/>
      <c r="G524" s="22"/>
      <c r="H524" s="22"/>
      <c r="I524" s="13"/>
      <c r="J524" s="13"/>
      <c r="K524" s="13"/>
      <c r="L524" s="13"/>
      <c r="M524" s="13"/>
    </row>
    <row r="525" spans="3:13" x14ac:dyDescent="0.25">
      <c r="C525" s="23"/>
      <c r="D525" s="23"/>
      <c r="E525" s="23"/>
      <c r="F525" s="22"/>
      <c r="G525" s="22"/>
      <c r="H525" s="22"/>
      <c r="I525" s="13"/>
      <c r="J525" s="13"/>
      <c r="K525" s="13"/>
      <c r="L525" s="13"/>
      <c r="M525" s="13"/>
    </row>
    <row r="526" spans="3:13" x14ac:dyDescent="0.25">
      <c r="C526" s="23"/>
      <c r="D526" s="23"/>
      <c r="E526" s="23"/>
      <c r="F526" s="22"/>
      <c r="G526" s="22"/>
      <c r="H526" s="22"/>
      <c r="I526" s="13"/>
      <c r="J526" s="13"/>
      <c r="K526" s="13"/>
      <c r="L526" s="13"/>
      <c r="M526" s="13"/>
    </row>
    <row r="527" spans="3:13" x14ac:dyDescent="0.25">
      <c r="C527" s="23"/>
      <c r="D527" s="23"/>
      <c r="E527" s="23"/>
      <c r="F527" s="22"/>
      <c r="G527" s="22"/>
      <c r="H527" s="22"/>
      <c r="I527" s="13"/>
      <c r="J527" s="13"/>
      <c r="K527" s="13"/>
      <c r="L527" s="13"/>
      <c r="M527" s="13"/>
    </row>
    <row r="528" spans="3:13" x14ac:dyDescent="0.25">
      <c r="C528" s="23"/>
      <c r="D528" s="23"/>
      <c r="E528" s="23"/>
      <c r="F528" s="22"/>
      <c r="G528" s="22"/>
      <c r="H528" s="22"/>
      <c r="I528" s="13"/>
      <c r="J528" s="13"/>
      <c r="K528" s="13"/>
      <c r="L528" s="13"/>
      <c r="M528" s="13"/>
    </row>
    <row r="529" spans="3:13" x14ac:dyDescent="0.25">
      <c r="C529" s="23"/>
      <c r="D529" s="23"/>
      <c r="E529" s="23"/>
      <c r="F529" s="22"/>
      <c r="G529" s="22"/>
      <c r="H529" s="22"/>
      <c r="I529" s="13"/>
      <c r="J529" s="13"/>
      <c r="K529" s="13"/>
      <c r="L529" s="13"/>
      <c r="M529" s="13"/>
    </row>
    <row r="530" spans="3:13" x14ac:dyDescent="0.25">
      <c r="C530" s="23"/>
      <c r="D530" s="23"/>
      <c r="E530" s="23"/>
      <c r="F530" s="22"/>
      <c r="G530" s="22"/>
      <c r="H530" s="22"/>
      <c r="I530" s="13"/>
      <c r="J530" s="13"/>
      <c r="K530" s="13"/>
      <c r="L530" s="13"/>
      <c r="M530" s="13"/>
    </row>
    <row r="531" spans="3:13" x14ac:dyDescent="0.25">
      <c r="C531" s="23"/>
      <c r="D531" s="23"/>
      <c r="E531" s="23"/>
      <c r="F531" s="22"/>
      <c r="G531" s="22"/>
      <c r="H531" s="22"/>
      <c r="I531" s="13"/>
      <c r="J531" s="13"/>
      <c r="K531" s="13"/>
      <c r="L531" s="13"/>
      <c r="M531" s="13"/>
    </row>
    <row r="532" spans="3:13" x14ac:dyDescent="0.25">
      <c r="C532" s="23"/>
      <c r="D532" s="23"/>
      <c r="E532" s="23"/>
      <c r="F532" s="22"/>
      <c r="G532" s="22"/>
      <c r="H532" s="22"/>
      <c r="I532" s="13"/>
      <c r="J532" s="13"/>
      <c r="K532" s="13"/>
      <c r="L532" s="13"/>
      <c r="M532" s="13"/>
    </row>
    <row r="533" spans="3:13" x14ac:dyDescent="0.25">
      <c r="C533" s="23"/>
      <c r="D533" s="23"/>
      <c r="E533" s="23"/>
      <c r="F533" s="22"/>
      <c r="G533" s="22"/>
      <c r="H533" s="22"/>
      <c r="I533" s="13"/>
      <c r="J533" s="13"/>
      <c r="K533" s="13"/>
      <c r="L533" s="13"/>
      <c r="M533" s="13"/>
    </row>
    <row r="534" spans="3:13" x14ac:dyDescent="0.25">
      <c r="C534" s="23"/>
      <c r="D534" s="23"/>
      <c r="E534" s="23"/>
      <c r="F534" s="22"/>
      <c r="G534" s="22"/>
      <c r="H534" s="22"/>
      <c r="I534" s="13"/>
      <c r="J534" s="13"/>
      <c r="K534" s="13"/>
      <c r="L534" s="13"/>
      <c r="M534" s="13"/>
    </row>
    <row r="535" spans="3:13" x14ac:dyDescent="0.25">
      <c r="C535" s="23"/>
      <c r="D535" s="23"/>
      <c r="E535" s="23"/>
      <c r="F535" s="22"/>
      <c r="G535" s="22"/>
      <c r="H535" s="22"/>
      <c r="I535" s="13"/>
      <c r="J535" s="13"/>
      <c r="K535" s="13"/>
      <c r="L535" s="13"/>
      <c r="M535" s="13"/>
    </row>
    <row r="536" spans="3:13" x14ac:dyDescent="0.25">
      <c r="C536" s="23"/>
      <c r="D536" s="23"/>
      <c r="E536" s="23"/>
      <c r="F536" s="22"/>
      <c r="G536" s="22"/>
      <c r="H536" s="22"/>
      <c r="I536" s="13"/>
      <c r="J536" s="13"/>
      <c r="K536" s="13"/>
      <c r="L536" s="13"/>
      <c r="M536" s="13"/>
    </row>
    <row r="537" spans="3:13" x14ac:dyDescent="0.25">
      <c r="C537" s="23"/>
      <c r="D537" s="23"/>
      <c r="E537" s="23"/>
      <c r="F537" s="22"/>
      <c r="G537" s="22"/>
      <c r="H537" s="22"/>
      <c r="I537" s="13"/>
      <c r="J537" s="13"/>
      <c r="K537" s="13"/>
      <c r="L537" s="13"/>
      <c r="M537" s="13"/>
    </row>
    <row r="538" spans="3:13" x14ac:dyDescent="0.25">
      <c r="C538" s="23"/>
      <c r="D538" s="23"/>
      <c r="E538" s="23"/>
      <c r="F538" s="22"/>
      <c r="G538" s="22"/>
      <c r="H538" s="22"/>
      <c r="I538" s="13"/>
      <c r="J538" s="13"/>
      <c r="K538" s="13"/>
      <c r="L538" s="13"/>
      <c r="M538" s="13"/>
    </row>
    <row r="539" spans="3:13" x14ac:dyDescent="0.25">
      <c r="C539" s="23"/>
      <c r="D539" s="23"/>
      <c r="E539" s="23"/>
      <c r="F539" s="22"/>
      <c r="G539" s="22"/>
      <c r="H539" s="22"/>
      <c r="I539" s="13"/>
      <c r="J539" s="13"/>
      <c r="K539" s="13"/>
      <c r="L539" s="13"/>
      <c r="M539" s="13"/>
    </row>
    <row r="540" spans="3:13" x14ac:dyDescent="0.25">
      <c r="C540" s="23"/>
      <c r="D540" s="23"/>
      <c r="E540" s="23"/>
      <c r="F540" s="22"/>
      <c r="G540" s="22"/>
      <c r="H540" s="22"/>
      <c r="I540" s="13"/>
      <c r="J540" s="13"/>
      <c r="K540" s="13"/>
      <c r="L540" s="13"/>
      <c r="M540" s="13"/>
    </row>
    <row r="541" spans="3:13" x14ac:dyDescent="0.25">
      <c r="C541" s="23"/>
      <c r="D541" s="23"/>
      <c r="E541" s="23"/>
      <c r="F541" s="22"/>
      <c r="G541" s="22"/>
      <c r="H541" s="22"/>
      <c r="I541" s="13"/>
      <c r="J541" s="13"/>
      <c r="K541" s="13"/>
      <c r="L541" s="13"/>
      <c r="M541" s="13"/>
    </row>
    <row r="542" spans="3:13" x14ac:dyDescent="0.25">
      <c r="C542" s="23"/>
      <c r="D542" s="23"/>
      <c r="E542" s="23"/>
      <c r="F542" s="22"/>
      <c r="G542" s="22"/>
      <c r="H542" s="22"/>
      <c r="I542" s="13"/>
      <c r="J542" s="13"/>
      <c r="K542" s="13"/>
      <c r="L542" s="13"/>
      <c r="M542" s="13"/>
    </row>
    <row r="543" spans="3:13" x14ac:dyDescent="0.25">
      <c r="C543" s="23"/>
      <c r="D543" s="23"/>
      <c r="E543" s="23"/>
      <c r="F543" s="22"/>
      <c r="G543" s="22"/>
      <c r="H543" s="22"/>
      <c r="I543" s="13"/>
      <c r="J543" s="13"/>
      <c r="K543" s="13"/>
      <c r="L543" s="13"/>
      <c r="M543" s="13"/>
    </row>
    <row r="544" spans="3:13" x14ac:dyDescent="0.25">
      <c r="C544" s="23"/>
      <c r="D544" s="23"/>
      <c r="E544" s="23"/>
      <c r="F544" s="22"/>
      <c r="G544" s="22"/>
      <c r="H544" s="22"/>
      <c r="I544" s="13"/>
      <c r="J544" s="13"/>
      <c r="K544" s="13"/>
      <c r="L544" s="13"/>
      <c r="M544" s="13"/>
    </row>
    <row r="545" spans="3:13" x14ac:dyDescent="0.25">
      <c r="C545" s="23"/>
      <c r="D545" s="23"/>
      <c r="E545" s="23"/>
      <c r="F545" s="22"/>
      <c r="G545" s="22"/>
      <c r="H545" s="22"/>
      <c r="I545" s="13"/>
      <c r="J545" s="13"/>
      <c r="K545" s="13"/>
      <c r="L545" s="13"/>
      <c r="M545" s="13"/>
    </row>
    <row r="546" spans="3:13" x14ac:dyDescent="0.25">
      <c r="C546" s="23"/>
      <c r="D546" s="23"/>
      <c r="E546" s="23"/>
      <c r="F546" s="22"/>
      <c r="G546" s="22"/>
      <c r="H546" s="22"/>
      <c r="I546" s="13"/>
      <c r="J546" s="13"/>
      <c r="K546" s="13"/>
      <c r="L546" s="13"/>
      <c r="M546" s="13"/>
    </row>
    <row r="547" spans="3:13" x14ac:dyDescent="0.25">
      <c r="C547" s="23"/>
      <c r="D547" s="23"/>
      <c r="E547" s="23"/>
      <c r="F547" s="22"/>
      <c r="G547" s="22"/>
      <c r="H547" s="22"/>
      <c r="I547" s="13"/>
      <c r="J547" s="13"/>
      <c r="K547" s="13"/>
      <c r="L547" s="13"/>
      <c r="M547" s="13"/>
    </row>
    <row r="548" spans="3:13" x14ac:dyDescent="0.25">
      <c r="C548" s="23"/>
      <c r="D548" s="23"/>
      <c r="E548" s="23"/>
      <c r="F548" s="22"/>
      <c r="G548" s="22"/>
      <c r="H548" s="22"/>
      <c r="I548" s="13"/>
      <c r="J548" s="13"/>
      <c r="K548" s="13"/>
      <c r="L548" s="13"/>
      <c r="M548" s="13"/>
    </row>
    <row r="549" spans="3:13" x14ac:dyDescent="0.25">
      <c r="C549" s="23"/>
      <c r="D549" s="23"/>
      <c r="E549" s="23"/>
      <c r="F549" s="22"/>
      <c r="G549" s="22"/>
      <c r="H549" s="22"/>
      <c r="I549" s="13"/>
      <c r="J549" s="13"/>
      <c r="K549" s="13"/>
      <c r="L549" s="13"/>
      <c r="M549" s="13"/>
    </row>
    <row r="550" spans="3:13" x14ac:dyDescent="0.25">
      <c r="C550" s="23"/>
      <c r="D550" s="23"/>
      <c r="E550" s="23"/>
      <c r="F550" s="22"/>
      <c r="G550" s="22"/>
      <c r="H550" s="22"/>
      <c r="I550" s="13"/>
      <c r="J550" s="13"/>
      <c r="K550" s="13"/>
      <c r="L550" s="13"/>
      <c r="M550" s="13"/>
    </row>
    <row r="551" spans="3:13" x14ac:dyDescent="0.25">
      <c r="C551" s="23"/>
      <c r="D551" s="23"/>
      <c r="E551" s="23"/>
      <c r="F551" s="22"/>
      <c r="G551" s="22"/>
      <c r="H551" s="22"/>
      <c r="I551" s="13"/>
      <c r="J551" s="13"/>
      <c r="K551" s="13"/>
      <c r="L551" s="13"/>
      <c r="M551" s="13"/>
    </row>
    <row r="552" spans="3:13" x14ac:dyDescent="0.25">
      <c r="C552" s="23"/>
      <c r="D552" s="23"/>
      <c r="E552" s="23"/>
      <c r="F552" s="22"/>
      <c r="G552" s="22"/>
      <c r="H552" s="22"/>
      <c r="I552" s="13"/>
      <c r="J552" s="13"/>
      <c r="K552" s="13"/>
      <c r="L552" s="13"/>
      <c r="M552" s="13"/>
    </row>
    <row r="553" spans="3:13" x14ac:dyDescent="0.25">
      <c r="C553" s="23"/>
      <c r="D553" s="23"/>
      <c r="E553" s="23"/>
      <c r="F553" s="22"/>
      <c r="G553" s="22"/>
      <c r="H553" s="22"/>
      <c r="I553" s="13"/>
      <c r="J553" s="13"/>
      <c r="K553" s="13"/>
      <c r="L553" s="13"/>
      <c r="M553" s="13"/>
    </row>
    <row r="554" spans="3:13" x14ac:dyDescent="0.25">
      <c r="C554" s="23"/>
      <c r="D554" s="23"/>
      <c r="E554" s="23"/>
      <c r="F554" s="22"/>
      <c r="G554" s="22"/>
      <c r="H554" s="22"/>
      <c r="I554" s="13"/>
      <c r="J554" s="13"/>
      <c r="K554" s="13"/>
      <c r="L554" s="13"/>
      <c r="M554" s="13"/>
    </row>
    <row r="555" spans="3:13" x14ac:dyDescent="0.25">
      <c r="C555" s="23"/>
      <c r="D555" s="23"/>
      <c r="E555" s="23"/>
      <c r="F555" s="22"/>
      <c r="G555" s="22"/>
      <c r="H555" s="22"/>
      <c r="I555" s="13"/>
      <c r="J555" s="13"/>
      <c r="K555" s="13"/>
      <c r="L555" s="13"/>
      <c r="M555" s="13"/>
    </row>
    <row r="556" spans="3:13" x14ac:dyDescent="0.25">
      <c r="C556" s="23"/>
      <c r="D556" s="23"/>
      <c r="E556" s="23"/>
      <c r="F556" s="22"/>
      <c r="G556" s="22"/>
      <c r="H556" s="22"/>
      <c r="I556" s="13"/>
      <c r="J556" s="13"/>
      <c r="K556" s="13"/>
      <c r="L556" s="13"/>
      <c r="M556" s="13"/>
    </row>
    <row r="557" spans="3:13" x14ac:dyDescent="0.25">
      <c r="C557" s="23"/>
      <c r="D557" s="23"/>
      <c r="E557" s="23"/>
      <c r="F557" s="22"/>
      <c r="G557" s="22"/>
      <c r="H557" s="22"/>
      <c r="I557" s="13"/>
      <c r="J557" s="13"/>
      <c r="K557" s="13"/>
      <c r="L557" s="13"/>
      <c r="M557" s="13"/>
    </row>
    <row r="558" spans="3:13" x14ac:dyDescent="0.25">
      <c r="C558" s="23"/>
      <c r="D558" s="23"/>
      <c r="E558" s="23"/>
      <c r="F558" s="22"/>
      <c r="G558" s="22"/>
      <c r="H558" s="22"/>
      <c r="I558" s="13"/>
      <c r="J558" s="13"/>
      <c r="K558" s="13"/>
      <c r="L558" s="13"/>
      <c r="M558" s="13"/>
    </row>
    <row r="559" spans="3:13" x14ac:dyDescent="0.25">
      <c r="C559" s="23"/>
      <c r="D559" s="23"/>
      <c r="E559" s="23"/>
      <c r="F559" s="22"/>
      <c r="G559" s="22"/>
      <c r="H559" s="22"/>
      <c r="I559" s="13"/>
      <c r="J559" s="13"/>
      <c r="K559" s="13"/>
      <c r="L559" s="13"/>
      <c r="M559" s="13"/>
    </row>
    <row r="560" spans="3:13" x14ac:dyDescent="0.25">
      <c r="C560" s="23"/>
      <c r="D560" s="23"/>
      <c r="E560" s="23"/>
      <c r="F560" s="22"/>
      <c r="G560" s="22"/>
      <c r="H560" s="22"/>
      <c r="I560" s="13"/>
      <c r="J560" s="13"/>
      <c r="K560" s="13"/>
      <c r="L560" s="13"/>
      <c r="M560" s="13"/>
    </row>
    <row r="561" spans="3:13" x14ac:dyDescent="0.25">
      <c r="C561" s="23"/>
      <c r="D561" s="23"/>
      <c r="E561" s="23"/>
      <c r="F561" s="22"/>
      <c r="G561" s="22"/>
      <c r="H561" s="22"/>
      <c r="I561" s="13"/>
      <c r="J561" s="13"/>
      <c r="K561" s="13"/>
      <c r="L561" s="13"/>
      <c r="M561" s="13"/>
    </row>
    <row r="562" spans="3:13" x14ac:dyDescent="0.25">
      <c r="C562" s="23"/>
      <c r="D562" s="23"/>
      <c r="E562" s="23"/>
      <c r="F562" s="22"/>
      <c r="G562" s="22"/>
      <c r="H562" s="22"/>
      <c r="I562" s="13"/>
      <c r="J562" s="13"/>
      <c r="K562" s="13"/>
      <c r="L562" s="13"/>
      <c r="M562" s="13"/>
    </row>
    <row r="563" spans="3:13" x14ac:dyDescent="0.25">
      <c r="C563" s="23"/>
      <c r="D563" s="23"/>
      <c r="E563" s="23"/>
      <c r="F563" s="22"/>
      <c r="G563" s="22"/>
      <c r="H563" s="22"/>
      <c r="I563" s="13"/>
      <c r="J563" s="13"/>
      <c r="K563" s="13"/>
      <c r="L563" s="13"/>
      <c r="M563" s="13"/>
    </row>
    <row r="564" spans="3:13" x14ac:dyDescent="0.25">
      <c r="C564" s="23"/>
      <c r="D564" s="23"/>
      <c r="E564" s="23"/>
      <c r="F564" s="22"/>
      <c r="G564" s="22"/>
      <c r="H564" s="22"/>
      <c r="I564" s="13"/>
      <c r="J564" s="13"/>
      <c r="K564" s="13"/>
      <c r="L564" s="13"/>
      <c r="M564" s="13"/>
    </row>
    <row r="565" spans="3:13" x14ac:dyDescent="0.25">
      <c r="C565" s="23"/>
      <c r="D565" s="23"/>
      <c r="E565" s="23"/>
      <c r="F565" s="22"/>
      <c r="G565" s="22"/>
      <c r="H565" s="22"/>
      <c r="I565" s="13"/>
      <c r="J565" s="13"/>
      <c r="K565" s="13"/>
      <c r="L565" s="13"/>
      <c r="M565" s="13"/>
    </row>
    <row r="566" spans="3:13" x14ac:dyDescent="0.25">
      <c r="C566" s="23"/>
      <c r="D566" s="23"/>
      <c r="E566" s="23"/>
      <c r="F566" s="22"/>
      <c r="G566" s="22"/>
      <c r="H566" s="22"/>
      <c r="I566" s="13"/>
      <c r="J566" s="13"/>
      <c r="K566" s="13"/>
      <c r="L566" s="13"/>
      <c r="M566" s="13"/>
    </row>
    <row r="567" spans="3:13" x14ac:dyDescent="0.25">
      <c r="C567" s="23"/>
      <c r="D567" s="23"/>
      <c r="E567" s="23"/>
      <c r="F567" s="22"/>
      <c r="G567" s="22"/>
      <c r="H567" s="22"/>
      <c r="I567" s="13"/>
      <c r="J567" s="13"/>
      <c r="K567" s="13"/>
      <c r="L567" s="13"/>
      <c r="M567" s="13"/>
    </row>
    <row r="568" spans="3:13" x14ac:dyDescent="0.25">
      <c r="C568" s="23"/>
      <c r="D568" s="23"/>
      <c r="E568" s="23"/>
      <c r="F568" s="22"/>
      <c r="G568" s="22"/>
      <c r="H568" s="22"/>
      <c r="I568" s="13"/>
      <c r="J568" s="13"/>
      <c r="K568" s="13"/>
      <c r="L568" s="13"/>
      <c r="M568" s="13"/>
    </row>
    <row r="569" spans="3:13" x14ac:dyDescent="0.25">
      <c r="C569" s="23"/>
      <c r="D569" s="23"/>
      <c r="E569" s="23"/>
      <c r="F569" s="22"/>
      <c r="G569" s="22"/>
      <c r="H569" s="22"/>
      <c r="I569" s="13"/>
      <c r="J569" s="13"/>
      <c r="K569" s="13"/>
      <c r="L569" s="13"/>
      <c r="M569" s="13"/>
    </row>
    <row r="570" spans="3:13" x14ac:dyDescent="0.25">
      <c r="C570" s="23"/>
      <c r="D570" s="23"/>
      <c r="E570" s="23"/>
      <c r="F570" s="22"/>
      <c r="G570" s="22"/>
      <c r="H570" s="22"/>
      <c r="I570" s="13"/>
      <c r="J570" s="13"/>
      <c r="K570" s="13"/>
      <c r="L570" s="13"/>
      <c r="M570" s="13"/>
    </row>
    <row r="571" spans="3:13" x14ac:dyDescent="0.25">
      <c r="C571" s="23"/>
      <c r="D571" s="23"/>
      <c r="E571" s="23"/>
      <c r="F571" s="22"/>
      <c r="G571" s="22"/>
      <c r="H571" s="22"/>
      <c r="I571" s="13"/>
      <c r="J571" s="13"/>
      <c r="K571" s="13"/>
      <c r="L571" s="13"/>
      <c r="M571" s="13"/>
    </row>
    <row r="572" spans="3:13" x14ac:dyDescent="0.25">
      <c r="C572" s="23"/>
      <c r="D572" s="23"/>
      <c r="E572" s="23"/>
      <c r="F572" s="22"/>
      <c r="G572" s="22"/>
      <c r="H572" s="22"/>
      <c r="I572" s="13"/>
      <c r="J572" s="13"/>
      <c r="K572" s="13"/>
      <c r="L572" s="13"/>
      <c r="M572" s="13"/>
    </row>
    <row r="573" spans="3:13" x14ac:dyDescent="0.25">
      <c r="C573" s="23"/>
      <c r="D573" s="23"/>
      <c r="E573" s="23"/>
      <c r="F573" s="22"/>
      <c r="G573" s="22"/>
      <c r="H573" s="22"/>
      <c r="I573" s="13"/>
      <c r="J573" s="13"/>
      <c r="K573" s="13"/>
      <c r="L573" s="13"/>
      <c r="M573" s="13"/>
    </row>
    <row r="574" spans="3:13" x14ac:dyDescent="0.25">
      <c r="C574" s="23"/>
      <c r="D574" s="23"/>
      <c r="E574" s="23"/>
      <c r="F574" s="22"/>
      <c r="G574" s="22"/>
      <c r="H574" s="22"/>
      <c r="I574" s="13"/>
      <c r="J574" s="13"/>
      <c r="K574" s="13"/>
      <c r="L574" s="13"/>
      <c r="M574" s="13"/>
    </row>
    <row r="575" spans="3:13" x14ac:dyDescent="0.25">
      <c r="C575" s="23"/>
      <c r="D575" s="23"/>
      <c r="E575" s="23"/>
      <c r="F575" s="22"/>
      <c r="G575" s="22"/>
      <c r="H575" s="22"/>
      <c r="I575" s="13"/>
      <c r="J575" s="13"/>
      <c r="K575" s="13"/>
      <c r="L575" s="13"/>
      <c r="M575" s="13"/>
    </row>
    <row r="576" spans="3:13" x14ac:dyDescent="0.25">
      <c r="C576" s="23"/>
      <c r="D576" s="23"/>
      <c r="E576" s="23"/>
      <c r="F576" s="22"/>
      <c r="G576" s="22"/>
      <c r="H576" s="22"/>
      <c r="I576" s="13"/>
      <c r="J576" s="13"/>
      <c r="K576" s="13"/>
      <c r="L576" s="13"/>
      <c r="M576" s="13"/>
    </row>
    <row r="577" spans="3:13" x14ac:dyDescent="0.25">
      <c r="C577" s="23"/>
      <c r="D577" s="23"/>
      <c r="E577" s="23"/>
      <c r="F577" s="22"/>
      <c r="G577" s="22"/>
      <c r="H577" s="22"/>
      <c r="I577" s="13"/>
      <c r="J577" s="13"/>
      <c r="K577" s="13"/>
      <c r="L577" s="13"/>
      <c r="M577" s="13"/>
    </row>
    <row r="578" spans="3:13" x14ac:dyDescent="0.25">
      <c r="C578" s="23"/>
      <c r="D578" s="23"/>
      <c r="E578" s="23"/>
      <c r="F578" s="22"/>
      <c r="G578" s="22"/>
      <c r="H578" s="22"/>
      <c r="I578" s="13"/>
      <c r="J578" s="13"/>
      <c r="K578" s="13"/>
      <c r="L578" s="13"/>
      <c r="M578" s="13"/>
    </row>
    <row r="579" spans="3:13" x14ac:dyDescent="0.25">
      <c r="C579" s="23"/>
      <c r="D579" s="23"/>
      <c r="E579" s="23"/>
      <c r="F579" s="22"/>
      <c r="G579" s="22"/>
      <c r="H579" s="22"/>
      <c r="I579" s="13"/>
      <c r="J579" s="13"/>
      <c r="K579" s="13"/>
      <c r="L579" s="13"/>
      <c r="M579" s="13"/>
    </row>
    <row r="580" spans="3:13" x14ac:dyDescent="0.25">
      <c r="C580" s="23"/>
      <c r="D580" s="23"/>
      <c r="E580" s="23"/>
      <c r="F580" s="22"/>
      <c r="G580" s="22"/>
      <c r="H580" s="22"/>
      <c r="I580" s="13"/>
      <c r="J580" s="13"/>
      <c r="K580" s="13"/>
      <c r="L580" s="13"/>
      <c r="M580" s="13"/>
    </row>
    <row r="581" spans="3:13" x14ac:dyDescent="0.25">
      <c r="C581" s="23"/>
      <c r="D581" s="23"/>
      <c r="E581" s="23"/>
      <c r="F581" s="22"/>
      <c r="G581" s="22"/>
      <c r="H581" s="22"/>
      <c r="I581" s="13"/>
      <c r="J581" s="13"/>
      <c r="K581" s="13"/>
      <c r="L581" s="13"/>
      <c r="M581" s="13"/>
    </row>
    <row r="582" spans="3:13" x14ac:dyDescent="0.25">
      <c r="C582" s="23"/>
      <c r="D582" s="23"/>
      <c r="E582" s="23"/>
      <c r="F582" s="22"/>
      <c r="G582" s="22"/>
      <c r="H582" s="22"/>
      <c r="I582" s="13"/>
      <c r="J582" s="13"/>
      <c r="K582" s="13"/>
      <c r="L582" s="13"/>
      <c r="M582" s="13"/>
    </row>
    <row r="583" spans="3:13" x14ac:dyDescent="0.25">
      <c r="C583" s="23"/>
      <c r="D583" s="23"/>
      <c r="E583" s="23"/>
      <c r="F583" s="22"/>
      <c r="G583" s="22"/>
      <c r="H583" s="22"/>
      <c r="I583" s="13"/>
      <c r="J583" s="13"/>
      <c r="K583" s="13"/>
      <c r="L583" s="13"/>
      <c r="M583" s="13"/>
    </row>
    <row r="584" spans="3:13" x14ac:dyDescent="0.25">
      <c r="C584" s="23"/>
      <c r="D584" s="23"/>
      <c r="E584" s="23"/>
      <c r="F584" s="22"/>
      <c r="G584" s="22"/>
      <c r="H584" s="22"/>
      <c r="I584" s="13"/>
      <c r="J584" s="13"/>
      <c r="K584" s="13"/>
      <c r="L584" s="13"/>
      <c r="M584" s="13"/>
    </row>
    <row r="585" spans="3:13" x14ac:dyDescent="0.25">
      <c r="C585" s="23"/>
      <c r="D585" s="23"/>
      <c r="E585" s="23"/>
      <c r="F585" s="22"/>
      <c r="G585" s="22"/>
      <c r="H585" s="22"/>
      <c r="I585" s="13"/>
      <c r="J585" s="13"/>
      <c r="K585" s="13"/>
      <c r="L585" s="13"/>
      <c r="M585" s="13"/>
    </row>
    <row r="586" spans="3:13" x14ac:dyDescent="0.25">
      <c r="C586" s="23"/>
      <c r="D586" s="23"/>
      <c r="E586" s="23"/>
      <c r="F586" s="22"/>
      <c r="G586" s="22"/>
      <c r="H586" s="22"/>
      <c r="I586" s="13"/>
      <c r="J586" s="13"/>
      <c r="K586" s="13"/>
      <c r="L586" s="13"/>
      <c r="M586" s="13"/>
    </row>
    <row r="587" spans="3:13" x14ac:dyDescent="0.25">
      <c r="C587" s="23"/>
      <c r="D587" s="23"/>
      <c r="E587" s="23"/>
      <c r="F587" s="22"/>
      <c r="G587" s="22"/>
      <c r="H587" s="22"/>
      <c r="I587" s="13"/>
      <c r="J587" s="13"/>
      <c r="K587" s="13"/>
      <c r="L587" s="13"/>
      <c r="M587" s="13"/>
    </row>
    <row r="588" spans="3:13" x14ac:dyDescent="0.25">
      <c r="C588" s="23"/>
      <c r="D588" s="23"/>
      <c r="E588" s="23"/>
      <c r="F588" s="22"/>
      <c r="G588" s="22"/>
      <c r="H588" s="22"/>
      <c r="I588" s="13"/>
      <c r="J588" s="13"/>
      <c r="K588" s="13"/>
      <c r="L588" s="13"/>
      <c r="M588" s="13"/>
    </row>
    <row r="589" spans="3:13" x14ac:dyDescent="0.25">
      <c r="C589" s="23"/>
      <c r="D589" s="23"/>
      <c r="E589" s="23"/>
      <c r="F589" s="22"/>
      <c r="G589" s="22"/>
      <c r="H589" s="22"/>
      <c r="I589" s="13"/>
      <c r="J589" s="13"/>
      <c r="K589" s="13"/>
      <c r="L589" s="13"/>
      <c r="M589" s="13"/>
    </row>
    <row r="590" spans="3:13" x14ac:dyDescent="0.25">
      <c r="C590" s="23"/>
      <c r="D590" s="23"/>
      <c r="E590" s="23"/>
      <c r="F590" s="22"/>
      <c r="G590" s="22"/>
      <c r="H590" s="22"/>
      <c r="I590" s="13"/>
      <c r="J590" s="13"/>
      <c r="K590" s="13"/>
      <c r="L590" s="13"/>
      <c r="M590" s="13"/>
    </row>
    <row r="591" spans="3:13" x14ac:dyDescent="0.25">
      <c r="C591" s="23"/>
      <c r="D591" s="23"/>
      <c r="E591" s="23"/>
      <c r="F591" s="22"/>
      <c r="G591" s="22"/>
      <c r="H591" s="22"/>
      <c r="I591" s="13"/>
      <c r="J591" s="13"/>
      <c r="K591" s="13"/>
      <c r="L591" s="13"/>
      <c r="M591" s="13"/>
    </row>
    <row r="592" spans="3:13" x14ac:dyDescent="0.25">
      <c r="C592" s="23"/>
      <c r="D592" s="23"/>
      <c r="E592" s="23"/>
      <c r="F592" s="22"/>
      <c r="G592" s="22"/>
      <c r="H592" s="22"/>
      <c r="I592" s="13"/>
      <c r="J592" s="13"/>
      <c r="K592" s="13"/>
      <c r="L592" s="13"/>
      <c r="M592" s="13"/>
    </row>
    <row r="593" spans="3:13" x14ac:dyDescent="0.25">
      <c r="C593" s="23"/>
      <c r="D593" s="23"/>
      <c r="E593" s="23"/>
      <c r="F593" s="22"/>
      <c r="G593" s="22"/>
      <c r="H593" s="22"/>
      <c r="I593" s="13"/>
      <c r="J593" s="13"/>
      <c r="K593" s="13"/>
      <c r="L593" s="13"/>
      <c r="M593" s="13"/>
    </row>
    <row r="594" spans="3:13" x14ac:dyDescent="0.25">
      <c r="C594" s="23"/>
      <c r="D594" s="23"/>
      <c r="E594" s="23"/>
      <c r="F594" s="22"/>
      <c r="G594" s="22"/>
      <c r="H594" s="22"/>
      <c r="I594" s="13"/>
      <c r="J594" s="13"/>
      <c r="K594" s="13"/>
      <c r="L594" s="13"/>
      <c r="M594" s="13"/>
    </row>
    <row r="595" spans="3:13" x14ac:dyDescent="0.25">
      <c r="C595" s="23"/>
      <c r="D595" s="23"/>
      <c r="E595" s="23"/>
      <c r="F595" s="22"/>
      <c r="G595" s="22"/>
      <c r="H595" s="22"/>
      <c r="I595" s="13"/>
      <c r="J595" s="13"/>
      <c r="K595" s="13"/>
      <c r="L595" s="13"/>
      <c r="M595" s="13"/>
    </row>
    <row r="596" spans="3:13" x14ac:dyDescent="0.25">
      <c r="C596" s="23"/>
      <c r="D596" s="23"/>
      <c r="E596" s="23"/>
      <c r="F596" s="22"/>
      <c r="G596" s="22"/>
      <c r="H596" s="22"/>
      <c r="I596" s="13"/>
      <c r="J596" s="13"/>
      <c r="K596" s="13"/>
      <c r="L596" s="13"/>
      <c r="M596" s="13"/>
    </row>
    <row r="597" spans="3:13" x14ac:dyDescent="0.25">
      <c r="C597" s="23"/>
      <c r="D597" s="23"/>
      <c r="E597" s="23"/>
      <c r="F597" s="22"/>
      <c r="G597" s="22"/>
      <c r="H597" s="22"/>
      <c r="I597" s="13"/>
      <c r="J597" s="13"/>
      <c r="K597" s="13"/>
      <c r="L597" s="13"/>
      <c r="M597" s="13"/>
    </row>
    <row r="598" spans="3:13" x14ac:dyDescent="0.25">
      <c r="C598" s="23"/>
      <c r="D598" s="23"/>
      <c r="E598" s="23"/>
      <c r="F598" s="22"/>
      <c r="G598" s="22"/>
      <c r="H598" s="22"/>
      <c r="I598" s="13"/>
      <c r="J598" s="13"/>
      <c r="K598" s="13"/>
      <c r="L598" s="13"/>
      <c r="M598" s="13"/>
    </row>
    <row r="599" spans="3:13" x14ac:dyDescent="0.25">
      <c r="C599" s="23"/>
      <c r="D599" s="23"/>
      <c r="E599" s="23"/>
      <c r="F599" s="22"/>
      <c r="G599" s="22"/>
      <c r="H599" s="22"/>
      <c r="I599" s="13"/>
      <c r="J599" s="13"/>
      <c r="K599" s="13"/>
      <c r="L599" s="13"/>
      <c r="M599" s="13"/>
    </row>
    <row r="600" spans="3:13" x14ac:dyDescent="0.25">
      <c r="C600" s="23"/>
      <c r="D600" s="23"/>
      <c r="E600" s="23"/>
      <c r="F600" s="22"/>
      <c r="G600" s="22"/>
      <c r="H600" s="22"/>
      <c r="I600" s="13"/>
      <c r="J600" s="13"/>
      <c r="K600" s="13"/>
      <c r="L600" s="13"/>
      <c r="M600" s="13"/>
    </row>
    <row r="601" spans="3:13" x14ac:dyDescent="0.25">
      <c r="C601" s="23"/>
      <c r="D601" s="23"/>
      <c r="E601" s="23"/>
      <c r="F601" s="22"/>
      <c r="G601" s="22"/>
      <c r="H601" s="22"/>
      <c r="I601" s="13"/>
      <c r="J601" s="13"/>
      <c r="K601" s="13"/>
      <c r="L601" s="13"/>
      <c r="M601" s="13"/>
    </row>
    <row r="602" spans="3:13" x14ac:dyDescent="0.25">
      <c r="C602" s="23"/>
      <c r="D602" s="23"/>
      <c r="E602" s="23"/>
      <c r="F602" s="22"/>
      <c r="G602" s="22"/>
      <c r="H602" s="22"/>
      <c r="I602" s="13"/>
      <c r="J602" s="13"/>
      <c r="K602" s="13"/>
      <c r="L602" s="13"/>
      <c r="M602" s="13"/>
    </row>
    <row r="603" spans="3:13" x14ac:dyDescent="0.25">
      <c r="C603" s="23"/>
      <c r="D603" s="23"/>
      <c r="E603" s="23"/>
      <c r="F603" s="22"/>
      <c r="G603" s="22"/>
      <c r="H603" s="22"/>
      <c r="I603" s="13"/>
      <c r="J603" s="13"/>
      <c r="K603" s="13"/>
      <c r="L603" s="13"/>
      <c r="M603" s="13"/>
    </row>
    <row r="604" spans="3:13" x14ac:dyDescent="0.25">
      <c r="C604" s="23"/>
      <c r="D604" s="23"/>
      <c r="E604" s="23"/>
      <c r="F604" s="22"/>
      <c r="G604" s="22"/>
      <c r="H604" s="22"/>
      <c r="I604" s="13"/>
      <c r="J604" s="13"/>
      <c r="K604" s="13"/>
      <c r="L604" s="13"/>
      <c r="M604" s="13"/>
    </row>
    <row r="605" spans="3:13" x14ac:dyDescent="0.25">
      <c r="C605" s="23"/>
      <c r="D605" s="23"/>
      <c r="E605" s="23"/>
      <c r="F605" s="22"/>
      <c r="G605" s="22"/>
      <c r="H605" s="22"/>
      <c r="I605" s="13"/>
      <c r="J605" s="13"/>
      <c r="K605" s="13"/>
      <c r="L605" s="13"/>
      <c r="M605" s="13"/>
    </row>
    <row r="606" spans="3:13" x14ac:dyDescent="0.25">
      <c r="C606" s="23"/>
      <c r="D606" s="23"/>
      <c r="E606" s="23"/>
      <c r="F606" s="22"/>
      <c r="G606" s="22"/>
      <c r="H606" s="22"/>
      <c r="I606" s="13"/>
      <c r="J606" s="13"/>
      <c r="K606" s="13"/>
      <c r="L606" s="13"/>
      <c r="M606" s="13"/>
    </row>
    <row r="607" spans="3:13" x14ac:dyDescent="0.25">
      <c r="C607" s="23"/>
      <c r="D607" s="23"/>
      <c r="E607" s="23"/>
      <c r="F607" s="22"/>
      <c r="G607" s="22"/>
      <c r="H607" s="22"/>
      <c r="I607" s="13"/>
      <c r="J607" s="13"/>
      <c r="K607" s="13"/>
      <c r="L607" s="13"/>
      <c r="M607" s="13"/>
    </row>
    <row r="608" spans="3:13" x14ac:dyDescent="0.25">
      <c r="C608" s="23"/>
      <c r="D608" s="23"/>
      <c r="E608" s="23"/>
      <c r="F608" s="22"/>
      <c r="G608" s="22"/>
      <c r="H608" s="22"/>
      <c r="I608" s="13"/>
      <c r="J608" s="13"/>
      <c r="K608" s="13"/>
      <c r="L608" s="13"/>
      <c r="M608" s="13"/>
    </row>
    <row r="609" spans="3:13" x14ac:dyDescent="0.25">
      <c r="C609" s="23"/>
      <c r="D609" s="23"/>
      <c r="E609" s="23"/>
      <c r="F609" s="22"/>
      <c r="G609" s="22"/>
      <c r="H609" s="22"/>
      <c r="I609" s="13"/>
      <c r="J609" s="13"/>
      <c r="K609" s="13"/>
      <c r="L609" s="13"/>
      <c r="M609" s="13"/>
    </row>
    <row r="610" spans="3:13" x14ac:dyDescent="0.25">
      <c r="C610" s="23"/>
      <c r="D610" s="23"/>
      <c r="E610" s="23"/>
      <c r="F610" s="22"/>
      <c r="G610" s="22"/>
      <c r="H610" s="22"/>
      <c r="I610" s="13"/>
      <c r="J610" s="13"/>
      <c r="K610" s="13"/>
      <c r="L610" s="13"/>
      <c r="M610" s="13"/>
    </row>
    <row r="611" spans="3:13" x14ac:dyDescent="0.25">
      <c r="C611" s="23"/>
      <c r="D611" s="23"/>
      <c r="E611" s="23"/>
      <c r="F611" s="22"/>
      <c r="G611" s="22"/>
      <c r="H611" s="22"/>
      <c r="I611" s="13"/>
      <c r="J611" s="13"/>
      <c r="K611" s="13"/>
      <c r="L611" s="13"/>
      <c r="M611" s="13"/>
    </row>
    <row r="612" spans="3:13" x14ac:dyDescent="0.25">
      <c r="C612" s="23"/>
      <c r="D612" s="23"/>
      <c r="E612" s="23"/>
      <c r="F612" s="22"/>
      <c r="G612" s="22"/>
      <c r="H612" s="22"/>
      <c r="I612" s="13"/>
      <c r="J612" s="13"/>
      <c r="K612" s="13"/>
      <c r="L612" s="13"/>
      <c r="M612" s="13"/>
    </row>
    <row r="613" spans="3:13" x14ac:dyDescent="0.25">
      <c r="C613" s="23"/>
      <c r="D613" s="23"/>
      <c r="E613" s="23"/>
      <c r="F613" s="22"/>
      <c r="G613" s="22"/>
      <c r="H613" s="22"/>
      <c r="I613" s="13"/>
      <c r="J613" s="13"/>
      <c r="K613" s="13"/>
      <c r="L613" s="13"/>
      <c r="M613" s="13"/>
    </row>
    <row r="614" spans="3:13" x14ac:dyDescent="0.25">
      <c r="C614" s="23"/>
      <c r="D614" s="23"/>
      <c r="E614" s="23"/>
      <c r="F614" s="22"/>
      <c r="G614" s="22"/>
      <c r="H614" s="22"/>
      <c r="I614" s="13"/>
      <c r="J614" s="13"/>
      <c r="K614" s="13"/>
      <c r="L614" s="13"/>
      <c r="M614" s="13"/>
    </row>
    <row r="615" spans="3:13" x14ac:dyDescent="0.25">
      <c r="C615" s="23"/>
      <c r="D615" s="23"/>
      <c r="E615" s="23"/>
      <c r="F615" s="22"/>
      <c r="G615" s="22"/>
      <c r="H615" s="22"/>
      <c r="I615" s="13"/>
      <c r="J615" s="13"/>
      <c r="K615" s="13"/>
      <c r="L615" s="13"/>
      <c r="M615" s="13"/>
    </row>
    <row r="616" spans="3:13" x14ac:dyDescent="0.25">
      <c r="C616" s="23"/>
      <c r="D616" s="23"/>
      <c r="E616" s="23"/>
      <c r="F616" s="22"/>
      <c r="G616" s="22"/>
      <c r="H616" s="22"/>
      <c r="I616" s="13"/>
      <c r="J616" s="13"/>
      <c r="K616" s="13"/>
      <c r="L616" s="13"/>
      <c r="M616" s="13"/>
    </row>
    <row r="617" spans="3:13" x14ac:dyDescent="0.25">
      <c r="C617" s="23"/>
      <c r="D617" s="23"/>
      <c r="E617" s="23"/>
      <c r="F617" s="22"/>
      <c r="G617" s="22"/>
      <c r="H617" s="22"/>
      <c r="I617" s="13"/>
      <c r="J617" s="13"/>
      <c r="K617" s="13"/>
      <c r="L617" s="13"/>
      <c r="M617" s="13"/>
    </row>
    <row r="618" spans="3:13" x14ac:dyDescent="0.25">
      <c r="C618" s="23"/>
      <c r="D618" s="23"/>
      <c r="E618" s="23"/>
      <c r="F618" s="22"/>
      <c r="G618" s="22"/>
      <c r="H618" s="22"/>
      <c r="I618" s="13"/>
      <c r="J618" s="13"/>
      <c r="K618" s="13"/>
      <c r="L618" s="13"/>
      <c r="M618" s="13"/>
    </row>
    <row r="619" spans="3:13" x14ac:dyDescent="0.25">
      <c r="C619" s="23"/>
      <c r="D619" s="23"/>
      <c r="E619" s="23"/>
      <c r="F619" s="22"/>
      <c r="G619" s="22"/>
      <c r="H619" s="22"/>
      <c r="I619" s="13"/>
      <c r="J619" s="13"/>
      <c r="K619" s="13"/>
      <c r="L619" s="13"/>
      <c r="M619" s="13"/>
    </row>
    <row r="620" spans="3:13" x14ac:dyDescent="0.25">
      <c r="C620" s="23"/>
      <c r="D620" s="23"/>
      <c r="E620" s="23"/>
      <c r="F620" s="22"/>
      <c r="G620" s="22"/>
      <c r="H620" s="22"/>
      <c r="I620" s="13"/>
      <c r="J620" s="13"/>
      <c r="K620" s="13"/>
      <c r="L620" s="13"/>
      <c r="M620" s="13"/>
    </row>
    <row r="621" spans="3:13" x14ac:dyDescent="0.25">
      <c r="C621" s="23"/>
      <c r="D621" s="23"/>
      <c r="E621" s="23"/>
      <c r="F621" s="22"/>
      <c r="G621" s="22"/>
      <c r="H621" s="22"/>
      <c r="I621" s="13"/>
      <c r="J621" s="13"/>
      <c r="K621" s="13"/>
      <c r="L621" s="13"/>
      <c r="M621" s="13"/>
    </row>
    <row r="622" spans="3:13" x14ac:dyDescent="0.25">
      <c r="C622" s="23"/>
      <c r="D622" s="23"/>
      <c r="E622" s="23"/>
      <c r="F622" s="22"/>
      <c r="G622" s="22"/>
      <c r="H622" s="22"/>
      <c r="I622" s="13"/>
      <c r="J622" s="13"/>
      <c r="K622" s="13"/>
      <c r="L622" s="13"/>
      <c r="M622" s="13"/>
    </row>
    <row r="623" spans="3:13" x14ac:dyDescent="0.25">
      <c r="C623" s="23"/>
      <c r="D623" s="23"/>
      <c r="E623" s="23"/>
      <c r="F623" s="22"/>
      <c r="G623" s="22"/>
      <c r="H623" s="22"/>
      <c r="I623" s="13"/>
      <c r="J623" s="13"/>
      <c r="K623" s="13"/>
      <c r="L623" s="13"/>
      <c r="M623" s="13"/>
    </row>
    <row r="624" spans="3:13" x14ac:dyDescent="0.25">
      <c r="C624" s="23"/>
      <c r="D624" s="23"/>
      <c r="E624" s="23"/>
      <c r="F624" s="22"/>
      <c r="G624" s="22"/>
      <c r="H624" s="22"/>
      <c r="I624" s="13"/>
      <c r="J624" s="13"/>
      <c r="K624" s="13"/>
      <c r="L624" s="13"/>
      <c r="M624" s="13"/>
    </row>
    <row r="625" spans="3:13" x14ac:dyDescent="0.25">
      <c r="C625" s="23"/>
      <c r="D625" s="23"/>
      <c r="E625" s="23"/>
      <c r="F625" s="22"/>
      <c r="G625" s="22"/>
      <c r="H625" s="22"/>
      <c r="I625" s="13"/>
      <c r="J625" s="13"/>
      <c r="K625" s="13"/>
      <c r="L625" s="13"/>
      <c r="M625" s="13"/>
    </row>
    <row r="626" spans="3:13" x14ac:dyDescent="0.25">
      <c r="C626" s="23"/>
      <c r="D626" s="23"/>
      <c r="E626" s="23"/>
      <c r="F626" s="22"/>
      <c r="G626" s="22"/>
      <c r="H626" s="22"/>
      <c r="I626" s="13"/>
      <c r="J626" s="13"/>
      <c r="K626" s="13"/>
      <c r="L626" s="13"/>
      <c r="M626" s="13"/>
    </row>
    <row r="627" spans="3:13" x14ac:dyDescent="0.25">
      <c r="C627" s="23"/>
      <c r="D627" s="23"/>
      <c r="E627" s="23"/>
      <c r="F627" s="22"/>
      <c r="G627" s="22"/>
      <c r="H627" s="22"/>
      <c r="I627" s="13"/>
      <c r="J627" s="13"/>
      <c r="K627" s="13"/>
      <c r="L627" s="13"/>
      <c r="M627" s="13"/>
    </row>
    <row r="628" spans="3:13" x14ac:dyDescent="0.25">
      <c r="C628" s="23"/>
      <c r="D628" s="23"/>
      <c r="E628" s="23"/>
      <c r="F628" s="22"/>
      <c r="G628" s="22"/>
      <c r="H628" s="22"/>
      <c r="I628" s="13"/>
      <c r="J628" s="13"/>
      <c r="K628" s="13"/>
      <c r="L628" s="13"/>
      <c r="M628" s="13"/>
    </row>
    <row r="629" spans="3:13" x14ac:dyDescent="0.25">
      <c r="C629" s="23"/>
      <c r="D629" s="23"/>
      <c r="E629" s="23"/>
      <c r="F629" s="22"/>
      <c r="G629" s="22"/>
      <c r="H629" s="22"/>
      <c r="I629" s="13"/>
      <c r="J629" s="13"/>
      <c r="K629" s="13"/>
      <c r="L629" s="13"/>
      <c r="M629" s="13"/>
    </row>
    <row r="630" spans="3:13" x14ac:dyDescent="0.25">
      <c r="C630" s="23"/>
      <c r="D630" s="23"/>
      <c r="E630" s="23"/>
      <c r="F630" s="22"/>
      <c r="G630" s="22"/>
      <c r="H630" s="22"/>
      <c r="I630" s="13"/>
      <c r="J630" s="13"/>
      <c r="K630" s="13"/>
      <c r="L630" s="13"/>
      <c r="M630" s="13"/>
    </row>
    <row r="631" spans="3:13" x14ac:dyDescent="0.25">
      <c r="C631" s="23"/>
      <c r="D631" s="23"/>
      <c r="E631" s="23"/>
      <c r="F631" s="22"/>
      <c r="G631" s="22"/>
      <c r="H631" s="22"/>
      <c r="I631" s="13"/>
      <c r="J631" s="13"/>
      <c r="K631" s="13"/>
      <c r="L631" s="13"/>
      <c r="M631" s="13"/>
    </row>
    <row r="632" spans="3:13" x14ac:dyDescent="0.25">
      <c r="C632" s="23"/>
      <c r="D632" s="23"/>
      <c r="E632" s="23"/>
      <c r="F632" s="22"/>
      <c r="G632" s="22"/>
      <c r="H632" s="22"/>
      <c r="I632" s="13"/>
      <c r="J632" s="13"/>
      <c r="K632" s="13"/>
      <c r="L632" s="13"/>
      <c r="M632" s="13"/>
    </row>
    <row r="633" spans="3:13" x14ac:dyDescent="0.25">
      <c r="C633" s="23"/>
      <c r="D633" s="23"/>
      <c r="E633" s="23"/>
      <c r="F633" s="22"/>
      <c r="G633" s="22"/>
      <c r="H633" s="22"/>
      <c r="I633" s="13"/>
      <c r="J633" s="13"/>
      <c r="K633" s="13"/>
      <c r="L633" s="13"/>
      <c r="M633" s="13"/>
    </row>
    <row r="634" spans="3:13" x14ac:dyDescent="0.25">
      <c r="C634" s="23"/>
      <c r="D634" s="23"/>
      <c r="E634" s="23"/>
      <c r="F634" s="22"/>
      <c r="G634" s="22"/>
      <c r="H634" s="22"/>
      <c r="I634" s="13"/>
      <c r="J634" s="13"/>
      <c r="K634" s="13"/>
      <c r="L634" s="13"/>
      <c r="M634" s="13"/>
    </row>
    <row r="635" spans="3:13" x14ac:dyDescent="0.25">
      <c r="C635" s="23"/>
      <c r="D635" s="23"/>
      <c r="E635" s="23"/>
      <c r="F635" s="22"/>
      <c r="G635" s="22"/>
      <c r="H635" s="22"/>
      <c r="I635" s="13"/>
      <c r="J635" s="13"/>
      <c r="K635" s="13"/>
      <c r="L635" s="13"/>
      <c r="M635" s="13"/>
    </row>
    <row r="636" spans="3:13" x14ac:dyDescent="0.25">
      <c r="C636" s="23"/>
      <c r="D636" s="23"/>
      <c r="E636" s="23"/>
      <c r="F636" s="22"/>
      <c r="G636" s="22"/>
      <c r="H636" s="22"/>
      <c r="I636" s="13"/>
      <c r="J636" s="13"/>
      <c r="K636" s="13"/>
      <c r="L636" s="13"/>
      <c r="M636" s="13"/>
    </row>
    <row r="637" spans="3:13" x14ac:dyDescent="0.25">
      <c r="C637" s="23"/>
      <c r="D637" s="23"/>
      <c r="E637" s="23"/>
      <c r="F637" s="22"/>
      <c r="G637" s="22"/>
      <c r="H637" s="22"/>
      <c r="I637" s="13"/>
      <c r="J637" s="13"/>
      <c r="K637" s="13"/>
      <c r="L637" s="13"/>
      <c r="M637" s="13"/>
    </row>
    <row r="638" spans="3:13" x14ac:dyDescent="0.25">
      <c r="C638" s="23"/>
      <c r="D638" s="23"/>
      <c r="E638" s="23"/>
      <c r="F638" s="22"/>
      <c r="G638" s="22"/>
      <c r="H638" s="22"/>
      <c r="I638" s="13"/>
      <c r="J638" s="13"/>
      <c r="K638" s="13"/>
      <c r="L638" s="13"/>
      <c r="M638" s="13"/>
    </row>
    <row r="639" spans="3:13" x14ac:dyDescent="0.25">
      <c r="C639" s="23"/>
      <c r="D639" s="23"/>
      <c r="E639" s="23"/>
      <c r="F639" s="22"/>
      <c r="G639" s="22"/>
      <c r="H639" s="22"/>
      <c r="I639" s="13"/>
      <c r="J639" s="13"/>
      <c r="K639" s="13"/>
      <c r="L639" s="13"/>
      <c r="M639" s="13"/>
    </row>
    <row r="640" spans="3:13" x14ac:dyDescent="0.25">
      <c r="C640" s="23"/>
      <c r="D640" s="23"/>
      <c r="E640" s="23"/>
      <c r="F640" s="22"/>
      <c r="G640" s="22"/>
      <c r="H640" s="22"/>
      <c r="I640" s="13"/>
      <c r="J640" s="13"/>
      <c r="K640" s="13"/>
      <c r="L640" s="13"/>
      <c r="M640" s="13"/>
    </row>
    <row r="641" spans="3:13" x14ac:dyDescent="0.25">
      <c r="C641" s="23"/>
      <c r="D641" s="23"/>
      <c r="E641" s="23"/>
      <c r="F641" s="22"/>
      <c r="G641" s="22"/>
      <c r="H641" s="22"/>
      <c r="I641" s="13"/>
      <c r="J641" s="13"/>
      <c r="K641" s="13"/>
      <c r="L641" s="13"/>
      <c r="M641" s="13"/>
    </row>
    <row r="642" spans="3:13" x14ac:dyDescent="0.25">
      <c r="C642" s="23"/>
      <c r="D642" s="23"/>
      <c r="E642" s="23"/>
      <c r="F642" s="22"/>
      <c r="G642" s="22"/>
      <c r="H642" s="22"/>
      <c r="I642" s="13"/>
      <c r="J642" s="13"/>
      <c r="K642" s="13"/>
      <c r="L642" s="13"/>
      <c r="M642" s="13"/>
    </row>
    <row r="643" spans="3:13" x14ac:dyDescent="0.25">
      <c r="C643" s="23"/>
      <c r="D643" s="23"/>
      <c r="E643" s="23"/>
      <c r="F643" s="22"/>
      <c r="G643" s="22"/>
      <c r="H643" s="22"/>
      <c r="I643" s="13"/>
      <c r="J643" s="13"/>
      <c r="K643" s="13"/>
      <c r="L643" s="13"/>
      <c r="M643" s="13"/>
    </row>
    <row r="644" spans="3:13" x14ac:dyDescent="0.25">
      <c r="C644" s="23"/>
      <c r="D644" s="23"/>
      <c r="E644" s="23"/>
      <c r="F644" s="22"/>
      <c r="G644" s="22"/>
      <c r="H644" s="22"/>
      <c r="I644" s="13"/>
      <c r="J644" s="13"/>
      <c r="K644" s="13"/>
      <c r="L644" s="13"/>
      <c r="M644" s="13"/>
    </row>
    <row r="645" spans="3:13" x14ac:dyDescent="0.25">
      <c r="C645" s="23"/>
      <c r="D645" s="23"/>
      <c r="E645" s="23"/>
      <c r="F645" s="22"/>
      <c r="G645" s="22"/>
      <c r="H645" s="22"/>
      <c r="I645" s="13"/>
      <c r="J645" s="13"/>
      <c r="K645" s="13"/>
      <c r="L645" s="13"/>
      <c r="M645" s="13"/>
    </row>
    <row r="646" spans="3:13" x14ac:dyDescent="0.25">
      <c r="C646" s="23"/>
      <c r="D646" s="23"/>
      <c r="E646" s="23"/>
      <c r="F646" s="22"/>
      <c r="G646" s="22"/>
      <c r="H646" s="22"/>
      <c r="I646" s="13"/>
      <c r="J646" s="13"/>
      <c r="K646" s="13"/>
      <c r="L646" s="13"/>
      <c r="M646" s="13"/>
    </row>
    <row r="647" spans="3:13" x14ac:dyDescent="0.25">
      <c r="C647" s="23"/>
      <c r="D647" s="23"/>
      <c r="E647" s="23"/>
      <c r="F647" s="22"/>
      <c r="G647" s="22"/>
      <c r="H647" s="22"/>
      <c r="I647" s="13"/>
      <c r="J647" s="13"/>
      <c r="K647" s="13"/>
      <c r="L647" s="13"/>
      <c r="M647" s="13"/>
    </row>
    <row r="648" spans="3:13" x14ac:dyDescent="0.25">
      <c r="C648" s="23"/>
      <c r="D648" s="23"/>
      <c r="E648" s="23"/>
      <c r="F648" s="22"/>
      <c r="G648" s="22"/>
      <c r="H648" s="22"/>
      <c r="I648" s="13"/>
      <c r="J648" s="13"/>
      <c r="K648" s="13"/>
      <c r="L648" s="13"/>
      <c r="M648" s="13"/>
    </row>
    <row r="649" spans="3:13" x14ac:dyDescent="0.25">
      <c r="C649" s="23"/>
      <c r="D649" s="23"/>
      <c r="E649" s="23"/>
      <c r="F649" s="22"/>
      <c r="G649" s="22"/>
      <c r="H649" s="22"/>
      <c r="I649" s="13"/>
      <c r="J649" s="13"/>
      <c r="K649" s="13"/>
      <c r="L649" s="13"/>
      <c r="M649" s="13"/>
    </row>
    <row r="650" spans="3:13" x14ac:dyDescent="0.25">
      <c r="C650" s="23"/>
      <c r="D650" s="23"/>
      <c r="E650" s="23"/>
      <c r="F650" s="22"/>
      <c r="G650" s="22"/>
      <c r="H650" s="22"/>
      <c r="I650" s="13"/>
      <c r="J650" s="13"/>
      <c r="K650" s="13"/>
      <c r="L650" s="13"/>
      <c r="M650" s="13"/>
    </row>
    <row r="651" spans="3:13" x14ac:dyDescent="0.25">
      <c r="C651" s="23"/>
      <c r="D651" s="23"/>
      <c r="E651" s="23"/>
      <c r="F651" s="22"/>
      <c r="G651" s="22"/>
      <c r="H651" s="22"/>
      <c r="I651" s="13"/>
      <c r="J651" s="13"/>
      <c r="K651" s="13"/>
      <c r="L651" s="13"/>
      <c r="M651" s="13"/>
    </row>
    <row r="652" spans="3:13" x14ac:dyDescent="0.25">
      <c r="C652" s="23"/>
      <c r="D652" s="23"/>
      <c r="E652" s="23"/>
      <c r="F652" s="22"/>
      <c r="G652" s="22"/>
      <c r="H652" s="22"/>
      <c r="I652" s="13"/>
      <c r="J652" s="13"/>
      <c r="K652" s="13"/>
      <c r="L652" s="13"/>
      <c r="M652" s="13"/>
    </row>
    <row r="653" spans="3:13" x14ac:dyDescent="0.25">
      <c r="C653" s="23"/>
      <c r="D653" s="23"/>
      <c r="E653" s="23"/>
      <c r="F653" s="22"/>
      <c r="G653" s="22"/>
      <c r="H653" s="22"/>
      <c r="I653" s="13"/>
      <c r="J653" s="13"/>
      <c r="K653" s="13"/>
      <c r="L653" s="13"/>
      <c r="M653" s="13"/>
    </row>
    <row r="654" spans="3:13" x14ac:dyDescent="0.25">
      <c r="C654" s="23"/>
      <c r="D654" s="23"/>
      <c r="E654" s="23"/>
      <c r="F654" s="22"/>
      <c r="G654" s="22"/>
      <c r="H654" s="22"/>
      <c r="I654" s="13"/>
      <c r="J654" s="13"/>
      <c r="K654" s="13"/>
      <c r="L654" s="13"/>
      <c r="M654" s="13"/>
    </row>
    <row r="655" spans="3:13" x14ac:dyDescent="0.25">
      <c r="C655" s="23"/>
      <c r="D655" s="23"/>
      <c r="E655" s="23"/>
      <c r="F655" s="22"/>
      <c r="G655" s="22"/>
      <c r="H655" s="22"/>
      <c r="I655" s="13"/>
      <c r="J655" s="13"/>
      <c r="K655" s="13"/>
      <c r="L655" s="13"/>
      <c r="M655" s="13"/>
    </row>
    <row r="656" spans="3:13" x14ac:dyDescent="0.25">
      <c r="C656" s="23"/>
      <c r="D656" s="23"/>
      <c r="E656" s="23"/>
      <c r="F656" s="22"/>
      <c r="G656" s="22"/>
      <c r="H656" s="22"/>
      <c r="I656" s="13"/>
      <c r="J656" s="13"/>
      <c r="K656" s="13"/>
      <c r="L656" s="13"/>
      <c r="M656" s="13"/>
    </row>
    <row r="657" spans="3:13" x14ac:dyDescent="0.25">
      <c r="C657" s="23"/>
      <c r="D657" s="23"/>
      <c r="E657" s="23"/>
      <c r="F657" s="22"/>
      <c r="G657" s="22"/>
      <c r="H657" s="22"/>
      <c r="I657" s="13"/>
      <c r="J657" s="13"/>
      <c r="K657" s="13"/>
      <c r="L657" s="13"/>
      <c r="M657" s="13"/>
    </row>
    <row r="658" spans="3:13" x14ac:dyDescent="0.25">
      <c r="C658" s="23"/>
      <c r="D658" s="23"/>
      <c r="E658" s="23"/>
      <c r="F658" s="22"/>
      <c r="G658" s="22"/>
      <c r="H658" s="22"/>
      <c r="I658" s="13"/>
      <c r="J658" s="13"/>
      <c r="K658" s="13"/>
      <c r="L658" s="13"/>
      <c r="M658" s="13"/>
    </row>
    <row r="659" spans="3:13" x14ac:dyDescent="0.25">
      <c r="C659" s="23"/>
      <c r="D659" s="23"/>
      <c r="E659" s="23"/>
      <c r="F659" s="22"/>
      <c r="G659" s="22"/>
      <c r="H659" s="22"/>
      <c r="I659" s="13"/>
      <c r="J659" s="13"/>
      <c r="K659" s="13"/>
      <c r="L659" s="13"/>
      <c r="M659" s="13"/>
    </row>
    <row r="660" spans="3:13" x14ac:dyDescent="0.25">
      <c r="C660" s="23"/>
      <c r="D660" s="23"/>
      <c r="E660" s="23"/>
      <c r="F660" s="22"/>
      <c r="G660" s="22"/>
      <c r="H660" s="22"/>
      <c r="I660" s="13"/>
      <c r="J660" s="13"/>
      <c r="K660" s="13"/>
      <c r="L660" s="13"/>
      <c r="M660" s="13"/>
    </row>
    <row r="661" spans="3:13" x14ac:dyDescent="0.25">
      <c r="C661" s="23"/>
      <c r="D661" s="23"/>
      <c r="E661" s="23"/>
      <c r="F661" s="22"/>
      <c r="G661" s="22"/>
      <c r="H661" s="22"/>
      <c r="I661" s="13"/>
      <c r="J661" s="13"/>
      <c r="K661" s="13"/>
      <c r="L661" s="13"/>
      <c r="M661" s="13"/>
    </row>
    <row r="662" spans="3:13" x14ac:dyDescent="0.25">
      <c r="C662" s="23"/>
      <c r="D662" s="23"/>
      <c r="E662" s="23"/>
      <c r="F662" s="22"/>
      <c r="G662" s="22"/>
      <c r="H662" s="22"/>
      <c r="I662" s="13"/>
      <c r="J662" s="13"/>
      <c r="K662" s="13"/>
      <c r="L662" s="13"/>
      <c r="M662" s="13"/>
    </row>
    <row r="663" spans="3:13" x14ac:dyDescent="0.25">
      <c r="C663" s="23"/>
      <c r="D663" s="23"/>
      <c r="E663" s="23"/>
      <c r="F663" s="22"/>
      <c r="G663" s="22"/>
      <c r="H663" s="22"/>
      <c r="I663" s="13"/>
      <c r="J663" s="13"/>
      <c r="K663" s="13"/>
      <c r="L663" s="13"/>
      <c r="M663" s="13"/>
    </row>
    <row r="664" spans="3:13" x14ac:dyDescent="0.25">
      <c r="C664" s="23"/>
      <c r="D664" s="23"/>
      <c r="E664" s="23"/>
      <c r="F664" s="22"/>
      <c r="G664" s="22"/>
      <c r="H664" s="22"/>
      <c r="I664" s="13"/>
      <c r="J664" s="13"/>
      <c r="K664" s="13"/>
      <c r="L664" s="13"/>
      <c r="M664" s="13"/>
    </row>
    <row r="665" spans="3:13" x14ac:dyDescent="0.25">
      <c r="C665" s="23"/>
      <c r="D665" s="23"/>
      <c r="E665" s="23"/>
      <c r="F665" s="22"/>
      <c r="G665" s="22"/>
      <c r="H665" s="22"/>
      <c r="I665" s="13"/>
      <c r="J665" s="13"/>
      <c r="K665" s="13"/>
      <c r="L665" s="13"/>
      <c r="M665" s="13"/>
    </row>
    <row r="666" spans="3:13" x14ac:dyDescent="0.25">
      <c r="C666" s="23"/>
      <c r="D666" s="23"/>
      <c r="E666" s="23"/>
      <c r="F666" s="22"/>
      <c r="G666" s="22"/>
      <c r="H666" s="22"/>
      <c r="I666" s="13"/>
      <c r="J666" s="13"/>
      <c r="K666" s="13"/>
      <c r="L666" s="13"/>
      <c r="M666" s="13"/>
    </row>
    <row r="667" spans="3:13" x14ac:dyDescent="0.25">
      <c r="C667" s="23"/>
      <c r="D667" s="23"/>
      <c r="E667" s="23"/>
      <c r="F667" s="22"/>
      <c r="G667" s="22"/>
      <c r="H667" s="22"/>
      <c r="I667" s="13"/>
      <c r="J667" s="13"/>
      <c r="K667" s="13"/>
      <c r="L667" s="13"/>
      <c r="M667" s="13"/>
    </row>
    <row r="668" spans="3:13" x14ac:dyDescent="0.25">
      <c r="C668" s="23"/>
      <c r="D668" s="23"/>
      <c r="E668" s="23"/>
      <c r="F668" s="22"/>
      <c r="G668" s="22"/>
      <c r="H668" s="22"/>
      <c r="I668" s="13"/>
      <c r="J668" s="13"/>
      <c r="K668" s="13"/>
      <c r="L668" s="13"/>
      <c r="M668" s="13"/>
    </row>
    <row r="669" spans="3:13" x14ac:dyDescent="0.25">
      <c r="C669" s="23"/>
      <c r="D669" s="23"/>
      <c r="E669" s="23"/>
      <c r="F669" s="22"/>
      <c r="G669" s="22"/>
      <c r="H669" s="22"/>
      <c r="I669" s="13"/>
      <c r="J669" s="13"/>
      <c r="K669" s="13"/>
      <c r="L669" s="13"/>
      <c r="M669" s="13"/>
    </row>
    <row r="670" spans="3:13" x14ac:dyDescent="0.25">
      <c r="C670" s="23"/>
      <c r="D670" s="23"/>
      <c r="E670" s="23"/>
      <c r="F670" s="22"/>
      <c r="G670" s="22"/>
      <c r="H670" s="22"/>
      <c r="I670" s="13"/>
      <c r="J670" s="13"/>
      <c r="K670" s="13"/>
      <c r="L670" s="13"/>
      <c r="M670" s="13"/>
    </row>
    <row r="671" spans="3:13" x14ac:dyDescent="0.25">
      <c r="C671" s="23"/>
      <c r="D671" s="23"/>
      <c r="E671" s="23"/>
      <c r="F671" s="22"/>
      <c r="G671" s="22"/>
      <c r="H671" s="22"/>
      <c r="I671" s="13"/>
      <c r="J671" s="13"/>
      <c r="K671" s="13"/>
      <c r="L671" s="13"/>
      <c r="M671" s="13"/>
    </row>
    <row r="672" spans="3:13" x14ac:dyDescent="0.25">
      <c r="C672" s="23"/>
      <c r="D672" s="23"/>
      <c r="E672" s="23"/>
      <c r="F672" s="22"/>
      <c r="G672" s="22"/>
      <c r="H672" s="22"/>
      <c r="I672" s="13"/>
      <c r="J672" s="13"/>
      <c r="K672" s="13"/>
      <c r="L672" s="13"/>
      <c r="M672" s="13"/>
    </row>
    <row r="673" spans="3:13" x14ac:dyDescent="0.25">
      <c r="C673" s="23"/>
      <c r="D673" s="23"/>
      <c r="E673" s="23"/>
      <c r="F673" s="22"/>
      <c r="G673" s="22"/>
      <c r="H673" s="22"/>
      <c r="I673" s="13"/>
      <c r="J673" s="13"/>
      <c r="K673" s="13"/>
      <c r="L673" s="13"/>
      <c r="M673" s="13"/>
    </row>
    <row r="674" spans="3:13" x14ac:dyDescent="0.25">
      <c r="C674" s="23"/>
      <c r="D674" s="23"/>
      <c r="E674" s="23"/>
      <c r="F674" s="22"/>
      <c r="G674" s="22"/>
      <c r="H674" s="22"/>
      <c r="I674" s="13"/>
      <c r="J674" s="13"/>
      <c r="K674" s="13"/>
      <c r="L674" s="13"/>
      <c r="M674" s="13"/>
    </row>
    <row r="675" spans="3:13" x14ac:dyDescent="0.25">
      <c r="C675" s="23"/>
      <c r="D675" s="23"/>
      <c r="E675" s="23"/>
      <c r="F675" s="22"/>
      <c r="G675" s="22"/>
      <c r="H675" s="22"/>
      <c r="I675" s="13"/>
      <c r="J675" s="13"/>
      <c r="K675" s="13"/>
      <c r="L675" s="13"/>
      <c r="M675" s="13"/>
    </row>
    <row r="676" spans="3:13" x14ac:dyDescent="0.25">
      <c r="C676" s="23"/>
      <c r="D676" s="23"/>
      <c r="E676" s="23"/>
      <c r="F676" s="22"/>
      <c r="G676" s="22"/>
      <c r="H676" s="22"/>
      <c r="I676" s="13"/>
      <c r="J676" s="13"/>
      <c r="K676" s="13"/>
      <c r="L676" s="13"/>
      <c r="M676" s="13"/>
    </row>
    <row r="677" spans="3:13" x14ac:dyDescent="0.25">
      <c r="C677" s="23"/>
      <c r="D677" s="23"/>
      <c r="E677" s="23"/>
      <c r="F677" s="22"/>
      <c r="G677" s="22"/>
      <c r="H677" s="22"/>
      <c r="I677" s="13"/>
      <c r="J677" s="13"/>
      <c r="K677" s="13"/>
      <c r="L677" s="13"/>
      <c r="M677" s="13"/>
    </row>
    <row r="678" spans="3:13" x14ac:dyDescent="0.25">
      <c r="C678" s="23"/>
      <c r="D678" s="23"/>
      <c r="E678" s="23"/>
      <c r="F678" s="22"/>
      <c r="G678" s="22"/>
      <c r="H678" s="22"/>
      <c r="I678" s="13"/>
      <c r="J678" s="13"/>
      <c r="K678" s="13"/>
      <c r="L678" s="13"/>
      <c r="M678" s="13"/>
    </row>
    <row r="679" spans="3:13" x14ac:dyDescent="0.25">
      <c r="C679" s="23"/>
      <c r="D679" s="23"/>
      <c r="E679" s="23"/>
      <c r="F679" s="22"/>
      <c r="G679" s="22"/>
      <c r="H679" s="22"/>
      <c r="I679" s="13"/>
      <c r="J679" s="13"/>
      <c r="K679" s="13"/>
      <c r="L679" s="13"/>
      <c r="M679" s="13"/>
    </row>
    <row r="680" spans="3:13" x14ac:dyDescent="0.25">
      <c r="C680" s="23"/>
      <c r="D680" s="23"/>
      <c r="E680" s="23"/>
      <c r="F680" s="22"/>
      <c r="G680" s="22"/>
      <c r="H680" s="22"/>
      <c r="I680" s="13"/>
      <c r="J680" s="13"/>
      <c r="K680" s="13"/>
      <c r="L680" s="13"/>
      <c r="M680" s="13"/>
    </row>
    <row r="681" spans="3:13" x14ac:dyDescent="0.25">
      <c r="C681" s="23"/>
      <c r="D681" s="23"/>
      <c r="E681" s="23"/>
      <c r="F681" s="22"/>
      <c r="G681" s="22"/>
      <c r="H681" s="22"/>
      <c r="I681" s="13"/>
      <c r="J681" s="13"/>
      <c r="K681" s="13"/>
      <c r="L681" s="13"/>
      <c r="M681" s="13"/>
    </row>
    <row r="682" spans="3:13" x14ac:dyDescent="0.25">
      <c r="C682" s="23"/>
      <c r="D682" s="23"/>
      <c r="E682" s="23"/>
      <c r="F682" s="22"/>
      <c r="G682" s="22"/>
      <c r="H682" s="22"/>
      <c r="I682" s="13"/>
      <c r="J682" s="13"/>
      <c r="K682" s="13"/>
      <c r="L682" s="13"/>
      <c r="M682" s="13"/>
    </row>
    <row r="683" spans="3:13" x14ac:dyDescent="0.25">
      <c r="C683" s="23"/>
      <c r="D683" s="23"/>
      <c r="E683" s="23"/>
      <c r="F683" s="22"/>
      <c r="G683" s="22"/>
      <c r="H683" s="22"/>
      <c r="I683" s="13"/>
      <c r="J683" s="13"/>
      <c r="K683" s="13"/>
      <c r="L683" s="13"/>
      <c r="M683" s="13"/>
    </row>
    <row r="684" spans="3:13" x14ac:dyDescent="0.25">
      <c r="C684" s="23"/>
      <c r="D684" s="23"/>
      <c r="E684" s="23"/>
      <c r="F684" s="22"/>
      <c r="G684" s="22"/>
      <c r="H684" s="22"/>
      <c r="I684" s="13"/>
      <c r="J684" s="13"/>
      <c r="K684" s="13"/>
      <c r="L684" s="13"/>
      <c r="M684" s="13"/>
    </row>
    <row r="685" spans="3:13" x14ac:dyDescent="0.25">
      <c r="C685" s="23"/>
      <c r="D685" s="23"/>
      <c r="E685" s="23"/>
      <c r="F685" s="22"/>
      <c r="G685" s="22"/>
      <c r="H685" s="22"/>
      <c r="I685" s="13"/>
      <c r="J685" s="13"/>
      <c r="K685" s="13"/>
      <c r="L685" s="13"/>
      <c r="M685" s="13"/>
    </row>
    <row r="686" spans="3:13" x14ac:dyDescent="0.25">
      <c r="C686" s="23"/>
      <c r="D686" s="23"/>
      <c r="E686" s="23"/>
      <c r="F686" s="22"/>
      <c r="G686" s="22"/>
      <c r="H686" s="22"/>
      <c r="I686" s="13"/>
      <c r="J686" s="13"/>
      <c r="K686" s="13"/>
      <c r="L686" s="13"/>
      <c r="M686" s="13"/>
    </row>
    <row r="687" spans="3:13" x14ac:dyDescent="0.25">
      <c r="C687" s="23"/>
      <c r="D687" s="23"/>
      <c r="E687" s="23"/>
      <c r="F687" s="22"/>
      <c r="G687" s="22"/>
      <c r="H687" s="22"/>
      <c r="I687" s="13"/>
      <c r="J687" s="13"/>
      <c r="K687" s="13"/>
      <c r="L687" s="13"/>
      <c r="M687" s="13"/>
    </row>
    <row r="688" spans="3:13" x14ac:dyDescent="0.25">
      <c r="C688" s="23"/>
      <c r="D688" s="23"/>
      <c r="E688" s="23"/>
      <c r="F688" s="22"/>
      <c r="G688" s="22"/>
      <c r="H688" s="22"/>
      <c r="I688" s="13"/>
      <c r="J688" s="13"/>
      <c r="K688" s="13"/>
      <c r="L688" s="13"/>
      <c r="M688" s="13"/>
    </row>
    <row r="689" spans="3:13" x14ac:dyDescent="0.25">
      <c r="C689" s="23"/>
      <c r="D689" s="23"/>
      <c r="E689" s="23"/>
      <c r="F689" s="22"/>
      <c r="G689" s="22"/>
      <c r="H689" s="22"/>
      <c r="I689" s="13"/>
      <c r="J689" s="13"/>
      <c r="K689" s="13"/>
      <c r="L689" s="13"/>
      <c r="M689" s="13"/>
    </row>
    <row r="690" spans="3:13" x14ac:dyDescent="0.25">
      <c r="C690" s="23"/>
      <c r="D690" s="23"/>
      <c r="E690" s="23"/>
      <c r="F690" s="22"/>
      <c r="G690" s="22"/>
      <c r="H690" s="22"/>
      <c r="I690" s="13"/>
      <c r="J690" s="13"/>
      <c r="K690" s="13"/>
      <c r="L690" s="13"/>
      <c r="M690" s="13"/>
    </row>
    <row r="691" spans="3:13" x14ac:dyDescent="0.25">
      <c r="C691" s="23"/>
      <c r="D691" s="23"/>
      <c r="E691" s="23"/>
      <c r="F691" s="22"/>
      <c r="G691" s="22"/>
      <c r="H691" s="22"/>
      <c r="I691" s="13"/>
      <c r="J691" s="13"/>
      <c r="K691" s="13"/>
      <c r="L691" s="13"/>
      <c r="M691" s="13"/>
    </row>
    <row r="692" spans="3:13" x14ac:dyDescent="0.25">
      <c r="C692" s="23"/>
      <c r="D692" s="23"/>
      <c r="E692" s="23"/>
      <c r="F692" s="22"/>
      <c r="G692" s="22"/>
      <c r="H692" s="22"/>
      <c r="I692" s="13"/>
      <c r="J692" s="13"/>
      <c r="K692" s="13"/>
      <c r="L692" s="13"/>
      <c r="M692" s="13"/>
    </row>
    <row r="693" spans="3:13" x14ac:dyDescent="0.25">
      <c r="C693" s="23"/>
      <c r="D693" s="23"/>
      <c r="E693" s="23"/>
      <c r="F693" s="22"/>
      <c r="G693" s="22"/>
      <c r="H693" s="22"/>
      <c r="I693" s="13"/>
      <c r="J693" s="13"/>
      <c r="K693" s="13"/>
      <c r="L693" s="13"/>
      <c r="M693" s="13"/>
    </row>
    <row r="694" spans="3:13" x14ac:dyDescent="0.25">
      <c r="C694" s="23"/>
      <c r="D694" s="23"/>
      <c r="E694" s="23"/>
      <c r="F694" s="22"/>
      <c r="G694" s="22"/>
      <c r="H694" s="22"/>
      <c r="I694" s="13"/>
      <c r="J694" s="13"/>
      <c r="K694" s="13"/>
      <c r="L694" s="13"/>
      <c r="M694" s="13"/>
    </row>
    <row r="695" spans="3:13" x14ac:dyDescent="0.25">
      <c r="C695" s="23"/>
      <c r="D695" s="23"/>
      <c r="E695" s="23"/>
      <c r="F695" s="22"/>
      <c r="G695" s="22"/>
      <c r="H695" s="22"/>
      <c r="I695" s="13"/>
      <c r="J695" s="13"/>
      <c r="K695" s="13"/>
      <c r="L695" s="13"/>
      <c r="M695" s="13"/>
    </row>
    <row r="696" spans="3:13" x14ac:dyDescent="0.25">
      <c r="C696" s="23"/>
      <c r="D696" s="23"/>
      <c r="E696" s="23"/>
      <c r="F696" s="22"/>
      <c r="G696" s="22"/>
      <c r="H696" s="22"/>
      <c r="I696" s="13"/>
      <c r="J696" s="13"/>
      <c r="K696" s="13"/>
      <c r="L696" s="13"/>
      <c r="M696" s="13"/>
    </row>
    <row r="697" spans="3:13" x14ac:dyDescent="0.25">
      <c r="C697" s="23"/>
      <c r="D697" s="23"/>
      <c r="E697" s="23"/>
      <c r="F697" s="22"/>
      <c r="G697" s="22"/>
      <c r="H697" s="22"/>
      <c r="I697" s="13"/>
      <c r="J697" s="13"/>
      <c r="K697" s="13"/>
      <c r="L697" s="13"/>
      <c r="M697" s="13"/>
    </row>
    <row r="698" spans="3:13" x14ac:dyDescent="0.25">
      <c r="C698" s="23"/>
      <c r="D698" s="23"/>
      <c r="E698" s="23"/>
      <c r="F698" s="22"/>
      <c r="G698" s="22"/>
      <c r="H698" s="22"/>
      <c r="I698" s="13"/>
      <c r="J698" s="13"/>
      <c r="K698" s="13"/>
      <c r="L698" s="13"/>
      <c r="M698" s="13"/>
    </row>
    <row r="699" spans="3:13" x14ac:dyDescent="0.25">
      <c r="C699" s="23"/>
      <c r="D699" s="23"/>
      <c r="E699" s="23"/>
      <c r="F699" s="22"/>
      <c r="G699" s="22"/>
      <c r="H699" s="22"/>
      <c r="I699" s="13"/>
      <c r="J699" s="13"/>
      <c r="K699" s="13"/>
      <c r="L699" s="13"/>
      <c r="M699" s="13"/>
    </row>
    <row r="700" spans="3:13" x14ac:dyDescent="0.25">
      <c r="C700" s="23"/>
      <c r="D700" s="23"/>
      <c r="E700" s="23"/>
      <c r="F700" s="22"/>
      <c r="G700" s="22"/>
      <c r="H700" s="22"/>
      <c r="I700" s="13"/>
      <c r="J700" s="13"/>
      <c r="K700" s="13"/>
      <c r="L700" s="13"/>
      <c r="M700" s="13"/>
    </row>
    <row r="701" spans="3:13" x14ac:dyDescent="0.25">
      <c r="C701" s="23"/>
      <c r="D701" s="23"/>
      <c r="E701" s="23"/>
      <c r="F701" s="22"/>
      <c r="G701" s="22"/>
      <c r="H701" s="22"/>
      <c r="I701" s="13"/>
      <c r="J701" s="13"/>
      <c r="K701" s="13"/>
      <c r="L701" s="13"/>
      <c r="M701" s="13"/>
    </row>
    <row r="702" spans="3:13" x14ac:dyDescent="0.25">
      <c r="C702" s="23"/>
      <c r="D702" s="23"/>
      <c r="E702" s="23"/>
      <c r="F702" s="22"/>
      <c r="G702" s="22"/>
      <c r="H702" s="22"/>
      <c r="I702" s="13"/>
      <c r="J702" s="13"/>
      <c r="K702" s="13"/>
      <c r="L702" s="13"/>
      <c r="M702" s="13"/>
    </row>
    <row r="703" spans="3:13" x14ac:dyDescent="0.25">
      <c r="C703" s="23"/>
      <c r="D703" s="23"/>
      <c r="E703" s="23"/>
      <c r="F703" s="22"/>
      <c r="G703" s="22"/>
      <c r="H703" s="22"/>
      <c r="I703" s="13"/>
      <c r="J703" s="13"/>
      <c r="K703" s="13"/>
      <c r="L703" s="13"/>
      <c r="M703" s="13"/>
    </row>
    <row r="704" spans="3:13" x14ac:dyDescent="0.25">
      <c r="C704" s="23"/>
      <c r="D704" s="23"/>
      <c r="E704" s="23"/>
      <c r="F704" s="22"/>
      <c r="G704" s="22"/>
      <c r="H704" s="22"/>
      <c r="I704" s="13"/>
      <c r="J704" s="13"/>
      <c r="K704" s="13"/>
      <c r="L704" s="13"/>
      <c r="M704" s="13"/>
    </row>
    <row r="705" spans="3:13" x14ac:dyDescent="0.25">
      <c r="C705" s="23"/>
      <c r="D705" s="23"/>
      <c r="E705" s="23"/>
      <c r="F705" s="22"/>
      <c r="G705" s="22"/>
      <c r="H705" s="22"/>
      <c r="I705" s="13"/>
      <c r="J705" s="13"/>
      <c r="K705" s="13"/>
      <c r="L705" s="13"/>
      <c r="M705" s="13"/>
    </row>
    <row r="706" spans="3:13" x14ac:dyDescent="0.25">
      <c r="C706" s="23"/>
      <c r="D706" s="23"/>
      <c r="E706" s="23"/>
      <c r="F706" s="22"/>
      <c r="G706" s="22"/>
      <c r="H706" s="22"/>
      <c r="I706" s="13"/>
      <c r="J706" s="13"/>
      <c r="K706" s="13"/>
      <c r="L706" s="13"/>
      <c r="M706" s="13"/>
    </row>
    <row r="707" spans="3:13" x14ac:dyDescent="0.25">
      <c r="C707" s="23"/>
      <c r="D707" s="23"/>
      <c r="E707" s="23"/>
      <c r="F707" s="22"/>
      <c r="G707" s="22"/>
      <c r="H707" s="22"/>
      <c r="I707" s="13"/>
      <c r="J707" s="13"/>
      <c r="K707" s="13"/>
      <c r="L707" s="13"/>
      <c r="M707" s="13"/>
    </row>
    <row r="708" spans="3:13" x14ac:dyDescent="0.25">
      <c r="C708" s="23"/>
      <c r="D708" s="23"/>
      <c r="E708" s="23"/>
      <c r="F708" s="22"/>
      <c r="G708" s="22"/>
      <c r="H708" s="22"/>
      <c r="I708" s="13"/>
      <c r="J708" s="13"/>
      <c r="K708" s="13"/>
      <c r="L708" s="13"/>
      <c r="M708" s="13"/>
    </row>
    <row r="709" spans="3:13" x14ac:dyDescent="0.25">
      <c r="C709" s="23"/>
      <c r="D709" s="23"/>
      <c r="E709" s="23"/>
      <c r="F709" s="22"/>
      <c r="G709" s="22"/>
      <c r="H709" s="22"/>
      <c r="I709" s="13"/>
      <c r="J709" s="13"/>
      <c r="K709" s="13"/>
      <c r="L709" s="13"/>
      <c r="M709" s="13"/>
    </row>
    <row r="710" spans="3:13" x14ac:dyDescent="0.25">
      <c r="C710" s="23"/>
      <c r="D710" s="23"/>
      <c r="E710" s="23"/>
      <c r="F710" s="22"/>
      <c r="G710" s="22"/>
      <c r="H710" s="22"/>
      <c r="I710" s="13"/>
      <c r="J710" s="13"/>
      <c r="K710" s="13"/>
      <c r="L710" s="13"/>
      <c r="M710" s="13"/>
    </row>
    <row r="711" spans="3:13" x14ac:dyDescent="0.25">
      <c r="C711" s="23"/>
      <c r="D711" s="23"/>
      <c r="E711" s="23"/>
      <c r="F711" s="22"/>
      <c r="G711" s="22"/>
      <c r="H711" s="22"/>
      <c r="I711" s="13"/>
      <c r="J711" s="13"/>
      <c r="K711" s="13"/>
      <c r="L711" s="13"/>
      <c r="M711" s="13"/>
    </row>
    <row r="712" spans="3:13" x14ac:dyDescent="0.25">
      <c r="C712" s="23"/>
      <c r="D712" s="23"/>
      <c r="E712" s="23"/>
      <c r="F712" s="22"/>
      <c r="G712" s="22"/>
      <c r="H712" s="22"/>
      <c r="I712" s="13"/>
      <c r="J712" s="13"/>
      <c r="K712" s="13"/>
      <c r="L712" s="13"/>
      <c r="M712" s="13"/>
    </row>
    <row r="713" spans="3:13" x14ac:dyDescent="0.25">
      <c r="C713" s="23"/>
      <c r="D713" s="23"/>
      <c r="E713" s="23"/>
      <c r="F713" s="22"/>
      <c r="G713" s="22"/>
      <c r="H713" s="22"/>
      <c r="I713" s="13"/>
      <c r="J713" s="13"/>
      <c r="K713" s="13"/>
      <c r="L713" s="13"/>
      <c r="M713" s="13"/>
    </row>
    <row r="714" spans="3:13" x14ac:dyDescent="0.25">
      <c r="C714" s="23"/>
      <c r="D714" s="23"/>
      <c r="E714" s="23"/>
      <c r="F714" s="22"/>
      <c r="G714" s="22"/>
      <c r="H714" s="22"/>
      <c r="I714" s="13"/>
      <c r="J714" s="13"/>
      <c r="K714" s="13"/>
      <c r="L714" s="13"/>
      <c r="M714" s="13"/>
    </row>
    <row r="715" spans="3:13" x14ac:dyDescent="0.25">
      <c r="C715" s="23"/>
      <c r="D715" s="23"/>
      <c r="E715" s="23"/>
      <c r="F715" s="22"/>
      <c r="G715" s="22"/>
      <c r="H715" s="22"/>
      <c r="I715" s="13"/>
      <c r="J715" s="13"/>
      <c r="K715" s="13"/>
      <c r="L715" s="13"/>
      <c r="M715" s="13"/>
    </row>
    <row r="716" spans="3:13" x14ac:dyDescent="0.25">
      <c r="C716" s="23"/>
      <c r="D716" s="23"/>
      <c r="E716" s="23"/>
      <c r="F716" s="22"/>
      <c r="G716" s="22"/>
      <c r="H716" s="22"/>
      <c r="I716" s="13"/>
      <c r="J716" s="13"/>
      <c r="K716" s="13"/>
      <c r="L716" s="13"/>
      <c r="M716" s="13"/>
    </row>
    <row r="717" spans="3:13" x14ac:dyDescent="0.25">
      <c r="C717" s="23"/>
      <c r="D717" s="23"/>
      <c r="E717" s="23"/>
      <c r="F717" s="22"/>
      <c r="G717" s="22"/>
      <c r="H717" s="22"/>
      <c r="I717" s="13"/>
      <c r="J717" s="13"/>
      <c r="K717" s="13"/>
      <c r="L717" s="13"/>
      <c r="M717" s="13"/>
    </row>
    <row r="718" spans="3:13" x14ac:dyDescent="0.25">
      <c r="C718" s="23"/>
      <c r="D718" s="23"/>
      <c r="E718" s="23"/>
      <c r="F718" s="22"/>
      <c r="G718" s="22"/>
      <c r="H718" s="22"/>
      <c r="I718" s="13"/>
      <c r="J718" s="13"/>
      <c r="K718" s="13"/>
      <c r="L718" s="13"/>
      <c r="M718" s="13"/>
    </row>
    <row r="719" spans="3:13" x14ac:dyDescent="0.25">
      <c r="C719" s="23"/>
      <c r="D719" s="23"/>
      <c r="E719" s="23"/>
      <c r="F719" s="22"/>
      <c r="G719" s="22"/>
      <c r="H719" s="22"/>
      <c r="I719" s="13"/>
      <c r="J719" s="13"/>
      <c r="K719" s="13"/>
      <c r="L719" s="13"/>
      <c r="M719" s="13"/>
    </row>
    <row r="720" spans="3:13" x14ac:dyDescent="0.25">
      <c r="C720" s="23"/>
      <c r="D720" s="23"/>
      <c r="E720" s="23"/>
      <c r="F720" s="22"/>
      <c r="G720" s="22"/>
      <c r="H720" s="22"/>
      <c r="I720" s="13"/>
      <c r="J720" s="13"/>
      <c r="K720" s="13"/>
      <c r="L720" s="13"/>
      <c r="M720" s="13"/>
    </row>
    <row r="721" spans="3:13" x14ac:dyDescent="0.25">
      <c r="C721" s="23"/>
      <c r="D721" s="23"/>
      <c r="E721" s="23"/>
      <c r="F721" s="22"/>
      <c r="G721" s="22"/>
      <c r="H721" s="22"/>
      <c r="I721" s="13"/>
      <c r="J721" s="13"/>
      <c r="K721" s="13"/>
      <c r="L721" s="13"/>
      <c r="M721" s="13"/>
    </row>
    <row r="722" spans="3:13" x14ac:dyDescent="0.25">
      <c r="C722" s="23"/>
      <c r="D722" s="23"/>
      <c r="E722" s="23"/>
      <c r="F722" s="22"/>
      <c r="G722" s="22"/>
      <c r="H722" s="22"/>
      <c r="I722" s="13"/>
      <c r="J722" s="13"/>
      <c r="K722" s="13"/>
      <c r="L722" s="13"/>
      <c r="M722" s="13"/>
    </row>
    <row r="723" spans="3:13" x14ac:dyDescent="0.25">
      <c r="C723" s="23"/>
      <c r="D723" s="23"/>
      <c r="E723" s="23"/>
      <c r="F723" s="22"/>
      <c r="G723" s="22"/>
      <c r="H723" s="22"/>
      <c r="I723" s="13"/>
      <c r="J723" s="13"/>
      <c r="K723" s="13"/>
      <c r="L723" s="13"/>
      <c r="M723" s="13"/>
    </row>
    <row r="724" spans="3:13" x14ac:dyDescent="0.25">
      <c r="C724" s="23"/>
      <c r="D724" s="23"/>
      <c r="E724" s="23"/>
      <c r="F724" s="22"/>
      <c r="G724" s="22"/>
      <c r="H724" s="22"/>
      <c r="I724" s="13"/>
      <c r="J724" s="13"/>
      <c r="K724" s="13"/>
      <c r="L724" s="13"/>
      <c r="M724" s="13"/>
    </row>
    <row r="725" spans="3:13" x14ac:dyDescent="0.25">
      <c r="C725" s="23"/>
      <c r="D725" s="23"/>
      <c r="E725" s="23"/>
      <c r="F725" s="22"/>
      <c r="G725" s="22"/>
      <c r="H725" s="22"/>
      <c r="I725" s="13"/>
      <c r="J725" s="13"/>
      <c r="K725" s="13"/>
      <c r="L725" s="13"/>
      <c r="M725" s="13"/>
    </row>
    <row r="726" spans="3:13" x14ac:dyDescent="0.25">
      <c r="C726" s="23"/>
      <c r="D726" s="23"/>
      <c r="E726" s="23"/>
      <c r="F726" s="22"/>
      <c r="G726" s="22"/>
      <c r="H726" s="22"/>
      <c r="I726" s="13"/>
      <c r="J726" s="13"/>
      <c r="K726" s="13"/>
      <c r="L726" s="13"/>
      <c r="M726" s="13"/>
    </row>
    <row r="727" spans="3:13" x14ac:dyDescent="0.25">
      <c r="C727" s="23"/>
      <c r="D727" s="23"/>
      <c r="E727" s="23"/>
      <c r="F727" s="22"/>
      <c r="G727" s="22"/>
      <c r="H727" s="22"/>
      <c r="I727" s="13"/>
      <c r="J727" s="13"/>
      <c r="K727" s="13"/>
      <c r="L727" s="13"/>
      <c r="M727" s="13"/>
    </row>
    <row r="728" spans="3:13" x14ac:dyDescent="0.25">
      <c r="C728" s="23"/>
      <c r="D728" s="23"/>
      <c r="E728" s="23"/>
      <c r="F728" s="22"/>
      <c r="G728" s="22"/>
      <c r="H728" s="22"/>
      <c r="I728" s="13"/>
      <c r="J728" s="13"/>
      <c r="K728" s="13"/>
      <c r="L728" s="13"/>
      <c r="M728" s="13"/>
    </row>
    <row r="729" spans="3:13" x14ac:dyDescent="0.25">
      <c r="C729" s="23"/>
      <c r="D729" s="23"/>
      <c r="E729" s="23"/>
      <c r="F729" s="22"/>
      <c r="G729" s="22"/>
      <c r="H729" s="22"/>
      <c r="I729" s="13"/>
      <c r="J729" s="13"/>
      <c r="K729" s="13"/>
      <c r="L729" s="13"/>
      <c r="M729" s="13"/>
    </row>
    <row r="730" spans="3:13" x14ac:dyDescent="0.25">
      <c r="C730" s="23"/>
      <c r="D730" s="23"/>
      <c r="E730" s="23"/>
      <c r="F730" s="22"/>
      <c r="G730" s="22"/>
      <c r="H730" s="22"/>
      <c r="I730" s="13"/>
      <c r="J730" s="13"/>
      <c r="K730" s="13"/>
      <c r="L730" s="13"/>
      <c r="M730" s="13"/>
    </row>
    <row r="731" spans="3:13" x14ac:dyDescent="0.25">
      <c r="C731" s="23"/>
      <c r="D731" s="23"/>
      <c r="E731" s="23"/>
      <c r="F731" s="22"/>
      <c r="G731" s="22"/>
      <c r="H731" s="22"/>
      <c r="I731" s="13"/>
      <c r="J731" s="13"/>
      <c r="K731" s="13"/>
      <c r="L731" s="13"/>
      <c r="M731" s="13"/>
    </row>
    <row r="732" spans="3:13" x14ac:dyDescent="0.25">
      <c r="C732" s="23"/>
      <c r="D732" s="23"/>
      <c r="E732" s="23"/>
      <c r="F732" s="22"/>
      <c r="G732" s="22"/>
      <c r="H732" s="22"/>
      <c r="I732" s="13"/>
      <c r="J732" s="13"/>
      <c r="K732" s="13"/>
      <c r="L732" s="13"/>
      <c r="M732" s="13"/>
    </row>
    <row r="733" spans="3:13" x14ac:dyDescent="0.25">
      <c r="C733" s="23"/>
      <c r="D733" s="23"/>
      <c r="E733" s="23"/>
      <c r="F733" s="22"/>
      <c r="G733" s="22"/>
      <c r="H733" s="22"/>
      <c r="I733" s="13"/>
      <c r="J733" s="13"/>
      <c r="K733" s="13"/>
      <c r="L733" s="13"/>
      <c r="M733" s="13"/>
    </row>
    <row r="734" spans="3:13" x14ac:dyDescent="0.25">
      <c r="C734" s="23"/>
      <c r="D734" s="23"/>
      <c r="E734" s="23"/>
      <c r="F734" s="22"/>
      <c r="G734" s="22"/>
      <c r="H734" s="22"/>
      <c r="I734" s="13"/>
      <c r="J734" s="13"/>
      <c r="K734" s="13"/>
      <c r="L734" s="13"/>
      <c r="M734" s="13"/>
    </row>
    <row r="735" spans="3:13" x14ac:dyDescent="0.25">
      <c r="C735" s="23"/>
      <c r="D735" s="23"/>
      <c r="E735" s="23"/>
      <c r="F735" s="22"/>
      <c r="G735" s="22"/>
      <c r="H735" s="22"/>
      <c r="I735" s="13"/>
      <c r="J735" s="13"/>
      <c r="K735" s="13"/>
      <c r="L735" s="13"/>
      <c r="M735" s="13"/>
    </row>
    <row r="736" spans="3:13" x14ac:dyDescent="0.25">
      <c r="C736" s="23"/>
      <c r="D736" s="23"/>
      <c r="E736" s="23"/>
      <c r="F736" s="22"/>
      <c r="G736" s="22"/>
      <c r="H736" s="22"/>
      <c r="I736" s="13"/>
      <c r="J736" s="13"/>
      <c r="K736" s="13"/>
      <c r="L736" s="13"/>
      <c r="M736" s="13"/>
    </row>
    <row r="737" spans="3:13" x14ac:dyDescent="0.25">
      <c r="C737" s="23"/>
      <c r="D737" s="23"/>
      <c r="E737" s="23"/>
      <c r="F737" s="22"/>
      <c r="G737" s="22"/>
      <c r="H737" s="22"/>
      <c r="I737" s="13"/>
      <c r="J737" s="13"/>
      <c r="K737" s="13"/>
      <c r="L737" s="13"/>
      <c r="M737" s="13"/>
    </row>
    <row r="738" spans="3:13" x14ac:dyDescent="0.25">
      <c r="C738" s="23"/>
      <c r="D738" s="23"/>
      <c r="E738" s="23"/>
      <c r="F738" s="22"/>
      <c r="G738" s="22"/>
      <c r="H738" s="22"/>
      <c r="I738" s="13"/>
      <c r="J738" s="13"/>
      <c r="K738" s="13"/>
      <c r="L738" s="13"/>
      <c r="M738" s="13"/>
    </row>
    <row r="739" spans="3:13" x14ac:dyDescent="0.25">
      <c r="C739" s="23"/>
      <c r="D739" s="23"/>
      <c r="E739" s="23"/>
      <c r="F739" s="22"/>
      <c r="G739" s="22"/>
      <c r="H739" s="22"/>
      <c r="I739" s="13"/>
      <c r="J739" s="13"/>
      <c r="K739" s="13"/>
      <c r="L739" s="13"/>
      <c r="M739" s="13"/>
    </row>
    <row r="740" spans="3:13" x14ac:dyDescent="0.25">
      <c r="C740" s="23"/>
      <c r="D740" s="23"/>
      <c r="E740" s="23"/>
      <c r="F740" s="22"/>
      <c r="G740" s="22"/>
      <c r="H740" s="22"/>
      <c r="I740" s="13"/>
      <c r="J740" s="13"/>
      <c r="K740" s="13"/>
      <c r="L740" s="13"/>
      <c r="M740" s="13"/>
    </row>
    <row r="741" spans="3:13" x14ac:dyDescent="0.25">
      <c r="C741" s="23"/>
      <c r="D741" s="23"/>
      <c r="E741" s="23"/>
      <c r="F741" s="22"/>
      <c r="G741" s="22"/>
      <c r="H741" s="22"/>
      <c r="I741" s="13"/>
      <c r="J741" s="13"/>
      <c r="K741" s="13"/>
      <c r="L741" s="13"/>
      <c r="M741" s="13"/>
    </row>
    <row r="742" spans="3:13" x14ac:dyDescent="0.25">
      <c r="C742" s="23"/>
      <c r="D742" s="23"/>
      <c r="E742" s="23"/>
      <c r="F742" s="22"/>
      <c r="G742" s="22"/>
      <c r="H742" s="22"/>
      <c r="I742" s="13"/>
      <c r="J742" s="13"/>
      <c r="K742" s="13"/>
      <c r="L742" s="13"/>
      <c r="M742" s="13"/>
    </row>
    <row r="743" spans="3:13" x14ac:dyDescent="0.25">
      <c r="C743" s="23"/>
      <c r="D743" s="23"/>
      <c r="E743" s="23"/>
      <c r="F743" s="22"/>
      <c r="G743" s="22"/>
      <c r="H743" s="22"/>
      <c r="I743" s="13"/>
      <c r="J743" s="13"/>
      <c r="K743" s="13"/>
      <c r="L743" s="13"/>
      <c r="M743" s="13"/>
    </row>
    <row r="744" spans="3:13" x14ac:dyDescent="0.25">
      <c r="C744" s="23"/>
      <c r="D744" s="23"/>
      <c r="E744" s="23"/>
      <c r="F744" s="22"/>
      <c r="G744" s="22"/>
      <c r="H744" s="22"/>
      <c r="I744" s="13"/>
      <c r="J744" s="13"/>
      <c r="K744" s="13"/>
      <c r="L744" s="13"/>
      <c r="M744" s="13"/>
    </row>
    <row r="745" spans="3:13" x14ac:dyDescent="0.25">
      <c r="C745" s="23"/>
      <c r="D745" s="23"/>
      <c r="E745" s="23"/>
      <c r="F745" s="22"/>
      <c r="G745" s="22"/>
      <c r="H745" s="22"/>
      <c r="I745" s="13"/>
      <c r="J745" s="13"/>
      <c r="K745" s="13"/>
      <c r="L745" s="13"/>
      <c r="M745" s="13"/>
    </row>
    <row r="746" spans="3:13" x14ac:dyDescent="0.25">
      <c r="C746" s="23"/>
      <c r="D746" s="23"/>
      <c r="E746" s="23"/>
      <c r="F746" s="22"/>
      <c r="G746" s="22"/>
      <c r="H746" s="22"/>
      <c r="I746" s="13"/>
      <c r="J746" s="13"/>
      <c r="K746" s="13"/>
      <c r="L746" s="13"/>
      <c r="M746" s="13"/>
    </row>
    <row r="747" spans="3:13" x14ac:dyDescent="0.25">
      <c r="C747" s="23"/>
      <c r="D747" s="23"/>
      <c r="E747" s="23"/>
      <c r="F747" s="22"/>
      <c r="G747" s="22"/>
      <c r="H747" s="22"/>
      <c r="I747" s="13"/>
      <c r="J747" s="13"/>
      <c r="K747" s="13"/>
      <c r="L747" s="13"/>
      <c r="M747" s="13"/>
    </row>
    <row r="748" spans="3:13" x14ac:dyDescent="0.25">
      <c r="C748" s="23"/>
      <c r="D748" s="23"/>
      <c r="E748" s="23"/>
      <c r="F748" s="22"/>
      <c r="G748" s="22"/>
      <c r="H748" s="22"/>
      <c r="I748" s="13"/>
      <c r="J748" s="13"/>
      <c r="K748" s="13"/>
      <c r="L748" s="13"/>
      <c r="M748" s="13"/>
    </row>
    <row r="749" spans="3:13" x14ac:dyDescent="0.25">
      <c r="C749" s="23"/>
      <c r="D749" s="23"/>
      <c r="E749" s="23"/>
      <c r="F749" s="22"/>
      <c r="G749" s="22"/>
      <c r="H749" s="22"/>
      <c r="I749" s="13"/>
      <c r="J749" s="13"/>
      <c r="K749" s="13"/>
      <c r="L749" s="13"/>
      <c r="M749" s="13"/>
    </row>
    <row r="750" spans="3:13" x14ac:dyDescent="0.25">
      <c r="C750" s="23"/>
      <c r="D750" s="23"/>
      <c r="E750" s="23"/>
      <c r="F750" s="22"/>
      <c r="G750" s="22"/>
      <c r="H750" s="22"/>
      <c r="I750" s="13"/>
      <c r="J750" s="13"/>
      <c r="K750" s="13"/>
      <c r="L750" s="13"/>
      <c r="M750" s="13"/>
    </row>
    <row r="751" spans="3:13" x14ac:dyDescent="0.25">
      <c r="C751" s="23"/>
      <c r="D751" s="23"/>
      <c r="E751" s="23"/>
      <c r="F751" s="22"/>
      <c r="G751" s="22"/>
      <c r="H751" s="22"/>
      <c r="I751" s="13"/>
      <c r="J751" s="13"/>
      <c r="K751" s="13"/>
      <c r="L751" s="13"/>
      <c r="M751" s="13"/>
    </row>
    <row r="752" spans="3:13" x14ac:dyDescent="0.25">
      <c r="C752" s="23"/>
      <c r="D752" s="23"/>
      <c r="E752" s="23"/>
      <c r="F752" s="22"/>
      <c r="G752" s="22"/>
      <c r="H752" s="22"/>
      <c r="I752" s="13"/>
      <c r="J752" s="13"/>
      <c r="K752" s="13"/>
      <c r="L752" s="13"/>
      <c r="M752" s="13"/>
    </row>
    <row r="753" spans="3:13" x14ac:dyDescent="0.25">
      <c r="C753" s="23"/>
      <c r="D753" s="23"/>
      <c r="E753" s="23"/>
      <c r="F753" s="22"/>
      <c r="G753" s="22"/>
      <c r="H753" s="22"/>
      <c r="I753" s="13"/>
      <c r="J753" s="13"/>
      <c r="K753" s="13"/>
      <c r="L753" s="13"/>
      <c r="M753" s="13"/>
    </row>
    <row r="754" spans="3:13" x14ac:dyDescent="0.25">
      <c r="C754" s="23"/>
      <c r="D754" s="23"/>
      <c r="E754" s="23"/>
      <c r="F754" s="22"/>
      <c r="G754" s="22"/>
      <c r="H754" s="22"/>
      <c r="I754" s="13"/>
      <c r="J754" s="13"/>
      <c r="K754" s="13"/>
      <c r="L754" s="13"/>
      <c r="M754" s="13"/>
    </row>
    <row r="755" spans="3:13" x14ac:dyDescent="0.25">
      <c r="C755" s="23"/>
      <c r="D755" s="23"/>
      <c r="E755" s="23"/>
      <c r="F755" s="22"/>
      <c r="G755" s="22"/>
      <c r="H755" s="22"/>
      <c r="I755" s="13"/>
      <c r="J755" s="13"/>
      <c r="K755" s="13"/>
      <c r="L755" s="13"/>
      <c r="M755" s="13"/>
    </row>
    <row r="756" spans="3:13" x14ac:dyDescent="0.25">
      <c r="C756" s="23"/>
      <c r="D756" s="23"/>
      <c r="E756" s="23"/>
      <c r="F756" s="22"/>
      <c r="G756" s="22"/>
      <c r="H756" s="22"/>
      <c r="I756" s="13"/>
      <c r="J756" s="13"/>
      <c r="K756" s="13"/>
      <c r="L756" s="13"/>
      <c r="M756" s="13"/>
    </row>
    <row r="757" spans="3:13" x14ac:dyDescent="0.25">
      <c r="C757" s="23"/>
      <c r="D757" s="23"/>
      <c r="E757" s="23"/>
      <c r="F757" s="22"/>
      <c r="G757" s="22"/>
      <c r="H757" s="22"/>
      <c r="I757" s="13"/>
      <c r="J757" s="13"/>
      <c r="K757" s="13"/>
      <c r="L757" s="13"/>
      <c r="M757" s="13"/>
    </row>
    <row r="758" spans="3:13" x14ac:dyDescent="0.25">
      <c r="C758" s="23"/>
      <c r="D758" s="23"/>
      <c r="E758" s="23"/>
      <c r="F758" s="22"/>
      <c r="G758" s="22"/>
      <c r="H758" s="22"/>
      <c r="I758" s="13"/>
      <c r="J758" s="13"/>
      <c r="K758" s="13"/>
      <c r="L758" s="13"/>
      <c r="M758" s="13"/>
    </row>
    <row r="759" spans="3:13" x14ac:dyDescent="0.25">
      <c r="C759" s="23"/>
      <c r="D759" s="23"/>
      <c r="E759" s="23"/>
      <c r="F759" s="22"/>
      <c r="G759" s="22"/>
      <c r="H759" s="22"/>
      <c r="I759" s="13"/>
      <c r="J759" s="13"/>
      <c r="K759" s="13"/>
      <c r="L759" s="13"/>
      <c r="M759" s="13"/>
    </row>
    <row r="760" spans="3:13" x14ac:dyDescent="0.25">
      <c r="C760" s="23"/>
      <c r="D760" s="23"/>
      <c r="E760" s="23"/>
      <c r="F760" s="22"/>
      <c r="G760" s="22"/>
      <c r="H760" s="22"/>
      <c r="I760" s="13"/>
      <c r="J760" s="13"/>
      <c r="K760" s="13"/>
      <c r="L760" s="13"/>
      <c r="M760" s="13"/>
    </row>
    <row r="761" spans="3:13" x14ac:dyDescent="0.25">
      <c r="C761" s="23"/>
      <c r="D761" s="23"/>
      <c r="E761" s="23"/>
      <c r="F761" s="22"/>
      <c r="G761" s="22"/>
      <c r="H761" s="22"/>
      <c r="I761" s="13"/>
      <c r="J761" s="13"/>
      <c r="K761" s="13"/>
      <c r="L761" s="13"/>
      <c r="M761" s="13"/>
    </row>
    <row r="762" spans="3:13" x14ac:dyDescent="0.25">
      <c r="C762" s="23"/>
      <c r="D762" s="23"/>
      <c r="E762" s="23"/>
      <c r="F762" s="22"/>
      <c r="G762" s="22"/>
      <c r="H762" s="22"/>
      <c r="I762" s="13"/>
      <c r="J762" s="13"/>
      <c r="K762" s="13"/>
      <c r="L762" s="13"/>
      <c r="M762" s="13"/>
    </row>
    <row r="763" spans="3:13" x14ac:dyDescent="0.25">
      <c r="C763" s="23"/>
      <c r="D763" s="23"/>
      <c r="E763" s="23"/>
      <c r="F763" s="22"/>
      <c r="G763" s="22"/>
      <c r="H763" s="22"/>
      <c r="I763" s="13"/>
      <c r="J763" s="13"/>
      <c r="K763" s="13"/>
      <c r="L763" s="13"/>
      <c r="M763" s="13"/>
    </row>
    <row r="764" spans="3:13" x14ac:dyDescent="0.25">
      <c r="C764" s="23"/>
      <c r="D764" s="23"/>
      <c r="E764" s="23"/>
      <c r="F764" s="22"/>
      <c r="G764" s="22"/>
      <c r="H764" s="22"/>
      <c r="I764" s="13"/>
      <c r="J764" s="13"/>
      <c r="K764" s="13"/>
      <c r="L764" s="13"/>
      <c r="M764" s="13"/>
    </row>
    <row r="765" spans="3:13" x14ac:dyDescent="0.25">
      <c r="C765" s="23"/>
      <c r="D765" s="23"/>
      <c r="E765" s="23"/>
      <c r="F765" s="22"/>
      <c r="G765" s="22"/>
      <c r="H765" s="22"/>
      <c r="I765" s="13"/>
      <c r="J765" s="13"/>
      <c r="K765" s="13"/>
      <c r="L765" s="13"/>
      <c r="M765" s="13"/>
    </row>
    <row r="766" spans="3:13" x14ac:dyDescent="0.25">
      <c r="C766" s="23"/>
      <c r="D766" s="23"/>
      <c r="E766" s="23"/>
      <c r="F766" s="22"/>
      <c r="G766" s="22"/>
      <c r="H766" s="22"/>
      <c r="I766" s="13"/>
      <c r="J766" s="13"/>
      <c r="K766" s="13"/>
      <c r="L766" s="13"/>
      <c r="M766" s="13"/>
    </row>
    <row r="767" spans="3:13" x14ac:dyDescent="0.25">
      <c r="C767" s="23"/>
      <c r="D767" s="23"/>
      <c r="E767" s="23"/>
      <c r="F767" s="22"/>
      <c r="G767" s="22"/>
      <c r="H767" s="22"/>
      <c r="I767" s="13"/>
      <c r="J767" s="13"/>
      <c r="K767" s="13"/>
      <c r="L767" s="13"/>
      <c r="M767" s="13"/>
    </row>
    <row r="768" spans="3:13" x14ac:dyDescent="0.25">
      <c r="C768" s="23"/>
      <c r="D768" s="23"/>
      <c r="E768" s="23"/>
      <c r="F768" s="22"/>
      <c r="G768" s="22"/>
      <c r="H768" s="22"/>
      <c r="I768" s="13"/>
      <c r="J768" s="13"/>
      <c r="K768" s="13"/>
      <c r="L768" s="13"/>
      <c r="M768" s="13"/>
    </row>
    <row r="769" spans="3:13" x14ac:dyDescent="0.25">
      <c r="C769" s="23"/>
      <c r="D769" s="23"/>
      <c r="E769" s="23"/>
      <c r="F769" s="22"/>
      <c r="G769" s="22"/>
      <c r="H769" s="22"/>
      <c r="I769" s="13"/>
      <c r="J769" s="13"/>
      <c r="K769" s="13"/>
      <c r="L769" s="13"/>
      <c r="M769" s="13"/>
    </row>
    <row r="770" spans="3:13" x14ac:dyDescent="0.25">
      <c r="C770" s="23"/>
      <c r="D770" s="23"/>
      <c r="E770" s="23"/>
      <c r="F770" s="22"/>
      <c r="G770" s="22"/>
      <c r="H770" s="22"/>
      <c r="I770" s="13"/>
      <c r="J770" s="13"/>
      <c r="K770" s="13"/>
      <c r="L770" s="13"/>
      <c r="M770" s="13"/>
    </row>
    <row r="771" spans="3:13" x14ac:dyDescent="0.25">
      <c r="C771" s="23"/>
      <c r="D771" s="23"/>
      <c r="E771" s="23"/>
      <c r="F771" s="22"/>
      <c r="G771" s="22"/>
      <c r="H771" s="22"/>
      <c r="I771" s="13"/>
      <c r="J771" s="13"/>
      <c r="K771" s="13"/>
      <c r="L771" s="13"/>
      <c r="M771" s="13"/>
    </row>
    <row r="772" spans="3:13" x14ac:dyDescent="0.25">
      <c r="C772" s="23"/>
      <c r="D772" s="23"/>
      <c r="E772" s="23"/>
      <c r="F772" s="22"/>
      <c r="G772" s="22"/>
      <c r="H772" s="22"/>
      <c r="I772" s="13"/>
      <c r="J772" s="13"/>
      <c r="K772" s="13"/>
      <c r="L772" s="13"/>
      <c r="M772" s="13"/>
    </row>
    <row r="773" spans="3:13" x14ac:dyDescent="0.25">
      <c r="C773" s="23"/>
      <c r="D773" s="23"/>
      <c r="E773" s="23"/>
      <c r="F773" s="22"/>
      <c r="G773" s="22"/>
      <c r="H773" s="22"/>
      <c r="I773" s="13"/>
      <c r="J773" s="13"/>
      <c r="K773" s="13"/>
      <c r="L773" s="13"/>
      <c r="M773" s="13"/>
    </row>
    <row r="774" spans="3:13" x14ac:dyDescent="0.25">
      <c r="C774" s="23"/>
      <c r="D774" s="23"/>
      <c r="E774" s="23"/>
      <c r="F774" s="22"/>
      <c r="G774" s="22"/>
      <c r="H774" s="22"/>
      <c r="I774" s="13"/>
      <c r="J774" s="13"/>
      <c r="K774" s="13"/>
      <c r="L774" s="13"/>
      <c r="M774" s="13"/>
    </row>
    <row r="775" spans="3:13" x14ac:dyDescent="0.25">
      <c r="C775" s="23"/>
      <c r="D775" s="23"/>
      <c r="E775" s="23"/>
      <c r="F775" s="22"/>
      <c r="G775" s="22"/>
      <c r="H775" s="22"/>
      <c r="I775" s="13"/>
      <c r="J775" s="13"/>
      <c r="K775" s="13"/>
      <c r="L775" s="13"/>
      <c r="M775" s="13"/>
    </row>
    <row r="776" spans="3:13" x14ac:dyDescent="0.25">
      <c r="C776" s="23"/>
      <c r="D776" s="23"/>
      <c r="E776" s="23"/>
      <c r="F776" s="22"/>
      <c r="G776" s="22"/>
      <c r="H776" s="22"/>
      <c r="I776" s="13"/>
      <c r="J776" s="13"/>
      <c r="K776" s="13"/>
      <c r="L776" s="13"/>
      <c r="M776" s="13"/>
    </row>
    <row r="777" spans="3:13" x14ac:dyDescent="0.25">
      <c r="C777" s="23"/>
      <c r="D777" s="23"/>
      <c r="E777" s="23"/>
      <c r="F777" s="22"/>
      <c r="G777" s="22"/>
      <c r="H777" s="22"/>
      <c r="I777" s="13"/>
      <c r="J777" s="13"/>
      <c r="K777" s="13"/>
      <c r="L777" s="13"/>
      <c r="M777" s="13"/>
    </row>
    <row r="778" spans="3:13" x14ac:dyDescent="0.25">
      <c r="C778" s="23"/>
      <c r="D778" s="23"/>
      <c r="E778" s="23"/>
      <c r="F778" s="22"/>
      <c r="G778" s="22"/>
      <c r="H778" s="22"/>
      <c r="I778" s="13"/>
      <c r="J778" s="13"/>
      <c r="K778" s="13"/>
      <c r="L778" s="13"/>
      <c r="M778" s="13"/>
    </row>
    <row r="779" spans="3:13" x14ac:dyDescent="0.25">
      <c r="C779" s="23"/>
      <c r="D779" s="23"/>
      <c r="E779" s="23"/>
      <c r="F779" s="22"/>
      <c r="G779" s="22"/>
      <c r="H779" s="22"/>
      <c r="I779" s="13"/>
      <c r="J779" s="13"/>
      <c r="K779" s="13"/>
      <c r="L779" s="13"/>
      <c r="M779" s="13"/>
    </row>
    <row r="780" spans="3:13" x14ac:dyDescent="0.25">
      <c r="C780" s="23"/>
      <c r="D780" s="23"/>
      <c r="E780" s="23"/>
      <c r="F780" s="22"/>
      <c r="G780" s="22"/>
      <c r="H780" s="22"/>
      <c r="I780" s="13"/>
      <c r="J780" s="13"/>
      <c r="K780" s="13"/>
      <c r="L780" s="13"/>
      <c r="M780" s="13"/>
    </row>
    <row r="781" spans="3:13" x14ac:dyDescent="0.25">
      <c r="C781" s="23"/>
      <c r="D781" s="23"/>
      <c r="E781" s="23"/>
      <c r="F781" s="22"/>
      <c r="G781" s="22"/>
      <c r="H781" s="22"/>
      <c r="I781" s="13"/>
      <c r="J781" s="13"/>
      <c r="K781" s="13"/>
      <c r="L781" s="13"/>
      <c r="M781" s="13"/>
    </row>
    <row r="782" spans="3:13" x14ac:dyDescent="0.25">
      <c r="C782" s="23"/>
      <c r="D782" s="23"/>
      <c r="E782" s="23"/>
      <c r="F782" s="22"/>
      <c r="G782" s="22"/>
      <c r="H782" s="22"/>
      <c r="I782" s="13"/>
      <c r="J782" s="13"/>
      <c r="K782" s="13"/>
      <c r="L782" s="13"/>
      <c r="M782" s="13"/>
    </row>
    <row r="783" spans="3:13" x14ac:dyDescent="0.25">
      <c r="C783" s="23"/>
      <c r="D783" s="23"/>
      <c r="E783" s="23"/>
      <c r="F783" s="22"/>
      <c r="G783" s="22"/>
      <c r="H783" s="22"/>
      <c r="I783" s="13"/>
      <c r="J783" s="13"/>
      <c r="K783" s="13"/>
      <c r="L783" s="13"/>
      <c r="M783" s="13"/>
    </row>
    <row r="784" spans="3:13" x14ac:dyDescent="0.25">
      <c r="C784" s="23"/>
      <c r="D784" s="23"/>
      <c r="E784" s="23"/>
      <c r="F784" s="22"/>
      <c r="G784" s="22"/>
      <c r="H784" s="22"/>
      <c r="I784" s="13"/>
      <c r="J784" s="13"/>
      <c r="K784" s="13"/>
      <c r="L784" s="13"/>
      <c r="M784" s="13"/>
    </row>
    <row r="785" spans="3:13" x14ac:dyDescent="0.25">
      <c r="C785" s="23"/>
      <c r="D785" s="23"/>
      <c r="E785" s="23"/>
      <c r="F785" s="22"/>
      <c r="G785" s="22"/>
      <c r="H785" s="22"/>
      <c r="I785" s="13"/>
      <c r="J785" s="13"/>
      <c r="K785" s="13"/>
      <c r="L785" s="13"/>
      <c r="M785" s="13"/>
    </row>
    <row r="786" spans="3:13" x14ac:dyDescent="0.25">
      <c r="C786" s="23"/>
      <c r="D786" s="23"/>
      <c r="E786" s="23"/>
      <c r="F786" s="22"/>
      <c r="G786" s="22"/>
      <c r="H786" s="22"/>
      <c r="I786" s="13"/>
      <c r="J786" s="13"/>
      <c r="K786" s="13"/>
      <c r="L786" s="13"/>
      <c r="M786" s="13"/>
    </row>
    <row r="787" spans="3:13" x14ac:dyDescent="0.25">
      <c r="C787" s="23"/>
      <c r="D787" s="23"/>
      <c r="E787" s="23"/>
      <c r="F787" s="22"/>
      <c r="G787" s="22"/>
      <c r="H787" s="22"/>
      <c r="I787" s="13"/>
      <c r="J787" s="13"/>
      <c r="K787" s="13"/>
      <c r="L787" s="13"/>
      <c r="M787" s="13"/>
    </row>
    <row r="788" spans="3:13" x14ac:dyDescent="0.25">
      <c r="C788" s="23"/>
      <c r="D788" s="23"/>
      <c r="E788" s="23"/>
      <c r="F788" s="22"/>
      <c r="G788" s="22"/>
      <c r="H788" s="22"/>
      <c r="I788" s="13"/>
      <c r="J788" s="13"/>
      <c r="K788" s="13"/>
      <c r="L788" s="13"/>
      <c r="M788" s="13"/>
    </row>
    <row r="789" spans="3:13" x14ac:dyDescent="0.25">
      <c r="C789" s="23"/>
      <c r="D789" s="23"/>
      <c r="E789" s="23"/>
      <c r="F789" s="22"/>
      <c r="G789" s="22"/>
      <c r="H789" s="22"/>
      <c r="I789" s="13"/>
      <c r="J789" s="13"/>
      <c r="K789" s="13"/>
      <c r="L789" s="13"/>
      <c r="M789" s="13"/>
    </row>
    <row r="790" spans="3:13" x14ac:dyDescent="0.25">
      <c r="C790" s="23"/>
      <c r="D790" s="23"/>
      <c r="E790" s="23"/>
      <c r="F790" s="22"/>
      <c r="G790" s="22"/>
      <c r="H790" s="22"/>
      <c r="I790" s="13"/>
      <c r="J790" s="13"/>
      <c r="K790" s="13"/>
      <c r="L790" s="13"/>
      <c r="M790" s="13"/>
    </row>
    <row r="791" spans="3:13" x14ac:dyDescent="0.25">
      <c r="C791" s="23"/>
      <c r="D791" s="23"/>
      <c r="E791" s="23"/>
      <c r="F791" s="22"/>
      <c r="G791" s="22"/>
      <c r="H791" s="22"/>
      <c r="I791" s="13"/>
      <c r="J791" s="13"/>
      <c r="K791" s="13"/>
      <c r="L791" s="13"/>
      <c r="M791" s="13"/>
    </row>
    <row r="792" spans="3:13" x14ac:dyDescent="0.25">
      <c r="C792" s="23"/>
      <c r="D792" s="23"/>
      <c r="E792" s="23"/>
      <c r="F792" s="22"/>
      <c r="G792" s="22"/>
      <c r="H792" s="22"/>
      <c r="I792" s="13"/>
      <c r="J792" s="13"/>
      <c r="K792" s="13"/>
      <c r="L792" s="13"/>
      <c r="M792" s="13"/>
    </row>
    <row r="793" spans="3:13" x14ac:dyDescent="0.25">
      <c r="C793" s="23"/>
      <c r="D793" s="23"/>
      <c r="E793" s="23"/>
      <c r="F793" s="22"/>
      <c r="G793" s="22"/>
      <c r="H793" s="22"/>
      <c r="I793" s="13"/>
      <c r="J793" s="13"/>
      <c r="K793" s="13"/>
      <c r="L793" s="13"/>
      <c r="M793" s="13"/>
    </row>
    <row r="794" spans="3:13" x14ac:dyDescent="0.25">
      <c r="C794" s="23"/>
      <c r="D794" s="23"/>
      <c r="E794" s="23"/>
      <c r="F794" s="22"/>
      <c r="G794" s="22"/>
      <c r="H794" s="22"/>
      <c r="I794" s="13"/>
      <c r="J794" s="13"/>
      <c r="K794" s="13"/>
      <c r="L794" s="13"/>
      <c r="M794" s="13"/>
    </row>
    <row r="795" spans="3:13" x14ac:dyDescent="0.25">
      <c r="C795" s="23"/>
      <c r="D795" s="23"/>
      <c r="E795" s="23"/>
      <c r="F795" s="22"/>
      <c r="G795" s="22"/>
      <c r="H795" s="22"/>
      <c r="I795" s="13"/>
      <c r="J795" s="13"/>
      <c r="K795" s="13"/>
      <c r="L795" s="13"/>
      <c r="M795" s="13"/>
    </row>
    <row r="796" spans="3:13" x14ac:dyDescent="0.25">
      <c r="C796" s="23"/>
      <c r="D796" s="23"/>
      <c r="E796" s="23"/>
      <c r="F796" s="22"/>
      <c r="G796" s="22"/>
      <c r="H796" s="22"/>
      <c r="I796" s="13"/>
      <c r="J796" s="13"/>
      <c r="K796" s="13"/>
      <c r="L796" s="13"/>
      <c r="M796" s="13"/>
    </row>
    <row r="797" spans="3:13" x14ac:dyDescent="0.25">
      <c r="C797" s="23"/>
      <c r="D797" s="23"/>
      <c r="E797" s="23"/>
      <c r="F797" s="22"/>
      <c r="G797" s="22"/>
      <c r="H797" s="22"/>
      <c r="I797" s="13"/>
      <c r="J797" s="13"/>
      <c r="K797" s="13"/>
      <c r="L797" s="13"/>
      <c r="M797" s="13"/>
    </row>
    <row r="798" spans="3:13" x14ac:dyDescent="0.25">
      <c r="C798" s="23"/>
      <c r="D798" s="23"/>
      <c r="E798" s="23"/>
      <c r="F798" s="22"/>
      <c r="G798" s="22"/>
      <c r="H798" s="22"/>
      <c r="I798" s="13"/>
      <c r="J798" s="13"/>
      <c r="K798" s="13"/>
      <c r="L798" s="13"/>
      <c r="M798" s="13"/>
    </row>
    <row r="799" spans="3:13" x14ac:dyDescent="0.25">
      <c r="C799" s="23"/>
      <c r="D799" s="23"/>
      <c r="E799" s="23"/>
      <c r="F799" s="22"/>
      <c r="G799" s="22"/>
      <c r="H799" s="22"/>
      <c r="I799" s="13"/>
      <c r="J799" s="13"/>
      <c r="K799" s="13"/>
      <c r="L799" s="13"/>
      <c r="M799" s="13"/>
    </row>
    <row r="800" spans="3:13" x14ac:dyDescent="0.25">
      <c r="C800" s="23"/>
      <c r="D800" s="23"/>
      <c r="E800" s="23"/>
      <c r="F800" s="22"/>
      <c r="G800" s="22"/>
      <c r="H800" s="22"/>
      <c r="I800" s="13"/>
      <c r="J800" s="13"/>
      <c r="K800" s="13"/>
      <c r="L800" s="13"/>
      <c r="M800" s="13"/>
    </row>
    <row r="801" spans="3:13" x14ac:dyDescent="0.25">
      <c r="C801" s="23"/>
      <c r="D801" s="23"/>
      <c r="E801" s="23"/>
      <c r="F801" s="22"/>
      <c r="G801" s="22"/>
      <c r="H801" s="22"/>
      <c r="I801" s="13"/>
      <c r="J801" s="13"/>
      <c r="K801" s="13"/>
      <c r="L801" s="13"/>
      <c r="M801" s="13"/>
    </row>
    <row r="802" spans="3:13" x14ac:dyDescent="0.25">
      <c r="C802" s="23"/>
      <c r="D802" s="23"/>
      <c r="E802" s="23"/>
      <c r="F802" s="22"/>
      <c r="G802" s="22"/>
      <c r="H802" s="22"/>
      <c r="I802" s="13"/>
      <c r="J802" s="13"/>
      <c r="K802" s="13"/>
      <c r="L802" s="13"/>
      <c r="M802" s="13"/>
    </row>
    <row r="803" spans="3:13" x14ac:dyDescent="0.25">
      <c r="C803" s="23"/>
      <c r="D803" s="23"/>
      <c r="E803" s="23"/>
      <c r="F803" s="22"/>
      <c r="G803" s="22"/>
      <c r="H803" s="22"/>
      <c r="I803" s="13"/>
      <c r="J803" s="13"/>
      <c r="K803" s="13"/>
      <c r="L803" s="13"/>
      <c r="M803" s="13"/>
    </row>
    <row r="804" spans="3:13" x14ac:dyDescent="0.25">
      <c r="C804" s="23"/>
      <c r="D804" s="23"/>
      <c r="E804" s="23"/>
      <c r="F804" s="22"/>
      <c r="G804" s="22"/>
      <c r="H804" s="22"/>
      <c r="I804" s="13"/>
      <c r="J804" s="13"/>
      <c r="K804" s="13"/>
      <c r="L804" s="13"/>
      <c r="M804" s="13"/>
    </row>
    <row r="805" spans="3:13" x14ac:dyDescent="0.25">
      <c r="C805" s="23"/>
      <c r="D805" s="23"/>
      <c r="E805" s="23"/>
      <c r="F805" s="22"/>
      <c r="G805" s="22"/>
      <c r="H805" s="22"/>
      <c r="I805" s="13"/>
      <c r="J805" s="13"/>
      <c r="K805" s="13"/>
      <c r="L805" s="13"/>
      <c r="M805" s="13"/>
    </row>
    <row r="806" spans="3:13" x14ac:dyDescent="0.25">
      <c r="C806" s="23"/>
      <c r="D806" s="23"/>
      <c r="E806" s="23"/>
      <c r="F806" s="22"/>
      <c r="G806" s="22"/>
      <c r="H806" s="22"/>
      <c r="I806" s="13"/>
      <c r="J806" s="13"/>
      <c r="K806" s="13"/>
      <c r="L806" s="13"/>
      <c r="M806" s="13"/>
    </row>
    <row r="807" spans="3:13" x14ac:dyDescent="0.25">
      <c r="C807" s="23"/>
      <c r="D807" s="23"/>
      <c r="E807" s="23"/>
      <c r="F807" s="22"/>
      <c r="G807" s="22"/>
      <c r="H807" s="22"/>
      <c r="I807" s="13"/>
      <c r="J807" s="13"/>
      <c r="K807" s="13"/>
      <c r="L807" s="13"/>
      <c r="M807" s="13"/>
    </row>
    <row r="808" spans="3:13" x14ac:dyDescent="0.25">
      <c r="C808" s="23"/>
      <c r="D808" s="23"/>
      <c r="E808" s="23"/>
      <c r="F808" s="22"/>
      <c r="G808" s="22"/>
      <c r="H808" s="22"/>
      <c r="I808" s="13"/>
      <c r="J808" s="13"/>
      <c r="K808" s="13"/>
      <c r="L808" s="13"/>
      <c r="M808" s="13"/>
    </row>
    <row r="809" spans="3:13" x14ac:dyDescent="0.25">
      <c r="C809" s="23"/>
      <c r="D809" s="23"/>
      <c r="E809" s="23"/>
      <c r="F809" s="22"/>
      <c r="G809" s="22"/>
      <c r="H809" s="22"/>
      <c r="I809" s="13"/>
      <c r="J809" s="13"/>
      <c r="K809" s="13"/>
      <c r="L809" s="13"/>
      <c r="M809" s="13"/>
    </row>
    <row r="810" spans="3:13" x14ac:dyDescent="0.25">
      <c r="C810" s="23"/>
      <c r="D810" s="23"/>
      <c r="E810" s="23"/>
      <c r="F810" s="22"/>
      <c r="G810" s="22"/>
      <c r="H810" s="22"/>
      <c r="I810" s="13"/>
      <c r="J810" s="13"/>
      <c r="K810" s="13"/>
      <c r="L810" s="13"/>
      <c r="M810" s="13"/>
    </row>
    <row r="811" spans="3:13" x14ac:dyDescent="0.25">
      <c r="C811" s="23"/>
      <c r="D811" s="23"/>
      <c r="E811" s="23"/>
      <c r="F811" s="22"/>
      <c r="G811" s="22"/>
      <c r="H811" s="22"/>
      <c r="I811" s="13"/>
      <c r="J811" s="13"/>
      <c r="K811" s="13"/>
      <c r="L811" s="13"/>
      <c r="M811" s="13"/>
    </row>
    <row r="812" spans="3:13" x14ac:dyDescent="0.25">
      <c r="C812" s="23"/>
      <c r="D812" s="23"/>
      <c r="E812" s="23"/>
      <c r="F812" s="22"/>
      <c r="G812" s="22"/>
      <c r="H812" s="22"/>
      <c r="I812" s="13"/>
      <c r="J812" s="13"/>
      <c r="K812" s="13"/>
      <c r="L812" s="13"/>
      <c r="M812" s="13"/>
    </row>
    <row r="813" spans="3:13" x14ac:dyDescent="0.25">
      <c r="C813" s="23"/>
      <c r="D813" s="23"/>
      <c r="E813" s="23"/>
      <c r="F813" s="22"/>
      <c r="G813" s="22"/>
      <c r="H813" s="22"/>
      <c r="I813" s="13"/>
      <c r="J813" s="13"/>
      <c r="K813" s="13"/>
      <c r="L813" s="13"/>
      <c r="M813" s="13"/>
    </row>
    <row r="814" spans="3:13" x14ac:dyDescent="0.25">
      <c r="C814" s="23"/>
      <c r="D814" s="23"/>
      <c r="E814" s="23"/>
      <c r="F814" s="22"/>
      <c r="G814" s="22"/>
      <c r="H814" s="22"/>
      <c r="I814" s="13"/>
      <c r="J814" s="13"/>
      <c r="K814" s="13"/>
      <c r="L814" s="13"/>
      <c r="M814" s="13"/>
    </row>
    <row r="815" spans="3:13" x14ac:dyDescent="0.25">
      <c r="C815" s="23"/>
      <c r="D815" s="23"/>
      <c r="E815" s="23"/>
      <c r="F815" s="22"/>
      <c r="G815" s="22"/>
      <c r="H815" s="22"/>
      <c r="I815" s="13"/>
      <c r="J815" s="13"/>
      <c r="K815" s="13"/>
      <c r="L815" s="13"/>
      <c r="M815" s="13"/>
    </row>
    <row r="816" spans="3:13" x14ac:dyDescent="0.25">
      <c r="C816" s="23"/>
      <c r="D816" s="23"/>
      <c r="E816" s="23"/>
      <c r="F816" s="22"/>
      <c r="G816" s="22"/>
      <c r="H816" s="22"/>
      <c r="I816" s="13"/>
      <c r="J816" s="13"/>
      <c r="K816" s="13"/>
      <c r="L816" s="13"/>
      <c r="M816" s="13"/>
    </row>
    <row r="817" spans="3:13" x14ac:dyDescent="0.25">
      <c r="C817" s="23"/>
      <c r="D817" s="23"/>
      <c r="E817" s="23"/>
      <c r="F817" s="22"/>
      <c r="G817" s="22"/>
      <c r="H817" s="22"/>
      <c r="I817" s="13"/>
      <c r="J817" s="13"/>
      <c r="K817" s="13"/>
      <c r="L817" s="13"/>
      <c r="M817" s="13"/>
    </row>
    <row r="818" spans="3:13" x14ac:dyDescent="0.25">
      <c r="C818" s="23"/>
      <c r="D818" s="23"/>
      <c r="E818" s="23"/>
      <c r="F818" s="22"/>
      <c r="G818" s="22"/>
      <c r="H818" s="22"/>
      <c r="I818" s="13"/>
      <c r="J818" s="13"/>
      <c r="K818" s="13"/>
      <c r="L818" s="13"/>
      <c r="M818" s="13"/>
    </row>
    <row r="819" spans="3:13" x14ac:dyDescent="0.25">
      <c r="C819" s="23"/>
      <c r="D819" s="23"/>
      <c r="E819" s="23"/>
      <c r="F819" s="22"/>
      <c r="G819" s="22"/>
      <c r="H819" s="22"/>
      <c r="I819" s="13"/>
      <c r="J819" s="13"/>
      <c r="K819" s="13"/>
      <c r="L819" s="13"/>
      <c r="M819" s="13"/>
    </row>
    <row r="820" spans="3:13" x14ac:dyDescent="0.25">
      <c r="C820" s="23"/>
      <c r="D820" s="23"/>
      <c r="E820" s="23"/>
      <c r="F820" s="22"/>
      <c r="G820" s="22"/>
      <c r="H820" s="22"/>
      <c r="I820" s="13"/>
      <c r="J820" s="13"/>
      <c r="K820" s="13"/>
      <c r="L820" s="13"/>
      <c r="M820" s="13"/>
    </row>
    <row r="821" spans="3:13" x14ac:dyDescent="0.25">
      <c r="C821" s="23"/>
      <c r="D821" s="23"/>
      <c r="E821" s="23"/>
      <c r="F821" s="22"/>
      <c r="G821" s="22"/>
      <c r="H821" s="22"/>
      <c r="I821" s="13"/>
      <c r="J821" s="13"/>
      <c r="K821" s="13"/>
      <c r="L821" s="13"/>
      <c r="M821" s="13"/>
    </row>
    <row r="822" spans="3:13" x14ac:dyDescent="0.25">
      <c r="C822" s="23"/>
      <c r="D822" s="23"/>
      <c r="E822" s="23"/>
      <c r="F822" s="22"/>
      <c r="G822" s="22"/>
      <c r="H822" s="22"/>
      <c r="I822" s="13"/>
      <c r="J822" s="13"/>
      <c r="K822" s="13"/>
      <c r="L822" s="13"/>
      <c r="M822" s="13"/>
    </row>
    <row r="823" spans="3:13" x14ac:dyDescent="0.25">
      <c r="C823" s="23"/>
      <c r="D823" s="23"/>
      <c r="E823" s="23"/>
      <c r="F823" s="22"/>
      <c r="G823" s="22"/>
      <c r="H823" s="22"/>
      <c r="I823" s="13"/>
      <c r="J823" s="13"/>
      <c r="K823" s="13"/>
      <c r="L823" s="13"/>
      <c r="M823" s="13"/>
    </row>
    <row r="824" spans="3:13" x14ac:dyDescent="0.25">
      <c r="C824" s="23"/>
      <c r="D824" s="23"/>
      <c r="E824" s="23"/>
      <c r="F824" s="22"/>
      <c r="G824" s="22"/>
      <c r="H824" s="22"/>
      <c r="I824" s="13"/>
      <c r="J824" s="13"/>
      <c r="K824" s="13"/>
      <c r="L824" s="13"/>
      <c r="M824" s="13"/>
    </row>
    <row r="825" spans="3:13" x14ac:dyDescent="0.25">
      <c r="C825" s="23"/>
      <c r="D825" s="23"/>
      <c r="E825" s="23"/>
      <c r="F825" s="22"/>
      <c r="G825" s="22"/>
      <c r="H825" s="22"/>
      <c r="I825" s="13"/>
      <c r="J825" s="13"/>
      <c r="K825" s="13"/>
      <c r="L825" s="13"/>
      <c r="M825" s="13"/>
    </row>
    <row r="826" spans="3:13" x14ac:dyDescent="0.25">
      <c r="C826" s="23"/>
      <c r="D826" s="23"/>
      <c r="E826" s="23"/>
      <c r="F826" s="22"/>
      <c r="G826" s="22"/>
      <c r="H826" s="22"/>
      <c r="I826" s="13"/>
      <c r="J826" s="13"/>
      <c r="K826" s="13"/>
      <c r="L826" s="13"/>
      <c r="M826" s="13"/>
    </row>
    <row r="827" spans="3:13" x14ac:dyDescent="0.25">
      <c r="C827" s="23"/>
      <c r="D827" s="23"/>
      <c r="E827" s="23"/>
      <c r="F827" s="22"/>
      <c r="G827" s="22"/>
      <c r="H827" s="22"/>
      <c r="I827" s="13"/>
      <c r="J827" s="13"/>
      <c r="K827" s="13"/>
      <c r="L827" s="13"/>
      <c r="M827" s="13"/>
    </row>
    <row r="828" spans="3:13" x14ac:dyDescent="0.25">
      <c r="C828" s="23"/>
      <c r="D828" s="23"/>
      <c r="E828" s="23"/>
      <c r="F828" s="22"/>
      <c r="G828" s="22"/>
      <c r="H828" s="22"/>
      <c r="I828" s="13"/>
      <c r="J828" s="13"/>
      <c r="K828" s="13"/>
      <c r="L828" s="13"/>
      <c r="M828" s="13"/>
    </row>
    <row r="829" spans="3:13" x14ac:dyDescent="0.25">
      <c r="C829" s="23"/>
      <c r="D829" s="23"/>
      <c r="E829" s="23"/>
      <c r="F829" s="22"/>
      <c r="G829" s="22"/>
      <c r="H829" s="22"/>
      <c r="I829" s="13"/>
      <c r="J829" s="13"/>
      <c r="K829" s="13"/>
      <c r="L829" s="13"/>
      <c r="M829" s="13"/>
    </row>
    <row r="830" spans="3:13" x14ac:dyDescent="0.25">
      <c r="C830" s="23"/>
      <c r="D830" s="23"/>
      <c r="E830" s="23"/>
      <c r="F830" s="22"/>
      <c r="G830" s="22"/>
      <c r="H830" s="22"/>
      <c r="I830" s="13"/>
      <c r="J830" s="13"/>
      <c r="K830" s="13"/>
      <c r="L830" s="13"/>
      <c r="M830" s="13"/>
    </row>
    <row r="831" spans="3:13" x14ac:dyDescent="0.25">
      <c r="C831" s="23"/>
      <c r="D831" s="23"/>
      <c r="E831" s="23"/>
      <c r="F831" s="22"/>
      <c r="G831" s="22"/>
      <c r="H831" s="22"/>
      <c r="I831" s="13"/>
      <c r="J831" s="13"/>
      <c r="K831" s="13"/>
      <c r="L831" s="13"/>
      <c r="M831" s="13"/>
    </row>
    <row r="832" spans="3:13" x14ac:dyDescent="0.25">
      <c r="C832" s="23"/>
      <c r="D832" s="23"/>
      <c r="E832" s="23"/>
      <c r="F832" s="22"/>
      <c r="G832" s="22"/>
      <c r="H832" s="22"/>
      <c r="I832" s="13"/>
      <c r="J832" s="13"/>
      <c r="K832" s="13"/>
      <c r="L832" s="13"/>
      <c r="M832" s="13"/>
    </row>
    <row r="833" spans="3:13" x14ac:dyDescent="0.25">
      <c r="C833" s="23"/>
      <c r="D833" s="23"/>
      <c r="E833" s="23"/>
      <c r="F833" s="22"/>
      <c r="G833" s="22"/>
      <c r="H833" s="22"/>
      <c r="I833" s="13"/>
      <c r="J833" s="13"/>
      <c r="K833" s="13"/>
      <c r="L833" s="13"/>
      <c r="M833" s="13"/>
    </row>
    <row r="834" spans="3:13" x14ac:dyDescent="0.25">
      <c r="C834" s="23"/>
      <c r="D834" s="23"/>
      <c r="E834" s="23"/>
      <c r="F834" s="22"/>
      <c r="G834" s="22"/>
      <c r="H834" s="22"/>
      <c r="I834" s="13"/>
      <c r="J834" s="13"/>
      <c r="K834" s="13"/>
      <c r="L834" s="13"/>
      <c r="M834" s="13"/>
    </row>
    <row r="835" spans="3:13" x14ac:dyDescent="0.25">
      <c r="C835" s="23"/>
      <c r="D835" s="23"/>
      <c r="E835" s="23"/>
      <c r="F835" s="22"/>
      <c r="G835" s="22"/>
      <c r="H835" s="22"/>
      <c r="I835" s="13"/>
      <c r="J835" s="13"/>
      <c r="K835" s="13"/>
      <c r="L835" s="13"/>
      <c r="M835" s="13"/>
    </row>
    <row r="836" spans="3:13" x14ac:dyDescent="0.25">
      <c r="C836" s="23"/>
      <c r="D836" s="23"/>
      <c r="E836" s="23"/>
      <c r="F836" s="22"/>
      <c r="G836" s="22"/>
      <c r="H836" s="22"/>
      <c r="I836" s="13"/>
      <c r="J836" s="13"/>
      <c r="K836" s="13"/>
      <c r="L836" s="13"/>
      <c r="M836" s="13"/>
    </row>
    <row r="837" spans="3:13" x14ac:dyDescent="0.25">
      <c r="C837" s="23"/>
      <c r="D837" s="23"/>
      <c r="E837" s="23"/>
      <c r="F837" s="22"/>
      <c r="G837" s="22"/>
      <c r="H837" s="22"/>
      <c r="I837" s="13"/>
      <c r="J837" s="13"/>
      <c r="K837" s="13"/>
      <c r="L837" s="13"/>
      <c r="M837" s="13"/>
    </row>
    <row r="838" spans="3:13" x14ac:dyDescent="0.25">
      <c r="C838" s="23"/>
      <c r="D838" s="23"/>
      <c r="E838" s="23"/>
      <c r="F838" s="22"/>
      <c r="G838" s="22"/>
      <c r="H838" s="22"/>
      <c r="I838" s="13"/>
      <c r="J838" s="13"/>
      <c r="K838" s="13"/>
      <c r="L838" s="13"/>
      <c r="M838" s="13"/>
    </row>
    <row r="839" spans="3:13" x14ac:dyDescent="0.25">
      <c r="C839" s="23"/>
      <c r="D839" s="23"/>
      <c r="E839" s="23"/>
      <c r="F839" s="22"/>
      <c r="G839" s="22"/>
      <c r="H839" s="22"/>
      <c r="I839" s="13"/>
      <c r="J839" s="13"/>
      <c r="K839" s="13"/>
      <c r="L839" s="13"/>
      <c r="M839" s="13"/>
    </row>
    <row r="840" spans="3:13" x14ac:dyDescent="0.25">
      <c r="C840" s="23"/>
      <c r="D840" s="23"/>
      <c r="E840" s="23"/>
      <c r="F840" s="22"/>
      <c r="G840" s="22"/>
      <c r="H840" s="22"/>
      <c r="I840" s="13"/>
      <c r="J840" s="13"/>
      <c r="K840" s="13"/>
      <c r="L840" s="13"/>
      <c r="M840" s="13"/>
    </row>
    <row r="841" spans="3:13" x14ac:dyDescent="0.25">
      <c r="C841" s="23"/>
      <c r="D841" s="23"/>
      <c r="E841" s="23"/>
      <c r="F841" s="22"/>
      <c r="G841" s="22"/>
      <c r="H841" s="22"/>
      <c r="I841" s="13"/>
      <c r="J841" s="13"/>
      <c r="K841" s="13"/>
      <c r="L841" s="13"/>
      <c r="M841" s="13"/>
    </row>
    <row r="842" spans="3:13" x14ac:dyDescent="0.25">
      <c r="C842" s="23"/>
      <c r="D842" s="23"/>
      <c r="E842" s="23"/>
      <c r="F842" s="22"/>
      <c r="G842" s="22"/>
      <c r="H842" s="22"/>
      <c r="I842" s="13"/>
      <c r="J842" s="13"/>
      <c r="K842" s="13"/>
      <c r="L842" s="13"/>
      <c r="M842" s="13"/>
    </row>
    <row r="843" spans="3:13" x14ac:dyDescent="0.25">
      <c r="C843" s="23"/>
      <c r="D843" s="23"/>
      <c r="E843" s="23"/>
      <c r="F843" s="22"/>
      <c r="G843" s="22"/>
      <c r="H843" s="22"/>
      <c r="I843" s="13"/>
      <c r="J843" s="13"/>
      <c r="K843" s="13"/>
      <c r="L843" s="13"/>
      <c r="M843" s="13"/>
    </row>
    <row r="844" spans="3:13" x14ac:dyDescent="0.25">
      <c r="C844" s="23"/>
      <c r="D844" s="23"/>
      <c r="E844" s="23"/>
      <c r="F844" s="22"/>
      <c r="G844" s="22"/>
      <c r="H844" s="22"/>
      <c r="I844" s="13"/>
      <c r="J844" s="13"/>
      <c r="K844" s="13"/>
      <c r="L844" s="13"/>
      <c r="M844" s="13"/>
    </row>
    <row r="845" spans="3:13" x14ac:dyDescent="0.25">
      <c r="C845" s="23"/>
      <c r="D845" s="23"/>
      <c r="E845" s="23"/>
      <c r="F845" s="22"/>
      <c r="G845" s="22"/>
      <c r="H845" s="22"/>
      <c r="I845" s="13"/>
      <c r="J845" s="13"/>
      <c r="K845" s="13"/>
      <c r="L845" s="13"/>
      <c r="M845" s="13"/>
    </row>
    <row r="846" spans="3:13" x14ac:dyDescent="0.25">
      <c r="C846" s="23"/>
      <c r="D846" s="23"/>
      <c r="E846" s="23"/>
      <c r="F846" s="22"/>
      <c r="G846" s="22"/>
      <c r="H846" s="22"/>
      <c r="I846" s="13"/>
      <c r="J846" s="13"/>
      <c r="K846" s="13"/>
      <c r="L846" s="13"/>
      <c r="M846" s="13"/>
    </row>
    <row r="847" spans="3:13" x14ac:dyDescent="0.25">
      <c r="C847" s="23"/>
      <c r="D847" s="23"/>
      <c r="E847" s="23"/>
      <c r="F847" s="22"/>
      <c r="G847" s="22"/>
      <c r="H847" s="22"/>
      <c r="I847" s="13"/>
      <c r="J847" s="13"/>
      <c r="K847" s="13"/>
      <c r="L847" s="13"/>
      <c r="M847" s="13"/>
    </row>
    <row r="848" spans="3:13" x14ac:dyDescent="0.25">
      <c r="C848" s="23"/>
      <c r="D848" s="23"/>
      <c r="E848" s="23"/>
      <c r="F848" s="22"/>
      <c r="G848" s="22"/>
      <c r="H848" s="22"/>
      <c r="I848" s="13"/>
      <c r="J848" s="13"/>
      <c r="K848" s="13"/>
      <c r="L848" s="13"/>
      <c r="M848" s="13"/>
    </row>
    <row r="849" spans="3:13" x14ac:dyDescent="0.25">
      <c r="C849" s="23"/>
      <c r="D849" s="23"/>
      <c r="E849" s="23"/>
      <c r="F849" s="22"/>
      <c r="G849" s="22"/>
      <c r="H849" s="22"/>
      <c r="I849" s="13"/>
      <c r="J849" s="13"/>
      <c r="K849" s="13"/>
      <c r="L849" s="13"/>
      <c r="M849" s="13"/>
    </row>
    <row r="850" spans="3:13" x14ac:dyDescent="0.25">
      <c r="C850" s="23"/>
      <c r="D850" s="23"/>
      <c r="E850" s="23"/>
      <c r="F850" s="22"/>
      <c r="G850" s="22"/>
      <c r="H850" s="22"/>
      <c r="I850" s="13"/>
      <c r="J850" s="13"/>
      <c r="K850" s="13"/>
      <c r="L850" s="13"/>
      <c r="M850" s="13"/>
    </row>
    <row r="851" spans="3:13" x14ac:dyDescent="0.25">
      <c r="C851" s="23"/>
      <c r="D851" s="23"/>
      <c r="E851" s="23"/>
      <c r="F851" s="22"/>
      <c r="G851" s="22"/>
      <c r="H851" s="22"/>
      <c r="I851" s="13"/>
      <c r="J851" s="13"/>
      <c r="K851" s="13"/>
      <c r="L851" s="13"/>
      <c r="M851" s="13"/>
    </row>
    <row r="852" spans="3:13" x14ac:dyDescent="0.25">
      <c r="C852" s="23"/>
      <c r="D852" s="23"/>
      <c r="E852" s="23"/>
      <c r="F852" s="22"/>
      <c r="G852" s="22"/>
      <c r="H852" s="22"/>
      <c r="I852" s="13"/>
      <c r="J852" s="13"/>
      <c r="K852" s="13"/>
      <c r="L852" s="13"/>
      <c r="M852" s="13"/>
    </row>
    <row r="853" spans="3:13" x14ac:dyDescent="0.25">
      <c r="C853" s="23"/>
      <c r="D853" s="23"/>
      <c r="E853" s="23"/>
      <c r="F853" s="22"/>
      <c r="G853" s="22"/>
      <c r="H853" s="22"/>
      <c r="I853" s="13"/>
      <c r="J853" s="13"/>
      <c r="K853" s="13"/>
      <c r="L853" s="13"/>
      <c r="M853" s="13"/>
    </row>
    <row r="854" spans="3:13" x14ac:dyDescent="0.25">
      <c r="C854" s="23"/>
      <c r="D854" s="23"/>
      <c r="E854" s="23"/>
      <c r="F854" s="22"/>
      <c r="G854" s="22"/>
      <c r="H854" s="22"/>
      <c r="I854" s="13"/>
      <c r="J854" s="13"/>
      <c r="K854" s="13"/>
      <c r="L854" s="13"/>
      <c r="M854" s="13"/>
    </row>
    <row r="855" spans="3:13" x14ac:dyDescent="0.25">
      <c r="C855" s="23"/>
      <c r="D855" s="23"/>
      <c r="E855" s="23"/>
      <c r="F855" s="22"/>
      <c r="G855" s="22"/>
      <c r="H855" s="22"/>
      <c r="I855" s="13"/>
      <c r="J855" s="13"/>
      <c r="K855" s="13"/>
      <c r="L855" s="13"/>
      <c r="M855" s="13"/>
    </row>
    <row r="856" spans="3:13" x14ac:dyDescent="0.25">
      <c r="C856" s="23"/>
      <c r="D856" s="23"/>
      <c r="E856" s="23"/>
      <c r="F856" s="22"/>
      <c r="G856" s="22"/>
      <c r="H856" s="22"/>
      <c r="I856" s="13"/>
      <c r="J856" s="13"/>
      <c r="K856" s="13"/>
      <c r="L856" s="13"/>
      <c r="M856" s="13"/>
    </row>
    <row r="857" spans="3:13" x14ac:dyDescent="0.25">
      <c r="C857" s="23"/>
      <c r="D857" s="23"/>
      <c r="E857" s="23"/>
      <c r="F857" s="22"/>
      <c r="G857" s="22"/>
      <c r="H857" s="22"/>
      <c r="I857" s="13"/>
      <c r="J857" s="13"/>
      <c r="K857" s="13"/>
      <c r="L857" s="13"/>
      <c r="M857" s="13"/>
    </row>
    <row r="858" spans="3:13" x14ac:dyDescent="0.25">
      <c r="C858" s="23"/>
      <c r="D858" s="23"/>
      <c r="E858" s="23"/>
      <c r="F858" s="22"/>
      <c r="G858" s="22"/>
      <c r="H858" s="22"/>
      <c r="I858" s="13"/>
      <c r="J858" s="13"/>
      <c r="K858" s="13"/>
      <c r="L858" s="13"/>
      <c r="M858" s="13"/>
    </row>
    <row r="859" spans="3:13" x14ac:dyDescent="0.25">
      <c r="C859" s="23"/>
      <c r="D859" s="23"/>
      <c r="E859" s="23"/>
      <c r="F859" s="22"/>
      <c r="G859" s="22"/>
      <c r="H859" s="22"/>
      <c r="I859" s="13"/>
      <c r="J859" s="13"/>
      <c r="K859" s="13"/>
      <c r="L859" s="13"/>
      <c r="M859" s="13"/>
    </row>
    <row r="860" spans="3:13" x14ac:dyDescent="0.25">
      <c r="C860" s="23"/>
      <c r="D860" s="23"/>
      <c r="E860" s="23"/>
      <c r="F860" s="22"/>
      <c r="G860" s="22"/>
      <c r="H860" s="22"/>
      <c r="I860" s="13"/>
      <c r="J860" s="13"/>
      <c r="K860" s="13"/>
      <c r="L860" s="13"/>
      <c r="M860" s="13"/>
    </row>
    <row r="861" spans="3:13" x14ac:dyDescent="0.25">
      <c r="C861" s="23"/>
      <c r="D861" s="23"/>
      <c r="E861" s="23"/>
      <c r="F861" s="22"/>
      <c r="G861" s="22"/>
      <c r="H861" s="22"/>
      <c r="I861" s="13"/>
      <c r="J861" s="13"/>
      <c r="K861" s="13"/>
      <c r="L861" s="13"/>
      <c r="M861" s="13"/>
    </row>
    <row r="862" spans="3:13" x14ac:dyDescent="0.25">
      <c r="C862" s="23"/>
      <c r="D862" s="23"/>
      <c r="E862" s="23"/>
      <c r="F862" s="22"/>
      <c r="G862" s="22"/>
      <c r="H862" s="22"/>
      <c r="I862" s="13"/>
      <c r="J862" s="13"/>
      <c r="K862" s="13"/>
      <c r="L862" s="13"/>
      <c r="M862" s="13"/>
    </row>
    <row r="863" spans="3:13" x14ac:dyDescent="0.25">
      <c r="C863" s="23"/>
      <c r="D863" s="23"/>
      <c r="E863" s="23"/>
      <c r="F863" s="22"/>
      <c r="G863" s="22"/>
      <c r="H863" s="22"/>
      <c r="I863" s="13"/>
      <c r="J863" s="13"/>
      <c r="K863" s="13"/>
      <c r="L863" s="13"/>
      <c r="M863" s="13"/>
    </row>
    <row r="864" spans="3:13" x14ac:dyDescent="0.25">
      <c r="C864" s="23"/>
      <c r="D864" s="23"/>
      <c r="E864" s="23"/>
      <c r="F864" s="22"/>
      <c r="G864" s="22"/>
      <c r="H864" s="22"/>
      <c r="I864" s="13"/>
      <c r="J864" s="13"/>
      <c r="K864" s="13"/>
      <c r="L864" s="13"/>
      <c r="M864" s="13"/>
    </row>
    <row r="865" spans="3:13" x14ac:dyDescent="0.25">
      <c r="C865" s="23"/>
      <c r="D865" s="23"/>
      <c r="E865" s="23"/>
      <c r="F865" s="22"/>
      <c r="G865" s="22"/>
      <c r="H865" s="22"/>
      <c r="I865" s="13"/>
      <c r="J865" s="13"/>
      <c r="K865" s="13"/>
      <c r="L865" s="13"/>
      <c r="M865" s="13"/>
    </row>
    <row r="866" spans="3:13" x14ac:dyDescent="0.25">
      <c r="C866" s="23"/>
      <c r="D866" s="23"/>
      <c r="E866" s="23"/>
      <c r="F866" s="22"/>
      <c r="G866" s="22"/>
      <c r="H866" s="22"/>
      <c r="I866" s="13"/>
      <c r="J866" s="13"/>
      <c r="K866" s="13"/>
      <c r="L866" s="13"/>
      <c r="M866" s="13"/>
    </row>
    <row r="867" spans="3:13" x14ac:dyDescent="0.25">
      <c r="C867" s="23"/>
      <c r="D867" s="23"/>
      <c r="E867" s="23"/>
      <c r="F867" s="22"/>
      <c r="G867" s="22"/>
      <c r="H867" s="22"/>
      <c r="I867" s="13"/>
      <c r="J867" s="13"/>
      <c r="K867" s="13"/>
      <c r="L867" s="13"/>
      <c r="M867" s="13"/>
    </row>
    <row r="868" spans="3:13" x14ac:dyDescent="0.25">
      <c r="C868" s="23"/>
      <c r="D868" s="23"/>
      <c r="E868" s="23"/>
      <c r="F868" s="22"/>
      <c r="G868" s="22"/>
      <c r="H868" s="22"/>
      <c r="I868" s="13"/>
      <c r="J868" s="13"/>
      <c r="K868" s="13"/>
      <c r="L868" s="13"/>
      <c r="M868" s="13"/>
    </row>
    <row r="869" spans="3:13" x14ac:dyDescent="0.25">
      <c r="C869" s="23"/>
      <c r="D869" s="23"/>
      <c r="E869" s="23"/>
      <c r="F869" s="22"/>
      <c r="G869" s="22"/>
      <c r="H869" s="22"/>
      <c r="I869" s="13"/>
      <c r="J869" s="13"/>
      <c r="K869" s="13"/>
      <c r="L869" s="13"/>
      <c r="M869" s="13"/>
    </row>
    <row r="870" spans="3:13" x14ac:dyDescent="0.25">
      <c r="C870" s="23"/>
      <c r="D870" s="23"/>
      <c r="E870" s="23"/>
      <c r="F870" s="22"/>
      <c r="G870" s="22"/>
      <c r="H870" s="22"/>
      <c r="I870" s="13"/>
      <c r="J870" s="13"/>
      <c r="K870" s="13"/>
      <c r="L870" s="13"/>
      <c r="M870" s="13"/>
    </row>
    <row r="871" spans="3:13" x14ac:dyDescent="0.25">
      <c r="C871" s="23"/>
      <c r="D871" s="23"/>
      <c r="E871" s="23"/>
      <c r="F871" s="22"/>
      <c r="G871" s="22"/>
      <c r="H871" s="22"/>
      <c r="I871" s="13"/>
      <c r="J871" s="13"/>
      <c r="K871" s="13"/>
      <c r="L871" s="13"/>
      <c r="M871" s="13"/>
    </row>
    <row r="872" spans="3:13" x14ac:dyDescent="0.25">
      <c r="C872" s="23"/>
      <c r="D872" s="23"/>
      <c r="E872" s="23"/>
      <c r="F872" s="22"/>
      <c r="G872" s="22"/>
      <c r="H872" s="22"/>
      <c r="I872" s="13"/>
      <c r="J872" s="13"/>
      <c r="K872" s="13"/>
      <c r="L872" s="13"/>
      <c r="M872" s="13"/>
    </row>
    <row r="873" spans="3:13" x14ac:dyDescent="0.25">
      <c r="C873" s="23"/>
      <c r="D873" s="23"/>
      <c r="E873" s="23"/>
      <c r="F873" s="22"/>
      <c r="G873" s="22"/>
      <c r="H873" s="22"/>
      <c r="I873" s="13"/>
      <c r="J873" s="13"/>
      <c r="K873" s="13"/>
      <c r="L873" s="13"/>
      <c r="M873" s="13"/>
    </row>
    <row r="874" spans="3:13" x14ac:dyDescent="0.25">
      <c r="C874" s="23"/>
      <c r="D874" s="23"/>
      <c r="E874" s="23"/>
      <c r="F874" s="22"/>
      <c r="G874" s="22"/>
      <c r="H874" s="22"/>
      <c r="I874" s="13"/>
      <c r="J874" s="13"/>
      <c r="K874" s="13"/>
      <c r="L874" s="13"/>
      <c r="M874" s="13"/>
    </row>
    <row r="875" spans="3:13" x14ac:dyDescent="0.25">
      <c r="C875" s="23"/>
      <c r="D875" s="23"/>
      <c r="E875" s="23"/>
      <c r="F875" s="22"/>
      <c r="G875" s="22"/>
      <c r="H875" s="22"/>
      <c r="I875" s="13"/>
      <c r="J875" s="13"/>
      <c r="K875" s="13"/>
      <c r="L875" s="13"/>
      <c r="M875" s="13"/>
    </row>
    <row r="876" spans="3:13" x14ac:dyDescent="0.25">
      <c r="C876" s="23"/>
      <c r="D876" s="23"/>
      <c r="E876" s="23"/>
      <c r="F876" s="22"/>
      <c r="G876" s="22"/>
      <c r="H876" s="22"/>
      <c r="I876" s="13"/>
      <c r="J876" s="13"/>
      <c r="K876" s="13"/>
      <c r="L876" s="13"/>
      <c r="M876" s="13"/>
    </row>
    <row r="877" spans="3:13" x14ac:dyDescent="0.25">
      <c r="C877" s="23"/>
      <c r="D877" s="23"/>
      <c r="E877" s="23"/>
      <c r="F877" s="22"/>
      <c r="G877" s="22"/>
      <c r="H877" s="22"/>
      <c r="I877" s="13"/>
      <c r="J877" s="13"/>
      <c r="K877" s="13"/>
      <c r="L877" s="13"/>
      <c r="M877" s="13"/>
    </row>
    <row r="878" spans="3:13" x14ac:dyDescent="0.25">
      <c r="C878" s="23"/>
      <c r="D878" s="23"/>
      <c r="E878" s="23"/>
      <c r="F878" s="22"/>
      <c r="G878" s="22"/>
      <c r="H878" s="22"/>
      <c r="I878" s="13"/>
      <c r="J878" s="13"/>
      <c r="K878" s="13"/>
      <c r="L878" s="13"/>
      <c r="M878" s="13"/>
    </row>
    <row r="879" spans="3:13" x14ac:dyDescent="0.25">
      <c r="C879" s="23"/>
      <c r="D879" s="23"/>
      <c r="E879" s="23"/>
      <c r="F879" s="22"/>
      <c r="G879" s="22"/>
      <c r="H879" s="22"/>
      <c r="I879" s="13"/>
      <c r="J879" s="13"/>
      <c r="K879" s="13"/>
      <c r="L879" s="13"/>
      <c r="M879" s="13"/>
    </row>
    <row r="880" spans="3:13" x14ac:dyDescent="0.25">
      <c r="C880" s="23"/>
      <c r="D880" s="23"/>
      <c r="E880" s="23"/>
      <c r="F880" s="22"/>
      <c r="G880" s="22"/>
      <c r="H880" s="22"/>
      <c r="I880" s="13"/>
      <c r="J880" s="13"/>
      <c r="K880" s="13"/>
      <c r="L880" s="13"/>
      <c r="M880" s="13"/>
    </row>
    <row r="881" spans="3:13" x14ac:dyDescent="0.25">
      <c r="C881" s="23"/>
      <c r="D881" s="23"/>
      <c r="E881" s="23"/>
      <c r="F881" s="22"/>
      <c r="G881" s="22"/>
      <c r="H881" s="22"/>
      <c r="I881" s="13"/>
      <c r="J881" s="13"/>
      <c r="K881" s="13"/>
      <c r="L881" s="13"/>
      <c r="M881" s="13"/>
    </row>
    <row r="882" spans="3:13" x14ac:dyDescent="0.25">
      <c r="C882" s="23"/>
      <c r="D882" s="23"/>
      <c r="E882" s="23"/>
      <c r="F882" s="22"/>
      <c r="G882" s="22"/>
      <c r="H882" s="22"/>
      <c r="I882" s="13"/>
      <c r="J882" s="13"/>
      <c r="K882" s="13"/>
      <c r="L882" s="13"/>
      <c r="M882" s="13"/>
    </row>
    <row r="883" spans="3:13" x14ac:dyDescent="0.25">
      <c r="C883" s="23"/>
      <c r="D883" s="23"/>
      <c r="E883" s="23"/>
      <c r="F883" s="22"/>
      <c r="G883" s="22"/>
      <c r="H883" s="22"/>
      <c r="I883" s="13"/>
      <c r="J883" s="13"/>
      <c r="K883" s="13"/>
      <c r="L883" s="13"/>
      <c r="M883" s="13"/>
    </row>
    <row r="884" spans="3:13" x14ac:dyDescent="0.25">
      <c r="C884" s="23"/>
      <c r="D884" s="23"/>
      <c r="E884" s="23"/>
      <c r="F884" s="22"/>
      <c r="G884" s="22"/>
      <c r="H884" s="22"/>
      <c r="I884" s="13"/>
      <c r="J884" s="13"/>
      <c r="K884" s="13"/>
      <c r="L884" s="13"/>
      <c r="M884" s="13"/>
    </row>
    <row r="885" spans="3:13" x14ac:dyDescent="0.25">
      <c r="C885" s="23"/>
      <c r="D885" s="23"/>
      <c r="E885" s="23"/>
      <c r="F885" s="22"/>
      <c r="G885" s="22"/>
      <c r="H885" s="22"/>
      <c r="I885" s="13"/>
      <c r="J885" s="13"/>
      <c r="K885" s="13"/>
      <c r="L885" s="13"/>
      <c r="M885" s="13"/>
    </row>
    <row r="886" spans="3:13" x14ac:dyDescent="0.25">
      <c r="C886" s="23"/>
      <c r="D886" s="23"/>
      <c r="E886" s="23"/>
      <c r="F886" s="22"/>
      <c r="G886" s="22"/>
      <c r="H886" s="22"/>
      <c r="I886" s="13"/>
      <c r="J886" s="13"/>
      <c r="K886" s="13"/>
      <c r="L886" s="13"/>
      <c r="M886" s="13"/>
    </row>
    <row r="887" spans="3:13" x14ac:dyDescent="0.25">
      <c r="C887" s="23"/>
      <c r="D887" s="23"/>
      <c r="E887" s="23"/>
      <c r="F887" s="22"/>
      <c r="G887" s="22"/>
      <c r="H887" s="22"/>
      <c r="I887" s="13"/>
      <c r="J887" s="13"/>
      <c r="K887" s="13"/>
      <c r="L887" s="13"/>
      <c r="M887" s="13"/>
    </row>
    <row r="888" spans="3:13" x14ac:dyDescent="0.25">
      <c r="C888" s="23"/>
      <c r="D888" s="23"/>
      <c r="E888" s="23"/>
      <c r="F888" s="22"/>
      <c r="G888" s="22"/>
      <c r="H888" s="22"/>
      <c r="I888" s="13"/>
      <c r="J888" s="13"/>
      <c r="K888" s="13"/>
      <c r="L888" s="13"/>
      <c r="M888" s="13"/>
    </row>
    <row r="889" spans="3:13" x14ac:dyDescent="0.25">
      <c r="C889" s="23"/>
      <c r="D889" s="23"/>
      <c r="E889" s="23"/>
      <c r="F889" s="22"/>
      <c r="G889" s="22"/>
      <c r="H889" s="22"/>
      <c r="I889" s="13"/>
      <c r="J889" s="13"/>
      <c r="K889" s="13"/>
      <c r="L889" s="13"/>
      <c r="M889" s="13"/>
    </row>
    <row r="890" spans="3:13" x14ac:dyDescent="0.25">
      <c r="C890" s="23"/>
      <c r="D890" s="23"/>
      <c r="E890" s="23"/>
      <c r="F890" s="22"/>
      <c r="G890" s="22"/>
      <c r="H890" s="22"/>
      <c r="I890" s="13"/>
      <c r="J890" s="13"/>
      <c r="K890" s="13"/>
      <c r="L890" s="13"/>
      <c r="M890" s="13"/>
    </row>
    <row r="891" spans="3:13" x14ac:dyDescent="0.25">
      <c r="C891" s="23"/>
      <c r="D891" s="23"/>
      <c r="E891" s="23"/>
      <c r="F891" s="22"/>
      <c r="G891" s="22"/>
      <c r="H891" s="22"/>
      <c r="I891" s="13"/>
      <c r="J891" s="13"/>
      <c r="K891" s="13"/>
      <c r="L891" s="13"/>
      <c r="M891" s="13"/>
    </row>
    <row r="892" spans="3:13" x14ac:dyDescent="0.25">
      <c r="C892" s="23"/>
      <c r="D892" s="23"/>
      <c r="E892" s="23"/>
      <c r="F892" s="22"/>
      <c r="G892" s="22"/>
      <c r="H892" s="22"/>
      <c r="I892" s="13"/>
      <c r="J892" s="13"/>
      <c r="K892" s="13"/>
      <c r="L892" s="13"/>
      <c r="M892" s="13"/>
    </row>
    <row r="893" spans="3:13" x14ac:dyDescent="0.25">
      <c r="C893" s="23"/>
      <c r="D893" s="23"/>
      <c r="E893" s="23"/>
      <c r="F893" s="22"/>
      <c r="G893" s="22"/>
      <c r="H893" s="22"/>
      <c r="I893" s="13"/>
      <c r="J893" s="13"/>
      <c r="K893" s="13"/>
      <c r="L893" s="13"/>
      <c r="M893" s="13"/>
    </row>
    <row r="894" spans="3:13" x14ac:dyDescent="0.25">
      <c r="C894" s="23"/>
      <c r="D894" s="23"/>
      <c r="E894" s="23"/>
      <c r="F894" s="22"/>
      <c r="G894" s="22"/>
      <c r="H894" s="22"/>
      <c r="I894" s="13"/>
      <c r="J894" s="13"/>
      <c r="K894" s="13"/>
      <c r="L894" s="13"/>
      <c r="M894" s="13"/>
    </row>
    <row r="895" spans="3:13" x14ac:dyDescent="0.25">
      <c r="C895" s="23"/>
      <c r="D895" s="23"/>
      <c r="E895" s="23"/>
      <c r="F895" s="22"/>
      <c r="G895" s="22"/>
      <c r="H895" s="22"/>
      <c r="I895" s="13"/>
      <c r="J895" s="13"/>
      <c r="K895" s="13"/>
      <c r="L895" s="13"/>
      <c r="M895" s="13"/>
    </row>
    <row r="896" spans="3:13" x14ac:dyDescent="0.25">
      <c r="C896" s="23"/>
      <c r="D896" s="23"/>
      <c r="E896" s="23"/>
      <c r="F896" s="22"/>
      <c r="G896" s="22"/>
      <c r="H896" s="22"/>
      <c r="I896" s="13"/>
      <c r="J896" s="13"/>
      <c r="K896" s="13"/>
      <c r="L896" s="13"/>
      <c r="M896" s="13"/>
    </row>
    <row r="897" spans="3:13" x14ac:dyDescent="0.25">
      <c r="C897" s="23"/>
      <c r="D897" s="23"/>
      <c r="E897" s="23"/>
      <c r="F897" s="22"/>
      <c r="G897" s="22"/>
      <c r="H897" s="22"/>
      <c r="I897" s="13"/>
      <c r="J897" s="13"/>
      <c r="K897" s="13"/>
      <c r="L897" s="13"/>
      <c r="M897" s="13"/>
    </row>
    <row r="898" spans="3:13" x14ac:dyDescent="0.25">
      <c r="C898" s="23"/>
      <c r="D898" s="23"/>
      <c r="E898" s="23"/>
      <c r="F898" s="22"/>
      <c r="G898" s="22"/>
      <c r="H898" s="22"/>
      <c r="I898" s="13"/>
      <c r="J898" s="13"/>
      <c r="K898" s="13"/>
      <c r="L898" s="13"/>
      <c r="M898" s="13"/>
    </row>
    <row r="899" spans="3:13" x14ac:dyDescent="0.25">
      <c r="C899" s="23"/>
      <c r="D899" s="23"/>
      <c r="E899" s="23"/>
      <c r="F899" s="22"/>
      <c r="G899" s="22"/>
      <c r="H899" s="22"/>
      <c r="I899" s="13"/>
      <c r="J899" s="13"/>
      <c r="K899" s="13"/>
      <c r="L899" s="13"/>
      <c r="M899" s="13"/>
    </row>
    <row r="900" spans="3:13" x14ac:dyDescent="0.25">
      <c r="C900" s="23"/>
      <c r="D900" s="23"/>
      <c r="E900" s="23"/>
      <c r="F900" s="22"/>
      <c r="G900" s="22"/>
      <c r="H900" s="22"/>
      <c r="I900" s="13"/>
      <c r="J900" s="13"/>
      <c r="K900" s="13"/>
      <c r="L900" s="13"/>
      <c r="M900" s="13"/>
    </row>
    <row r="901" spans="3:13" x14ac:dyDescent="0.25">
      <c r="C901" s="23"/>
      <c r="D901" s="23"/>
      <c r="E901" s="23"/>
      <c r="F901" s="22"/>
      <c r="G901" s="22"/>
      <c r="H901" s="22"/>
      <c r="I901" s="13"/>
      <c r="J901" s="13"/>
      <c r="K901" s="13"/>
      <c r="L901" s="13"/>
      <c r="M901" s="13"/>
    </row>
    <row r="902" spans="3:13" x14ac:dyDescent="0.25">
      <c r="C902" s="23"/>
      <c r="D902" s="23"/>
      <c r="E902" s="23"/>
      <c r="F902" s="22"/>
      <c r="G902" s="22"/>
      <c r="H902" s="22"/>
      <c r="I902" s="13"/>
      <c r="J902" s="13"/>
      <c r="K902" s="13"/>
      <c r="L902" s="13"/>
      <c r="M902" s="13"/>
    </row>
    <row r="903" spans="3:13" x14ac:dyDescent="0.25">
      <c r="C903" s="23"/>
      <c r="D903" s="23"/>
      <c r="E903" s="23"/>
      <c r="F903" s="22"/>
      <c r="G903" s="22"/>
      <c r="H903" s="22"/>
      <c r="I903" s="13"/>
      <c r="J903" s="13"/>
      <c r="K903" s="13"/>
      <c r="L903" s="13"/>
      <c r="M903" s="13"/>
    </row>
    <row r="904" spans="3:13" x14ac:dyDescent="0.25">
      <c r="C904" s="23"/>
      <c r="D904" s="23"/>
      <c r="E904" s="23"/>
      <c r="F904" s="22"/>
      <c r="G904" s="22"/>
      <c r="H904" s="22"/>
      <c r="I904" s="13"/>
      <c r="J904" s="13"/>
      <c r="K904" s="13"/>
      <c r="L904" s="13"/>
      <c r="M904" s="13"/>
    </row>
    <row r="905" spans="3:13" x14ac:dyDescent="0.25">
      <c r="C905" s="23"/>
      <c r="D905" s="23"/>
      <c r="E905" s="23"/>
      <c r="F905" s="22"/>
      <c r="G905" s="22"/>
      <c r="H905" s="22"/>
      <c r="I905" s="13"/>
      <c r="J905" s="13"/>
      <c r="K905" s="13"/>
      <c r="L905" s="13"/>
      <c r="M905" s="13"/>
    </row>
    <row r="906" spans="3:13" x14ac:dyDescent="0.25">
      <c r="C906" s="23"/>
      <c r="D906" s="23"/>
      <c r="E906" s="23"/>
      <c r="F906" s="22"/>
      <c r="G906" s="22"/>
      <c r="H906" s="22"/>
      <c r="I906" s="13"/>
      <c r="J906" s="13"/>
      <c r="K906" s="13"/>
      <c r="L906" s="13"/>
      <c r="M906" s="13"/>
    </row>
    <row r="907" spans="3:13" x14ac:dyDescent="0.25">
      <c r="C907" s="23"/>
      <c r="D907" s="23"/>
      <c r="E907" s="23"/>
      <c r="F907" s="22"/>
      <c r="G907" s="22"/>
      <c r="H907" s="22"/>
      <c r="I907" s="13"/>
      <c r="J907" s="13"/>
      <c r="K907" s="13"/>
      <c r="L907" s="13"/>
      <c r="M907" s="13"/>
    </row>
    <row r="908" spans="3:13" x14ac:dyDescent="0.25">
      <c r="C908" s="23"/>
      <c r="D908" s="23"/>
      <c r="E908" s="23"/>
      <c r="F908" s="22"/>
      <c r="G908" s="22"/>
      <c r="H908" s="22"/>
      <c r="I908" s="13"/>
      <c r="J908" s="13"/>
      <c r="K908" s="13"/>
      <c r="L908" s="13"/>
      <c r="M908" s="13"/>
    </row>
    <row r="909" spans="3:13" x14ac:dyDescent="0.25">
      <c r="C909" s="23"/>
      <c r="D909" s="23"/>
      <c r="E909" s="23"/>
      <c r="F909" s="22"/>
      <c r="G909" s="22"/>
      <c r="H909" s="22"/>
      <c r="I909" s="13"/>
      <c r="J909" s="13"/>
      <c r="K909" s="13"/>
      <c r="L909" s="13"/>
      <c r="M909" s="13"/>
    </row>
    <row r="910" spans="3:13" x14ac:dyDescent="0.25">
      <c r="C910" s="23"/>
      <c r="D910" s="23"/>
      <c r="E910" s="23"/>
      <c r="F910" s="22"/>
      <c r="G910" s="22"/>
      <c r="H910" s="22"/>
      <c r="I910" s="13"/>
      <c r="J910" s="13"/>
      <c r="K910" s="13"/>
      <c r="L910" s="13"/>
      <c r="M910" s="13"/>
    </row>
    <row r="911" spans="3:13" x14ac:dyDescent="0.25">
      <c r="C911" s="23"/>
      <c r="D911" s="23"/>
      <c r="E911" s="23"/>
      <c r="F911" s="22"/>
      <c r="G911" s="22"/>
      <c r="H911" s="22"/>
      <c r="I911" s="13"/>
      <c r="J911" s="13"/>
      <c r="K911" s="13"/>
      <c r="L911" s="13"/>
      <c r="M911" s="13"/>
    </row>
    <row r="912" spans="3:13" x14ac:dyDescent="0.25">
      <c r="C912" s="23"/>
      <c r="D912" s="23"/>
      <c r="E912" s="23"/>
      <c r="F912" s="22"/>
      <c r="G912" s="22"/>
      <c r="H912" s="22"/>
      <c r="I912" s="13"/>
      <c r="J912" s="13"/>
      <c r="K912" s="13"/>
      <c r="L912" s="13"/>
      <c r="M912" s="13"/>
    </row>
    <row r="913" spans="3:13" x14ac:dyDescent="0.25">
      <c r="C913" s="23"/>
      <c r="D913" s="23"/>
      <c r="E913" s="23"/>
      <c r="F913" s="22"/>
      <c r="G913" s="22"/>
      <c r="H913" s="22"/>
      <c r="I913" s="13"/>
      <c r="J913" s="13"/>
      <c r="K913" s="13"/>
      <c r="L913" s="13"/>
      <c r="M913" s="13"/>
    </row>
    <row r="914" spans="3:13" x14ac:dyDescent="0.25">
      <c r="C914" s="23"/>
      <c r="D914" s="23"/>
      <c r="E914" s="23"/>
      <c r="F914" s="22"/>
      <c r="G914" s="22"/>
      <c r="H914" s="22"/>
      <c r="I914" s="13"/>
      <c r="J914" s="13"/>
      <c r="K914" s="13"/>
      <c r="L914" s="13"/>
      <c r="M914" s="13"/>
    </row>
    <row r="915" spans="3:13" x14ac:dyDescent="0.25">
      <c r="C915" s="23"/>
      <c r="D915" s="23"/>
      <c r="E915" s="23"/>
      <c r="F915" s="22"/>
      <c r="G915" s="22"/>
      <c r="H915" s="22"/>
      <c r="I915" s="13"/>
      <c r="J915" s="13"/>
      <c r="K915" s="13"/>
      <c r="L915" s="13"/>
      <c r="M915" s="13"/>
    </row>
    <row r="916" spans="3:13" x14ac:dyDescent="0.25">
      <c r="C916" s="23"/>
      <c r="D916" s="23"/>
      <c r="E916" s="23"/>
      <c r="F916" s="22"/>
      <c r="G916" s="22"/>
      <c r="H916" s="22"/>
      <c r="I916" s="13"/>
      <c r="J916" s="13"/>
      <c r="K916" s="13"/>
      <c r="L916" s="13"/>
      <c r="M916" s="13"/>
    </row>
    <row r="917" spans="3:13" x14ac:dyDescent="0.25">
      <c r="C917" s="23"/>
      <c r="D917" s="23"/>
      <c r="E917" s="23"/>
      <c r="F917" s="22"/>
      <c r="G917" s="22"/>
      <c r="H917" s="22"/>
      <c r="I917" s="13"/>
      <c r="J917" s="13"/>
      <c r="K917" s="13"/>
      <c r="L917" s="13"/>
      <c r="M917" s="13"/>
    </row>
    <row r="918" spans="3:13" x14ac:dyDescent="0.25">
      <c r="C918" s="23"/>
      <c r="D918" s="23"/>
      <c r="E918" s="23"/>
      <c r="F918" s="22"/>
      <c r="G918" s="22"/>
      <c r="H918" s="22"/>
      <c r="I918" s="13"/>
      <c r="J918" s="13"/>
      <c r="K918" s="13"/>
      <c r="L918" s="13"/>
      <c r="M918" s="13"/>
    </row>
    <row r="919" spans="3:13" x14ac:dyDescent="0.25">
      <c r="C919" s="23"/>
      <c r="D919" s="23"/>
      <c r="E919" s="23"/>
      <c r="F919" s="22"/>
      <c r="G919" s="22"/>
      <c r="H919" s="22"/>
      <c r="I919" s="13"/>
      <c r="J919" s="13"/>
      <c r="K919" s="13"/>
      <c r="L919" s="13"/>
      <c r="M919" s="13"/>
    </row>
    <row r="920" spans="3:13" x14ac:dyDescent="0.25">
      <c r="C920" s="23"/>
      <c r="D920" s="23"/>
      <c r="E920" s="23"/>
      <c r="F920" s="22"/>
      <c r="G920" s="22"/>
      <c r="H920" s="22"/>
      <c r="I920" s="13"/>
      <c r="J920" s="13"/>
      <c r="K920" s="13"/>
      <c r="L920" s="13"/>
      <c r="M920" s="13"/>
    </row>
    <row r="921" spans="3:13" x14ac:dyDescent="0.25">
      <c r="C921" s="23"/>
      <c r="D921" s="23"/>
      <c r="E921" s="23"/>
      <c r="F921" s="22"/>
      <c r="G921" s="22"/>
      <c r="H921" s="22"/>
      <c r="I921" s="13"/>
      <c r="J921" s="13"/>
      <c r="K921" s="13"/>
      <c r="L921" s="13"/>
      <c r="M921" s="13"/>
    </row>
    <row r="922" spans="3:13" x14ac:dyDescent="0.25">
      <c r="C922" s="23"/>
      <c r="D922" s="23"/>
      <c r="E922" s="23"/>
      <c r="F922" s="22"/>
      <c r="G922" s="22"/>
      <c r="H922" s="22"/>
      <c r="I922" s="13"/>
      <c r="J922" s="13"/>
      <c r="K922" s="13"/>
      <c r="L922" s="13"/>
      <c r="M922" s="13"/>
    </row>
    <row r="923" spans="3:13" x14ac:dyDescent="0.25">
      <c r="C923" s="23"/>
      <c r="D923" s="23"/>
      <c r="E923" s="23"/>
      <c r="F923" s="22"/>
      <c r="G923" s="22"/>
      <c r="H923" s="22"/>
      <c r="I923" s="13"/>
      <c r="J923" s="13"/>
      <c r="K923" s="13"/>
      <c r="L923" s="13"/>
      <c r="M923" s="13"/>
    </row>
    <row r="924" spans="3:13" x14ac:dyDescent="0.25">
      <c r="C924" s="23"/>
      <c r="D924" s="23"/>
      <c r="E924" s="23"/>
      <c r="F924" s="22"/>
      <c r="G924" s="22"/>
      <c r="H924" s="22"/>
      <c r="I924" s="13"/>
      <c r="J924" s="13"/>
      <c r="K924" s="13"/>
      <c r="L924" s="13"/>
      <c r="M924" s="13"/>
    </row>
    <row r="925" spans="3:13" x14ac:dyDescent="0.25">
      <c r="C925" s="23"/>
      <c r="D925" s="23"/>
      <c r="E925" s="23"/>
      <c r="F925" s="22"/>
      <c r="G925" s="22"/>
      <c r="H925" s="22"/>
      <c r="I925" s="13"/>
      <c r="J925" s="13"/>
      <c r="K925" s="13"/>
      <c r="L925" s="13"/>
      <c r="M925" s="13"/>
    </row>
    <row r="926" spans="3:13" x14ac:dyDescent="0.25">
      <c r="C926" s="23"/>
      <c r="D926" s="23"/>
      <c r="E926" s="23"/>
      <c r="F926" s="22"/>
      <c r="G926" s="22"/>
      <c r="H926" s="22"/>
      <c r="I926" s="13"/>
      <c r="J926" s="13"/>
      <c r="K926" s="13"/>
      <c r="L926" s="13"/>
      <c r="M926" s="13"/>
    </row>
    <row r="927" spans="3:13" x14ac:dyDescent="0.25">
      <c r="C927" s="23"/>
      <c r="D927" s="23"/>
      <c r="E927" s="23"/>
      <c r="F927" s="22"/>
      <c r="G927" s="22"/>
      <c r="H927" s="22"/>
      <c r="I927" s="13"/>
      <c r="J927" s="13"/>
      <c r="K927" s="13"/>
      <c r="L927" s="13"/>
      <c r="M927" s="13"/>
    </row>
    <row r="928" spans="3:13" x14ac:dyDescent="0.25">
      <c r="C928" s="23"/>
      <c r="D928" s="23"/>
      <c r="E928" s="23"/>
      <c r="F928" s="22"/>
      <c r="G928" s="22"/>
      <c r="H928" s="22"/>
      <c r="I928" s="13"/>
      <c r="J928" s="13"/>
      <c r="K928" s="13"/>
      <c r="L928" s="13"/>
      <c r="M928" s="13"/>
    </row>
    <row r="929" spans="3:13" x14ac:dyDescent="0.25">
      <c r="C929" s="23"/>
      <c r="D929" s="23"/>
      <c r="E929" s="23"/>
      <c r="F929" s="22"/>
      <c r="G929" s="22"/>
      <c r="H929" s="22"/>
      <c r="I929" s="13"/>
      <c r="J929" s="13"/>
      <c r="K929" s="13"/>
      <c r="L929" s="13"/>
      <c r="M929" s="13"/>
    </row>
    <row r="930" spans="3:13" x14ac:dyDescent="0.25">
      <c r="C930" s="23"/>
      <c r="D930" s="23"/>
      <c r="E930" s="23"/>
      <c r="F930" s="22"/>
      <c r="G930" s="22"/>
      <c r="H930" s="22"/>
      <c r="I930" s="13"/>
      <c r="J930" s="13"/>
      <c r="K930" s="13"/>
      <c r="L930" s="13"/>
      <c r="M930" s="13"/>
    </row>
    <row r="931" spans="3:13" x14ac:dyDescent="0.25">
      <c r="C931" s="23"/>
      <c r="D931" s="23"/>
      <c r="E931" s="23"/>
      <c r="F931" s="22"/>
      <c r="G931" s="22"/>
      <c r="H931" s="22"/>
      <c r="I931" s="13"/>
      <c r="J931" s="13"/>
      <c r="K931" s="13"/>
      <c r="L931" s="13"/>
      <c r="M931" s="13"/>
    </row>
    <row r="932" spans="3:13" x14ac:dyDescent="0.25">
      <c r="C932" s="23"/>
      <c r="D932" s="23"/>
      <c r="E932" s="23"/>
      <c r="F932" s="22"/>
      <c r="G932" s="22"/>
      <c r="H932" s="22"/>
      <c r="I932" s="13"/>
      <c r="J932" s="13"/>
      <c r="K932" s="13"/>
      <c r="L932" s="13"/>
      <c r="M932" s="13"/>
    </row>
    <row r="933" spans="3:13" x14ac:dyDescent="0.25">
      <c r="C933" s="23"/>
      <c r="D933" s="23"/>
      <c r="E933" s="23"/>
      <c r="F933" s="22"/>
      <c r="G933" s="22"/>
      <c r="H933" s="22"/>
      <c r="I933" s="13"/>
      <c r="J933" s="13"/>
      <c r="K933" s="13"/>
      <c r="L933" s="13"/>
      <c r="M933" s="13"/>
    </row>
    <row r="934" spans="3:13" x14ac:dyDescent="0.25">
      <c r="C934" s="23"/>
      <c r="D934" s="23"/>
      <c r="E934" s="23"/>
      <c r="F934" s="22"/>
      <c r="G934" s="22"/>
      <c r="H934" s="22"/>
      <c r="I934" s="13"/>
      <c r="J934" s="13"/>
      <c r="K934" s="13"/>
      <c r="L934" s="13"/>
      <c r="M934" s="13"/>
    </row>
    <row r="935" spans="3:13" x14ac:dyDescent="0.25">
      <c r="C935" s="23"/>
      <c r="D935" s="23"/>
      <c r="E935" s="23"/>
      <c r="F935" s="22"/>
      <c r="G935" s="22"/>
      <c r="H935" s="22"/>
      <c r="I935" s="13"/>
      <c r="J935" s="13"/>
      <c r="K935" s="13"/>
      <c r="L935" s="13"/>
      <c r="M935" s="13"/>
    </row>
    <row r="936" spans="3:13" x14ac:dyDescent="0.25">
      <c r="C936" s="23"/>
      <c r="D936" s="23"/>
      <c r="E936" s="23"/>
      <c r="F936" s="22"/>
      <c r="G936" s="22"/>
      <c r="H936" s="22"/>
      <c r="I936" s="13"/>
      <c r="J936" s="13"/>
      <c r="K936" s="13"/>
      <c r="L936" s="13"/>
      <c r="M936" s="13"/>
    </row>
    <row r="937" spans="3:13" x14ac:dyDescent="0.25">
      <c r="C937" s="23"/>
      <c r="D937" s="23"/>
      <c r="E937" s="23"/>
      <c r="F937" s="22"/>
      <c r="G937" s="22"/>
      <c r="H937" s="22"/>
      <c r="I937" s="13"/>
      <c r="J937" s="13"/>
      <c r="K937" s="13"/>
      <c r="L937" s="13"/>
      <c r="M937" s="13"/>
    </row>
    <row r="938" spans="3:13" x14ac:dyDescent="0.25">
      <c r="C938" s="23"/>
      <c r="D938" s="23"/>
      <c r="E938" s="23"/>
      <c r="F938" s="22"/>
      <c r="G938" s="22"/>
      <c r="H938" s="22"/>
      <c r="I938" s="13"/>
      <c r="J938" s="13"/>
      <c r="K938" s="13"/>
      <c r="L938" s="13"/>
      <c r="M938" s="13"/>
    </row>
    <row r="939" spans="3:13" x14ac:dyDescent="0.25">
      <c r="C939" s="23"/>
      <c r="D939" s="23"/>
      <c r="E939" s="23"/>
      <c r="F939" s="22"/>
      <c r="G939" s="22"/>
      <c r="H939" s="22"/>
      <c r="I939" s="13"/>
      <c r="J939" s="13"/>
      <c r="K939" s="13"/>
      <c r="L939" s="13"/>
      <c r="M939" s="13"/>
    </row>
    <row r="940" spans="3:13" x14ac:dyDescent="0.25">
      <c r="C940" s="23"/>
      <c r="D940" s="23"/>
      <c r="E940" s="23"/>
      <c r="F940" s="22"/>
      <c r="G940" s="22"/>
      <c r="H940" s="22"/>
      <c r="I940" s="13"/>
      <c r="J940" s="13"/>
      <c r="K940" s="13"/>
      <c r="L940" s="13"/>
      <c r="M940" s="13"/>
    </row>
    <row r="941" spans="3:13" x14ac:dyDescent="0.25">
      <c r="C941" s="23"/>
      <c r="D941" s="23"/>
      <c r="E941" s="23"/>
      <c r="F941" s="22"/>
      <c r="G941" s="22"/>
      <c r="H941" s="22"/>
      <c r="I941" s="13"/>
      <c r="J941" s="13"/>
      <c r="K941" s="13"/>
      <c r="L941" s="13"/>
      <c r="M941" s="13"/>
    </row>
    <row r="942" spans="3:13" x14ac:dyDescent="0.25">
      <c r="C942" s="23"/>
      <c r="D942" s="23"/>
      <c r="E942" s="23"/>
      <c r="F942" s="22"/>
      <c r="G942" s="22"/>
      <c r="H942" s="22"/>
      <c r="I942" s="13"/>
      <c r="J942" s="13"/>
      <c r="K942" s="13"/>
      <c r="L942" s="13"/>
      <c r="M942" s="13"/>
    </row>
    <row r="943" spans="3:13" x14ac:dyDescent="0.25">
      <c r="C943" s="23"/>
      <c r="D943" s="23"/>
      <c r="E943" s="23"/>
      <c r="F943" s="22"/>
      <c r="G943" s="22"/>
      <c r="H943" s="22"/>
      <c r="I943" s="13"/>
      <c r="J943" s="13"/>
      <c r="K943" s="13"/>
      <c r="L943" s="13"/>
      <c r="M943" s="13"/>
    </row>
    <row r="944" spans="3:13" x14ac:dyDescent="0.25">
      <c r="C944" s="23"/>
      <c r="D944" s="23"/>
      <c r="E944" s="23"/>
      <c r="F944" s="22"/>
      <c r="G944" s="22"/>
      <c r="H944" s="22"/>
      <c r="I944" s="13"/>
      <c r="J944" s="13"/>
      <c r="K944" s="13"/>
      <c r="L944" s="13"/>
      <c r="M944" s="13"/>
    </row>
    <row r="945" spans="3:13" x14ac:dyDescent="0.25">
      <c r="C945" s="23"/>
      <c r="D945" s="23"/>
      <c r="E945" s="23"/>
      <c r="F945" s="22"/>
      <c r="G945" s="22"/>
      <c r="H945" s="22"/>
      <c r="I945" s="13"/>
      <c r="J945" s="13"/>
      <c r="K945" s="13"/>
      <c r="L945" s="13"/>
      <c r="M945" s="13"/>
    </row>
    <row r="946" spans="3:13" x14ac:dyDescent="0.25">
      <c r="C946" s="23"/>
      <c r="D946" s="23"/>
      <c r="E946" s="23"/>
      <c r="F946" s="22"/>
      <c r="G946" s="22"/>
      <c r="H946" s="22"/>
      <c r="I946" s="13"/>
      <c r="J946" s="13"/>
      <c r="K946" s="13"/>
      <c r="L946" s="13"/>
      <c r="M946" s="13"/>
    </row>
    <row r="947" spans="3:13" x14ac:dyDescent="0.25">
      <c r="C947" s="23"/>
      <c r="D947" s="23"/>
      <c r="E947" s="23"/>
      <c r="F947" s="22"/>
      <c r="G947" s="22"/>
      <c r="H947" s="22"/>
      <c r="I947" s="13"/>
      <c r="J947" s="13"/>
      <c r="K947" s="13"/>
      <c r="L947" s="13"/>
      <c r="M947" s="13"/>
    </row>
    <row r="948" spans="3:13" x14ac:dyDescent="0.25">
      <c r="C948" s="23"/>
      <c r="D948" s="23"/>
      <c r="E948" s="23"/>
      <c r="F948" s="22"/>
      <c r="G948" s="22"/>
      <c r="H948" s="22"/>
      <c r="I948" s="13"/>
      <c r="J948" s="13"/>
      <c r="K948" s="13"/>
      <c r="L948" s="13"/>
      <c r="M948" s="13"/>
    </row>
    <row r="949" spans="3:13" x14ac:dyDescent="0.25">
      <c r="C949" s="23"/>
      <c r="D949" s="23"/>
      <c r="E949" s="23"/>
      <c r="F949" s="22"/>
      <c r="G949" s="22"/>
      <c r="H949" s="22"/>
      <c r="I949" s="13"/>
      <c r="J949" s="13"/>
      <c r="K949" s="13"/>
      <c r="L949" s="13"/>
      <c r="M949" s="13"/>
    </row>
    <row r="950" spans="3:13" x14ac:dyDescent="0.25">
      <c r="C950" s="23"/>
      <c r="D950" s="23"/>
      <c r="E950" s="23"/>
      <c r="F950" s="22"/>
      <c r="G950" s="22"/>
      <c r="H950" s="22"/>
      <c r="I950" s="13"/>
      <c r="J950" s="13"/>
      <c r="K950" s="13"/>
      <c r="L950" s="13"/>
      <c r="M950" s="13"/>
    </row>
    <row r="951" spans="3:13" x14ac:dyDescent="0.25">
      <c r="C951" s="23"/>
      <c r="D951" s="23"/>
      <c r="E951" s="23"/>
      <c r="F951" s="22"/>
      <c r="G951" s="22"/>
      <c r="H951" s="22"/>
      <c r="I951" s="13"/>
      <c r="J951" s="13"/>
      <c r="K951" s="13"/>
      <c r="L951" s="13"/>
      <c r="M951" s="13"/>
    </row>
    <row r="952" spans="3:13" x14ac:dyDescent="0.25">
      <c r="C952" s="23"/>
      <c r="D952" s="23"/>
      <c r="E952" s="23"/>
      <c r="F952" s="22"/>
      <c r="G952" s="22"/>
      <c r="H952" s="22"/>
      <c r="I952" s="13"/>
      <c r="J952" s="13"/>
      <c r="K952" s="13"/>
      <c r="L952" s="13"/>
      <c r="M952" s="13"/>
    </row>
    <row r="953" spans="3:13" x14ac:dyDescent="0.25">
      <c r="C953" s="23"/>
      <c r="D953" s="23"/>
      <c r="E953" s="23"/>
      <c r="F953" s="22"/>
      <c r="G953" s="22"/>
      <c r="H953" s="22"/>
      <c r="I953" s="13"/>
      <c r="J953" s="13"/>
      <c r="K953" s="13"/>
      <c r="L953" s="13"/>
      <c r="M953" s="13"/>
    </row>
    <row r="954" spans="3:13" x14ac:dyDescent="0.25">
      <c r="C954" s="23"/>
      <c r="D954" s="23"/>
      <c r="E954" s="23"/>
      <c r="F954" s="22"/>
      <c r="G954" s="22"/>
      <c r="H954" s="22"/>
      <c r="I954" s="13"/>
      <c r="J954" s="13"/>
      <c r="K954" s="13"/>
      <c r="L954" s="13"/>
      <c r="M954" s="13"/>
    </row>
    <row r="955" spans="3:13" x14ac:dyDescent="0.25">
      <c r="C955" s="23"/>
      <c r="D955" s="23"/>
      <c r="E955" s="23"/>
      <c r="F955" s="22"/>
      <c r="G955" s="22"/>
      <c r="H955" s="22"/>
      <c r="I955" s="13"/>
      <c r="J955" s="13"/>
      <c r="K955" s="13"/>
      <c r="L955" s="13"/>
      <c r="M955" s="13"/>
    </row>
    <row r="956" spans="3:13" x14ac:dyDescent="0.25">
      <c r="C956" s="23"/>
      <c r="D956" s="23"/>
      <c r="E956" s="23"/>
      <c r="F956" s="22"/>
      <c r="G956" s="22"/>
      <c r="H956" s="22"/>
      <c r="I956" s="13"/>
      <c r="J956" s="13"/>
      <c r="K956" s="13"/>
      <c r="L956" s="13"/>
      <c r="M956" s="13"/>
    </row>
    <row r="957" spans="3:13" x14ac:dyDescent="0.25">
      <c r="C957" s="23"/>
      <c r="D957" s="23"/>
      <c r="E957" s="23"/>
      <c r="F957" s="22"/>
      <c r="G957" s="22"/>
      <c r="H957" s="22"/>
      <c r="I957" s="13"/>
      <c r="J957" s="13"/>
      <c r="K957" s="13"/>
      <c r="L957" s="13"/>
      <c r="M957" s="13"/>
    </row>
    <row r="958" spans="3:13" x14ac:dyDescent="0.25">
      <c r="C958" s="23"/>
      <c r="D958" s="23"/>
      <c r="E958" s="23"/>
      <c r="F958" s="22"/>
      <c r="G958" s="22"/>
      <c r="H958" s="22"/>
      <c r="I958" s="13"/>
      <c r="J958" s="13"/>
      <c r="K958" s="13"/>
      <c r="L958" s="13"/>
      <c r="M958" s="13"/>
    </row>
    <row r="959" spans="3:13" x14ac:dyDescent="0.25">
      <c r="C959" s="23"/>
      <c r="D959" s="23"/>
      <c r="E959" s="23"/>
      <c r="F959" s="22"/>
      <c r="G959" s="22"/>
      <c r="H959" s="22"/>
      <c r="I959" s="13"/>
      <c r="J959" s="13"/>
      <c r="K959" s="13"/>
      <c r="L959" s="13"/>
      <c r="M959" s="13"/>
    </row>
    <row r="960" spans="3:13" x14ac:dyDescent="0.25">
      <c r="C960" s="23"/>
      <c r="D960" s="23"/>
      <c r="E960" s="23"/>
      <c r="F960" s="22"/>
      <c r="G960" s="22"/>
      <c r="H960" s="22"/>
      <c r="I960" s="13"/>
      <c r="J960" s="13"/>
      <c r="K960" s="13"/>
      <c r="L960" s="13"/>
      <c r="M960" s="13"/>
    </row>
    <row r="961" spans="3:13" x14ac:dyDescent="0.25">
      <c r="C961" s="23"/>
      <c r="D961" s="23"/>
      <c r="E961" s="23"/>
      <c r="F961" s="22"/>
      <c r="G961" s="22"/>
      <c r="H961" s="22"/>
      <c r="I961" s="13"/>
      <c r="J961" s="13"/>
      <c r="K961" s="13"/>
      <c r="L961" s="13"/>
      <c r="M961" s="13"/>
    </row>
    <row r="962" spans="3:13" x14ac:dyDescent="0.25">
      <c r="C962" s="23"/>
      <c r="D962" s="23"/>
      <c r="E962" s="23"/>
      <c r="F962" s="22"/>
      <c r="G962" s="22"/>
      <c r="H962" s="22"/>
      <c r="I962" s="13"/>
      <c r="J962" s="13"/>
      <c r="K962" s="13"/>
      <c r="L962" s="13"/>
      <c r="M962" s="13"/>
    </row>
    <row r="963" spans="3:13" x14ac:dyDescent="0.25">
      <c r="C963" s="23"/>
      <c r="D963" s="23"/>
      <c r="E963" s="23"/>
      <c r="F963" s="22"/>
      <c r="G963" s="22"/>
      <c r="H963" s="22"/>
      <c r="I963" s="13"/>
      <c r="J963" s="13"/>
      <c r="K963" s="13"/>
      <c r="L963" s="13"/>
      <c r="M963" s="13"/>
    </row>
    <row r="964" spans="3:13" x14ac:dyDescent="0.25">
      <c r="C964" s="23"/>
      <c r="D964" s="23"/>
      <c r="E964" s="23"/>
      <c r="F964" s="22"/>
      <c r="G964" s="22"/>
      <c r="H964" s="22"/>
      <c r="I964" s="13"/>
      <c r="J964" s="13"/>
      <c r="K964" s="13"/>
      <c r="L964" s="13"/>
      <c r="M964" s="13"/>
    </row>
    <row r="965" spans="3:13" x14ac:dyDescent="0.25">
      <c r="C965" s="23"/>
      <c r="D965" s="23"/>
      <c r="E965" s="23"/>
      <c r="F965" s="22"/>
      <c r="G965" s="22"/>
      <c r="H965" s="22"/>
      <c r="I965" s="13"/>
      <c r="J965" s="13"/>
      <c r="K965" s="13"/>
      <c r="L965" s="13"/>
      <c r="M965" s="13"/>
    </row>
    <row r="966" spans="3:13" x14ac:dyDescent="0.25">
      <c r="C966" s="23"/>
      <c r="D966" s="23"/>
      <c r="E966" s="23"/>
      <c r="F966" s="22"/>
      <c r="G966" s="22"/>
      <c r="H966" s="22"/>
      <c r="I966" s="13"/>
      <c r="J966" s="13"/>
      <c r="K966" s="13"/>
      <c r="L966" s="13"/>
      <c r="M966" s="13"/>
    </row>
    <row r="967" spans="3:13" x14ac:dyDescent="0.25">
      <c r="C967" s="23"/>
      <c r="D967" s="23"/>
      <c r="E967" s="23"/>
      <c r="F967" s="22"/>
      <c r="G967" s="22"/>
      <c r="H967" s="22"/>
      <c r="I967" s="13"/>
      <c r="J967" s="13"/>
      <c r="K967" s="13"/>
      <c r="L967" s="13"/>
      <c r="M967" s="13"/>
    </row>
    <row r="968" spans="3:13" x14ac:dyDescent="0.25">
      <c r="C968" s="23"/>
      <c r="D968" s="23"/>
      <c r="E968" s="23"/>
      <c r="F968" s="22"/>
      <c r="G968" s="22"/>
      <c r="H968" s="22"/>
      <c r="I968" s="13"/>
      <c r="J968" s="13"/>
      <c r="K968" s="13"/>
      <c r="L968" s="13"/>
      <c r="M968" s="13"/>
    </row>
    <row r="969" spans="3:13" x14ac:dyDescent="0.25">
      <c r="C969" s="23"/>
      <c r="D969" s="23"/>
      <c r="E969" s="23"/>
      <c r="F969" s="22"/>
      <c r="G969" s="22"/>
      <c r="H969" s="22"/>
      <c r="I969" s="13"/>
      <c r="J969" s="13"/>
      <c r="K969" s="13"/>
      <c r="L969" s="13"/>
      <c r="M969" s="13"/>
    </row>
    <row r="970" spans="3:13" x14ac:dyDescent="0.25">
      <c r="C970" s="23"/>
      <c r="D970" s="23"/>
      <c r="E970" s="23"/>
      <c r="F970" s="22"/>
      <c r="G970" s="22"/>
      <c r="H970" s="22"/>
      <c r="I970" s="13"/>
      <c r="J970" s="13"/>
      <c r="K970" s="13"/>
      <c r="L970" s="13"/>
      <c r="M970" s="13"/>
    </row>
    <row r="971" spans="3:13" x14ac:dyDescent="0.25">
      <c r="C971" s="23"/>
      <c r="D971" s="23"/>
      <c r="E971" s="23"/>
      <c r="F971" s="22"/>
      <c r="G971" s="22"/>
      <c r="H971" s="22"/>
      <c r="I971" s="13"/>
      <c r="J971" s="13"/>
      <c r="K971" s="13"/>
      <c r="L971" s="13"/>
      <c r="M971" s="13"/>
    </row>
    <row r="972" spans="3:13" x14ac:dyDescent="0.25">
      <c r="C972" s="23"/>
      <c r="D972" s="23"/>
      <c r="E972" s="23"/>
      <c r="F972" s="22"/>
      <c r="G972" s="22"/>
      <c r="H972" s="22"/>
      <c r="I972" s="13"/>
      <c r="J972" s="13"/>
      <c r="K972" s="13"/>
      <c r="L972" s="13"/>
      <c r="M972" s="13"/>
    </row>
    <row r="973" spans="3:13" x14ac:dyDescent="0.25">
      <c r="C973" s="23"/>
      <c r="D973" s="23"/>
      <c r="E973" s="23"/>
      <c r="F973" s="22"/>
      <c r="G973" s="22"/>
      <c r="H973" s="22"/>
      <c r="I973" s="13"/>
      <c r="J973" s="13"/>
      <c r="K973" s="13"/>
      <c r="L973" s="13"/>
      <c r="M973" s="13"/>
    </row>
    <row r="974" spans="3:13" x14ac:dyDescent="0.25">
      <c r="C974" s="23"/>
      <c r="D974" s="23"/>
      <c r="E974" s="23"/>
      <c r="F974" s="22"/>
      <c r="G974" s="22"/>
      <c r="H974" s="22"/>
      <c r="I974" s="13"/>
      <c r="J974" s="13"/>
      <c r="K974" s="13"/>
      <c r="L974" s="13"/>
      <c r="M974" s="13"/>
    </row>
    <row r="975" spans="3:13" x14ac:dyDescent="0.25">
      <c r="C975" s="23"/>
      <c r="D975" s="23"/>
      <c r="E975" s="23"/>
      <c r="F975" s="22"/>
      <c r="G975" s="22"/>
      <c r="H975" s="22"/>
      <c r="I975" s="13"/>
      <c r="J975" s="13"/>
      <c r="K975" s="13"/>
      <c r="L975" s="13"/>
      <c r="M975" s="13"/>
    </row>
    <row r="976" spans="3:13" x14ac:dyDescent="0.25">
      <c r="C976" s="23"/>
      <c r="D976" s="23"/>
      <c r="E976" s="23"/>
      <c r="F976" s="22"/>
      <c r="G976" s="22"/>
      <c r="H976" s="22"/>
      <c r="I976" s="13"/>
      <c r="J976" s="13"/>
      <c r="K976" s="13"/>
      <c r="L976" s="13"/>
      <c r="M976" s="13"/>
    </row>
    <row r="977" spans="3:13" x14ac:dyDescent="0.25">
      <c r="C977" s="23"/>
      <c r="D977" s="23"/>
      <c r="E977" s="23"/>
      <c r="F977" s="22"/>
      <c r="G977" s="22"/>
      <c r="H977" s="22"/>
      <c r="I977" s="13"/>
      <c r="J977" s="13"/>
      <c r="K977" s="13"/>
      <c r="L977" s="13"/>
      <c r="M977" s="13"/>
    </row>
    <row r="978" spans="3:13" x14ac:dyDescent="0.25">
      <c r="C978" s="23"/>
      <c r="D978" s="23"/>
      <c r="E978" s="23"/>
      <c r="F978" s="22"/>
      <c r="G978" s="22"/>
      <c r="H978" s="22"/>
      <c r="I978" s="13"/>
      <c r="J978" s="13"/>
      <c r="K978" s="13"/>
      <c r="L978" s="13"/>
      <c r="M978" s="13"/>
    </row>
    <row r="979" spans="3:13" x14ac:dyDescent="0.25">
      <c r="C979" s="23"/>
      <c r="D979" s="23"/>
      <c r="E979" s="23"/>
      <c r="F979" s="22"/>
      <c r="G979" s="22"/>
      <c r="H979" s="22"/>
      <c r="I979" s="13"/>
      <c r="J979" s="13"/>
      <c r="K979" s="13"/>
      <c r="L979" s="13"/>
      <c r="M979" s="13"/>
    </row>
    <row r="980" spans="3:13" x14ac:dyDescent="0.25">
      <c r="C980" s="23"/>
      <c r="D980" s="23"/>
      <c r="E980" s="23"/>
      <c r="F980" s="22"/>
      <c r="G980" s="22"/>
      <c r="H980" s="22"/>
      <c r="I980" s="13"/>
      <c r="J980" s="13"/>
      <c r="K980" s="13"/>
      <c r="L980" s="13"/>
      <c r="M980" s="13"/>
    </row>
    <row r="981" spans="3:13" x14ac:dyDescent="0.25">
      <c r="C981" s="23"/>
      <c r="D981" s="23"/>
      <c r="E981" s="23"/>
      <c r="F981" s="22"/>
      <c r="G981" s="22"/>
      <c r="H981" s="22"/>
      <c r="I981" s="13"/>
      <c r="J981" s="13"/>
      <c r="K981" s="13"/>
      <c r="L981" s="13"/>
      <c r="M981" s="13"/>
    </row>
    <row r="982" spans="3:13" x14ac:dyDescent="0.25">
      <c r="C982" s="23"/>
      <c r="D982" s="23"/>
      <c r="E982" s="23"/>
      <c r="F982" s="22"/>
      <c r="G982" s="22"/>
      <c r="H982" s="22"/>
      <c r="I982" s="13"/>
      <c r="J982" s="13"/>
      <c r="K982" s="13"/>
      <c r="L982" s="13"/>
      <c r="M982" s="13"/>
    </row>
    <row r="983" spans="3:13" x14ac:dyDescent="0.25">
      <c r="C983" s="23"/>
      <c r="D983" s="23"/>
      <c r="E983" s="23"/>
      <c r="F983" s="22"/>
      <c r="G983" s="22"/>
      <c r="H983" s="22"/>
      <c r="I983" s="13"/>
      <c r="J983" s="13"/>
      <c r="K983" s="13"/>
      <c r="L983" s="13"/>
      <c r="M983" s="13"/>
    </row>
    <row r="984" spans="3:13" x14ac:dyDescent="0.25">
      <c r="C984" s="23"/>
      <c r="D984" s="23"/>
      <c r="E984" s="23"/>
      <c r="F984" s="22"/>
      <c r="G984" s="22"/>
      <c r="H984" s="22"/>
      <c r="I984" s="13"/>
      <c r="J984" s="13"/>
      <c r="K984" s="13"/>
      <c r="L984" s="13"/>
      <c r="M984" s="13"/>
    </row>
    <row r="985" spans="3:13" x14ac:dyDescent="0.25">
      <c r="C985" s="23"/>
      <c r="D985" s="23"/>
      <c r="E985" s="23"/>
      <c r="F985" s="22"/>
      <c r="G985" s="22"/>
      <c r="H985" s="22"/>
      <c r="I985" s="13"/>
      <c r="J985" s="13"/>
      <c r="K985" s="13"/>
      <c r="L985" s="13"/>
      <c r="M985" s="13"/>
    </row>
    <row r="986" spans="3:13" x14ac:dyDescent="0.25">
      <c r="C986" s="23"/>
      <c r="D986" s="23"/>
      <c r="E986" s="23"/>
      <c r="F986" s="22"/>
      <c r="G986" s="22"/>
      <c r="H986" s="22"/>
      <c r="I986" s="13"/>
      <c r="J986" s="13"/>
      <c r="K986" s="13"/>
      <c r="L986" s="13"/>
      <c r="M986" s="13"/>
    </row>
    <row r="987" spans="3:13" x14ac:dyDescent="0.25">
      <c r="C987" s="23"/>
      <c r="D987" s="23"/>
      <c r="E987" s="23"/>
      <c r="F987" s="22"/>
      <c r="G987" s="22"/>
      <c r="H987" s="22"/>
      <c r="I987" s="13"/>
      <c r="J987" s="13"/>
      <c r="K987" s="13"/>
      <c r="L987" s="13"/>
      <c r="M987" s="13"/>
    </row>
    <row r="988" spans="3:13" x14ac:dyDescent="0.25">
      <c r="C988" s="23"/>
      <c r="D988" s="23"/>
      <c r="E988" s="23"/>
      <c r="F988" s="22"/>
      <c r="G988" s="22"/>
      <c r="H988" s="22"/>
      <c r="I988" s="13"/>
      <c r="J988" s="13"/>
      <c r="K988" s="13"/>
      <c r="L988" s="13"/>
      <c r="M988" s="13"/>
    </row>
    <row r="989" spans="3:13" x14ac:dyDescent="0.25">
      <c r="C989" s="23"/>
      <c r="D989" s="23"/>
      <c r="E989" s="23"/>
      <c r="F989" s="22"/>
      <c r="G989" s="22"/>
      <c r="H989" s="22"/>
      <c r="I989" s="13"/>
      <c r="J989" s="13"/>
      <c r="K989" s="13"/>
      <c r="L989" s="13"/>
      <c r="M989" s="13"/>
    </row>
    <row r="990" spans="3:13" x14ac:dyDescent="0.25">
      <c r="C990" s="23"/>
      <c r="D990" s="23"/>
      <c r="E990" s="23"/>
      <c r="F990" s="22"/>
      <c r="G990" s="22"/>
      <c r="H990" s="22"/>
      <c r="I990" s="13"/>
      <c r="J990" s="13"/>
      <c r="K990" s="13"/>
      <c r="L990" s="13"/>
      <c r="M990" s="13"/>
    </row>
    <row r="991" spans="3:13" x14ac:dyDescent="0.25">
      <c r="C991" s="23"/>
      <c r="D991" s="23"/>
      <c r="E991" s="23"/>
      <c r="F991" s="22"/>
      <c r="G991" s="22"/>
      <c r="H991" s="22"/>
      <c r="I991" s="13"/>
      <c r="J991" s="13"/>
      <c r="K991" s="13"/>
      <c r="L991" s="13"/>
      <c r="M991" s="13"/>
    </row>
    <row r="992" spans="3:13" x14ac:dyDescent="0.25">
      <c r="C992" s="23"/>
      <c r="D992" s="23"/>
      <c r="E992" s="23"/>
      <c r="F992" s="22"/>
      <c r="G992" s="22"/>
      <c r="H992" s="22"/>
      <c r="I992" s="13"/>
      <c r="J992" s="13"/>
      <c r="K992" s="13"/>
      <c r="L992" s="13"/>
      <c r="M992" s="13"/>
    </row>
    <row r="993" spans="3:13" x14ac:dyDescent="0.25">
      <c r="C993" s="23"/>
      <c r="D993" s="23"/>
      <c r="E993" s="23"/>
      <c r="F993" s="22"/>
      <c r="G993" s="22"/>
      <c r="H993" s="22"/>
      <c r="I993" s="13"/>
      <c r="J993" s="13"/>
      <c r="K993" s="13"/>
      <c r="L993" s="13"/>
      <c r="M993" s="13"/>
    </row>
    <row r="994" spans="3:13" x14ac:dyDescent="0.25">
      <c r="C994" s="23"/>
      <c r="D994" s="23"/>
      <c r="E994" s="23"/>
      <c r="F994" s="22"/>
      <c r="G994" s="22"/>
      <c r="H994" s="22"/>
      <c r="I994" s="13"/>
      <c r="J994" s="13"/>
      <c r="K994" s="13"/>
      <c r="L994" s="13"/>
      <c r="M994" s="13"/>
    </row>
    <row r="995" spans="3:13" x14ac:dyDescent="0.25">
      <c r="C995" s="23"/>
      <c r="D995" s="23"/>
      <c r="E995" s="23"/>
      <c r="F995" s="22"/>
      <c r="G995" s="22"/>
      <c r="H995" s="22"/>
      <c r="I995" s="13"/>
      <c r="J995" s="13"/>
      <c r="K995" s="13"/>
      <c r="L995" s="13"/>
      <c r="M995" s="13"/>
    </row>
    <row r="996" spans="3:13" x14ac:dyDescent="0.25">
      <c r="C996" s="23"/>
      <c r="D996" s="23"/>
      <c r="E996" s="23"/>
      <c r="F996" s="22"/>
      <c r="G996" s="22"/>
      <c r="H996" s="22"/>
      <c r="I996" s="13"/>
      <c r="J996" s="13"/>
      <c r="K996" s="13"/>
      <c r="L996" s="13"/>
      <c r="M996" s="13"/>
    </row>
    <row r="997" spans="3:13" x14ac:dyDescent="0.25">
      <c r="C997" s="23"/>
      <c r="D997" s="23"/>
      <c r="E997" s="23"/>
      <c r="F997" s="22"/>
      <c r="G997" s="22"/>
      <c r="H997" s="22"/>
      <c r="I997" s="13"/>
      <c r="J997" s="13"/>
      <c r="K997" s="13"/>
      <c r="L997" s="13"/>
      <c r="M997" s="13"/>
    </row>
    <row r="998" spans="3:13" x14ac:dyDescent="0.25">
      <c r="C998" s="23"/>
      <c r="D998" s="23"/>
      <c r="E998" s="23"/>
      <c r="F998" s="22"/>
      <c r="G998" s="22"/>
      <c r="H998" s="22"/>
      <c r="I998" s="13"/>
      <c r="J998" s="13"/>
      <c r="K998" s="13"/>
      <c r="L998" s="13"/>
      <c r="M998" s="13"/>
    </row>
    <row r="999" spans="3:13" x14ac:dyDescent="0.25">
      <c r="C999" s="23"/>
      <c r="D999" s="23"/>
      <c r="E999" s="23"/>
      <c r="F999" s="22"/>
      <c r="G999" s="22"/>
      <c r="H999" s="22"/>
      <c r="I999" s="13"/>
      <c r="J999" s="13"/>
      <c r="K999" s="13"/>
      <c r="L999" s="13"/>
      <c r="M999" s="13"/>
    </row>
    <row r="1000" spans="3:13" x14ac:dyDescent="0.25">
      <c r="C1000" s="23"/>
      <c r="D1000" s="23"/>
      <c r="E1000" s="23"/>
      <c r="F1000" s="22"/>
      <c r="G1000" s="22"/>
      <c r="H1000" s="22"/>
      <c r="I1000" s="13"/>
      <c r="J1000" s="13"/>
      <c r="K1000" s="13"/>
      <c r="L1000" s="13"/>
      <c r="M1000" s="13"/>
    </row>
    <row r="1001" spans="3:13" x14ac:dyDescent="0.25">
      <c r="C1001" s="23"/>
      <c r="D1001" s="23"/>
      <c r="E1001" s="23"/>
      <c r="F1001" s="22"/>
      <c r="G1001" s="22"/>
      <c r="H1001" s="22"/>
      <c r="I1001" s="13"/>
      <c r="J1001" s="13"/>
      <c r="K1001" s="13"/>
      <c r="L1001" s="13"/>
      <c r="M1001" s="13"/>
    </row>
    <row r="1002" spans="3:13" x14ac:dyDescent="0.25">
      <c r="C1002" s="23"/>
      <c r="D1002" s="23"/>
      <c r="E1002" s="23"/>
      <c r="F1002" s="22"/>
      <c r="G1002" s="22"/>
      <c r="H1002" s="22"/>
      <c r="I1002" s="13"/>
      <c r="J1002" s="13"/>
      <c r="K1002" s="13"/>
      <c r="L1002" s="13"/>
      <c r="M1002" s="13"/>
    </row>
  </sheetData>
  <sheetProtection formatColumns="0"/>
  <mergeCells count="2">
    <mergeCell ref="U34:U37"/>
    <mergeCell ref="U21:V22"/>
  </mergeCells>
  <conditionalFormatting sqref="V1">
    <cfRule type="expression" dxfId="6" priority="14">
      <formula>(ROW(V1:Z5)-2)=$P$6</formula>
    </cfRule>
  </conditionalFormatting>
  <conditionalFormatting sqref="S24:V28">
    <cfRule type="expression" dxfId="5" priority="5">
      <formula>(ROW(S24:V28)-23)=$P$6</formula>
    </cfRule>
  </conditionalFormatting>
  <conditionalFormatting sqref="C3:D1002">
    <cfRule type="expression" dxfId="4" priority="46">
      <formula>NOT(ISBLANK($E3))</formula>
    </cfRule>
  </conditionalFormatting>
  <conditionalFormatting sqref="C3:E1002">
    <cfRule type="expression" dxfId="3" priority="47">
      <formula>ROW(C3)=MAX(($C$3:$C$1002&lt;&gt;"")*(ROW($C$3:$C$1002)))</formula>
    </cfRule>
  </conditionalFormatting>
  <conditionalFormatting sqref="U24:U29">
    <cfRule type="expression" dxfId="2" priority="49">
      <formula>(ROW(S21:V28)-20)&gt;$P$6</formula>
    </cfRule>
  </conditionalFormatting>
  <dataValidations count="5">
    <dataValidation type="list" allowBlank="1" showInputMessage="1" showErrorMessage="1" sqref="N6" xr:uid="{074DEF2C-50E0-4896-A0F2-C9E4B0FDA73D}">
      <formula1>"0.999,0.99,0.95,0.90,0.80"</formula1>
    </dataValidation>
    <dataValidation type="list" allowBlank="1" showInputMessage="1" showErrorMessage="1" prompt="Run the Solver (again) after changing the fit model. Therefore, go to Data -&gt; Solver." sqref="N3" xr:uid="{BC5B7DD8-05DF-45BD-9909-64116C9BF9E9}">
      <formula1>"Linear, Hyperbolic, 4PL, 5PL, Exp1, Exp2"</formula1>
    </dataValidation>
    <dataValidation type="list" allowBlank="1" showInputMessage="1" showErrorMessage="1" prompt="Run the Solver (again) after changing the weights. Therefore, go to Data -&gt; Solver." sqref="N9" xr:uid="{9829C08C-0DBC-407F-BBB4-621C1663BEE7}">
      <formula1>"None, 1/y,1/y²,1/SD²"</formula1>
    </dataValidation>
    <dataValidation type="custom" allowBlank="1" showErrorMessage="1" errorTitle="Do not edit cell" error="Initial guess value suggestions are calculated herein. Do not change cell contents. However, you might use custom initial guess values by entering them into the cells of the 'Estimated Value' column." sqref="T24:T28" xr:uid="{44768B59-7438-499C-949C-90C9EFD4A489}">
      <formula1>"NONE"</formula1>
    </dataValidation>
    <dataValidation type="custom" allowBlank="1" showInputMessage="1" showErrorMessage="1" errorTitle="Do not edit cell" error="Cell contents will be automatically calculated." sqref="U33 V24:V28 U30:U31" xr:uid="{B09A669A-3833-4967-8FD9-55ED50049B78}">
      <formula1>"NONE"</formula1>
    </dataValidation>
  </dataValidations>
  <pageMargins left="0.70866141732283472" right="0.70866141732283472" top="0.74803149606299213" bottom="0.74803149606299213" header="0.31496062992125984" footer="0.31496062992125984"/>
  <pageSetup paperSize="9" orientation="portrait" horizontalDpi="1200" verticalDpi="1200" r:id="rId1"/>
  <ignoredErrors>
    <ignoredError sqref="G3" unlockedFormula="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38A83-9E28-42F8-BA2C-2D55D14E5F0D}">
  <sheetPr codeName="Sheet2">
    <tabColor theme="4" tint="0.39997558519241921"/>
  </sheetPr>
  <dimension ref="A1:S1002"/>
  <sheetViews>
    <sheetView showGridLines="0" showRowColHeaders="0" zoomScaleNormal="100" workbookViewId="0">
      <selection activeCell="C3" sqref="C3"/>
    </sheetView>
  </sheetViews>
  <sheetFormatPr defaultRowHeight="15" x14ac:dyDescent="0.25"/>
  <cols>
    <col min="1" max="1" width="23.28515625" style="27" customWidth="1"/>
    <col min="2" max="2" width="9.140625" style="3"/>
    <col min="3" max="3" width="9.5703125" style="3" bestFit="1" customWidth="1"/>
    <col min="4" max="4" width="15" style="3" bestFit="1" customWidth="1"/>
    <col min="5" max="5" width="14.140625" style="3" bestFit="1" customWidth="1"/>
    <col min="6" max="7" width="9.140625" style="3"/>
    <col min="8" max="19" width="0" style="3" hidden="1" customWidth="1"/>
    <col min="20" max="16384" width="9.140625" style="3"/>
  </cols>
  <sheetData>
    <row r="1" spans="1:19" s="27" customFormat="1" ht="39.950000000000003" customHeight="1" x14ac:dyDescent="0.25">
      <c r="B1" s="38" t="s">
        <v>43</v>
      </c>
    </row>
    <row r="2" spans="1:19" ht="39.950000000000003" customHeight="1" x14ac:dyDescent="0.25">
      <c r="A2" s="29"/>
      <c r="C2" s="4" t="s">
        <v>23</v>
      </c>
      <c r="D2" s="4" t="s">
        <v>25</v>
      </c>
      <c r="E2" s="51" t="str">
        <f>CurveFitting!$N$6*100 &amp; " % CI"</f>
        <v>95 % CI</v>
      </c>
      <c r="H2" s="3" t="s">
        <v>35</v>
      </c>
      <c r="I2" s="3" t="s">
        <v>36</v>
      </c>
      <c r="J2" s="3" t="s">
        <v>37</v>
      </c>
      <c r="K2" s="3" t="s">
        <v>38</v>
      </c>
      <c r="L2" s="3" t="s">
        <v>39</v>
      </c>
      <c r="M2" s="3" t="s">
        <v>40</v>
      </c>
      <c r="N2" s="3" t="s">
        <v>41</v>
      </c>
      <c r="O2" s="3" t="s">
        <v>42</v>
      </c>
      <c r="P2" s="3" t="s">
        <v>39</v>
      </c>
      <c r="Q2" s="3" t="s">
        <v>40</v>
      </c>
      <c r="R2" s="3" t="s">
        <v>41</v>
      </c>
      <c r="S2" s="3" t="s">
        <v>42</v>
      </c>
    </row>
    <row r="3" spans="1:19" x14ac:dyDescent="0.25">
      <c r="C3" s="35">
        <v>150000</v>
      </c>
      <c r="D3" s="3">
        <f>IF(C3="","",IF(OR(C3&gt;MAX(_xlfn.ANCHORARRAY(FitCurve!$E$3)),C3&lt;MIN(_xlfn.ANCHORARRAY(FitCurve!$E$3))),"Out of range",IF(CurveFitting!$N$3="5PL",10^(CurveFitting!$U$26-((LOG10(((CurveFitting!$U$25-CurveFitting!$U$24)/(C3-CurveFitting!$U$24))^(1/CurveFitting!$U$28)-1))/1)/CurveFitting!$U$27),
IF(CurveFitting!$N$3="4PL",10^(CurveFitting!$U$26-((LOG10((CurveFitting!$U$25-CurveFitting!$U$24)/(C3-CurveFitting!$U$24)-1))/CurveFitting!$U$27)),
IF(CurveFitting!$N$3="Linear",(C3-CurveFitting!$U$24)/CurveFitting!$U$25,
IF(CurveFitting!$N$3="Hyperbolic",CurveFitting!$U$25*C3/(CurveFitting!$U$24-C3),
IF(CurveFitting!$N$3="Exp1",CurveFitting!$U$26*LN(CurveFitting!$U$25/(CurveFitting!$U$25-C3)-CurveFitting!$U$24/(CurveFitting!$U$25-C3)),
IF(CurveFitting!$N$3="Exp2",CurveFitting!$U$26*LOG(CurveFitting!$U$24/(CurveFitting!$U$24-C3)-CurveFitting!$U$25/(CurveFitting!$U$24-C3)),""))))))))</f>
        <v>0.10035750995843054</v>
      </c>
      <c r="E3" s="3" t="str">
        <f>IFERROR(IF(C3="","",IF(OR(C3&gt;MAX(_xlfn.ANCHORARRAY(FitCurve!$E$3)),C3&lt;MIN(_xlfn.ANCHORARRAY(FitCurve!$E$3))),"Out of range","[ " &amp; TEXT(_xlfn.FORECAST.LINEAR(C3,R3:S3,N3:O3),"#.####") &amp; ", " &amp; TEXT(_xlfn.FORECAST.LINEAR(C3,P3:Q3,L3:M3),"#.####") &amp; " ]")),"")</f>
        <v>[ .0947, .1069 ]</v>
      </c>
      <c r="H3" s="52">
        <f>IF(C3="","",_xlfn.XMATCH(C3,FitCurve!AE3:AE1002,-1))</f>
        <v>59</v>
      </c>
      <c r="I3" s="52">
        <f>IF(C3="","",_xlfn.XMATCH(C3,FitCurve!AE3:AE1002,1))</f>
        <v>60</v>
      </c>
      <c r="J3" s="52">
        <f>IF(C3="","",_xlfn.XMATCH(C3,FitCurve!AF3:AF1002,-1))</f>
        <v>58</v>
      </c>
      <c r="K3" s="52">
        <f>IF(C3="","",_xlfn.XMATCH(C3,FitCurve!AF3:AF1002,1))</f>
        <v>59</v>
      </c>
      <c r="L3" s="3" cm="1">
        <f t="array" ref="L3">IF(C3="","",INDEX(FitCurve!$AE$3:$AE$1002,H3))</f>
        <v>144759.07549230303</v>
      </c>
      <c r="M3" s="3" cm="1">
        <f t="array" ref="M3">IF(C3="","",INDEX(FitCurve!$AE$3:$AE$1002,I3))</f>
        <v>152448.17702058688</v>
      </c>
      <c r="N3" s="3" cm="1">
        <f t="array" ref="N3">IF(C3="","",INDEX(FitCurve!$AF$3:$AF$1002,J3))</f>
        <v>145326.42263227518</v>
      </c>
      <c r="O3" s="3" cm="1">
        <f t="array" ref="O3">IF(C3="","",INDEX(FitCurve!$AF$3:$AF$1002,K3))</f>
        <v>153375.35349835336</v>
      </c>
      <c r="P3" s="3" cm="1">
        <f t="array" ref="P3">IF(C3="","",INDEX(FitCurve!$B$3:$B$1002,H3))</f>
        <v>9.9062377072080196E-2</v>
      </c>
      <c r="Q3" s="3" cm="1">
        <f t="array" ref="Q3">IF(C3="","",INDEX(FitCurve!$B$3:$B$1002,I3))</f>
        <v>0.11056691785201979</v>
      </c>
      <c r="R3" s="3" cm="1">
        <f t="array" ref="R3">IF(C3="","",INDEX(FitCurve!$B$3:$B$1002,J3))</f>
        <v>8.875488927262104E-2</v>
      </c>
      <c r="S3" s="3" cm="1">
        <f t="array" ref="S3">IF(C3="","",INDEX(FitCurve!$B$3:$B$1002,K3))</f>
        <v>9.9062377072080196E-2</v>
      </c>
    </row>
    <row r="4" spans="1:19" x14ac:dyDescent="0.25">
      <c r="C4" s="35"/>
      <c r="D4" s="3" t="str">
        <f>IF(C4="","",IF(OR(C4&gt;MAX(_xlfn.ANCHORARRAY(FitCurve!$E$3)),C4&lt;MIN(_xlfn.ANCHORARRAY(FitCurve!$E$3))),"Out of range",IF(CurveFitting!$N$3="5PL",10^(CurveFitting!$U$26-((LOG10(((CurveFitting!$U$25-CurveFitting!$U$24)/(C4-CurveFitting!$U$24))^(1/CurveFitting!$U$28)-1))/1)/CurveFitting!$U$27),
IF(CurveFitting!$N$3="4PL",10^(CurveFitting!$U$26-((LOG10((CurveFitting!$U$25-CurveFitting!$U$24)/(C4-CurveFitting!$U$24)-1))/CurveFitting!$U$27)),
IF(CurveFitting!$N$3="Linear",(C4-CurveFitting!$U$24)/CurveFitting!$U$25,
IF(CurveFitting!$N$3="Hyperbolic",CurveFitting!$U$25*C4/(CurveFitting!$U$24-C4),
IF(CurveFitting!$N$3="Exp1",CurveFitting!$U$26*LN(CurveFitting!$U$25/(CurveFitting!$U$25-C4)-CurveFitting!$U$24/(CurveFitting!$U$25-C4)),
IF(CurveFitting!$N$3="Exp2",CurveFitting!$U$26*LOG(CurveFitting!$U$24/(CurveFitting!$U$24-C4)-CurveFitting!$U$25/(CurveFitting!$U$24-C4)),""))))))))</f>
        <v/>
      </c>
      <c r="E4" s="3" t="str">
        <f>IFERROR(IF(C4="","",IF(OR(C4&gt;MAX(_xlfn.ANCHORARRAY(FitCurve!$E$3)),C4&lt;MIN(_xlfn.ANCHORARRAY(FitCurve!$E$3))),"Out of range","[ " &amp; TEXT(_xlfn.FORECAST.LINEAR(C4,R4:S4,N4:O4),"#.####") &amp; ", " &amp; TEXT(_xlfn.FORECAST.LINEAR(C4,P4:Q4,L4:M4),"#.####") &amp; " ]")),"")</f>
        <v/>
      </c>
      <c r="H4" s="52" t="str">
        <f>IF(C4="","",_xlfn.XMATCH(C4,FitCurve!AE4:AE1003,-1))</f>
        <v/>
      </c>
      <c r="I4" s="52" t="str">
        <f>IF(C4="","",_xlfn.XMATCH(C4,FitCurve!AE4:AE1003,1))</f>
        <v/>
      </c>
      <c r="J4" s="52" t="str">
        <f>IF(C4="","",_xlfn.XMATCH(C4,FitCurve!AF4:AF1003,-1))</f>
        <v/>
      </c>
      <c r="K4" s="52" t="str">
        <f>IF(C4="","",_xlfn.XMATCH(C4,FitCurve!AF4:AF1003,1))</f>
        <v/>
      </c>
      <c r="L4" s="3" t="str" cm="1">
        <f t="array" ref="L4">IF(C4="","",INDEX(FitCurve!$AE$3:$AE$1002,H4))</f>
        <v/>
      </c>
      <c r="M4" s="3" t="str" cm="1">
        <f t="array" ref="M4">IF(C4="","",INDEX(FitCurve!$AE$3:$AE$1002,I4))</f>
        <v/>
      </c>
      <c r="N4" s="3" t="str" cm="1">
        <f t="array" ref="N4">IF(C4="","",INDEX(FitCurve!$AF$3:$AF$1002,J4))</f>
        <v/>
      </c>
      <c r="O4" s="3" t="str" cm="1">
        <f t="array" ref="O4">IF(C4="","",INDEX(FitCurve!$AF$3:$AF$1002,K4))</f>
        <v/>
      </c>
      <c r="P4" s="3" t="str" cm="1">
        <f t="array" ref="P4">IF(C4="","",INDEX(FitCurve!$B$3:$B$1002,H4))</f>
        <v/>
      </c>
      <c r="Q4" s="3" t="str" cm="1">
        <f t="array" ref="Q4">IF(C4="","",INDEX(FitCurve!$B$3:$B$1002,I4))</f>
        <v/>
      </c>
      <c r="R4" s="3" t="str" cm="1">
        <f t="array" ref="R4">IF(C4="","",INDEX(FitCurve!$B$3:$B$1002,J4))</f>
        <v/>
      </c>
      <c r="S4" s="3" t="str" cm="1">
        <f t="array" ref="S4">IF(C4="","",INDEX(FitCurve!$B$3:$B$1002,K4))</f>
        <v/>
      </c>
    </row>
    <row r="5" spans="1:19" x14ac:dyDescent="0.25">
      <c r="C5" s="35"/>
      <c r="D5" s="3" t="str">
        <f>IF(C5="","",IF(OR(C5&gt;MAX(_xlfn.ANCHORARRAY(FitCurve!$E$3)),C5&lt;MIN(_xlfn.ANCHORARRAY(FitCurve!$E$3))),"Out of range",IF(CurveFitting!$N$3="5PL",10^(CurveFitting!$U$26-((LOG10(((CurveFitting!$U$25-CurveFitting!$U$24)/(C5-CurveFitting!$U$24))^(1/CurveFitting!$U$28)-1))/1)/CurveFitting!$U$27),
IF(CurveFitting!$N$3="4PL",10^(CurveFitting!$U$26-((LOG10((CurveFitting!$U$25-CurveFitting!$U$24)/(C5-CurveFitting!$U$24)-1))/CurveFitting!$U$27)),
IF(CurveFitting!$N$3="Linear",(C5-CurveFitting!$U$24)/CurveFitting!$U$25,
IF(CurveFitting!$N$3="Hyperbolic",CurveFitting!$U$25*C5/(CurveFitting!$U$24-C5),
IF(CurveFitting!$N$3="Exp1",CurveFitting!$U$26*LN(CurveFitting!$U$25/(CurveFitting!$U$25-C5)-CurveFitting!$U$24/(CurveFitting!$U$25-C5)),
IF(CurveFitting!$N$3="Exp2",CurveFitting!$U$26*LOG(CurveFitting!$U$24/(CurveFitting!$U$24-C5)-CurveFitting!$U$25/(CurveFitting!$U$24-C5)),""))))))))</f>
        <v/>
      </c>
      <c r="E5" s="3" t="str">
        <f>IFERROR(IF(C5="","",IF(OR(C5&gt;MAX(_xlfn.ANCHORARRAY(FitCurve!$E$3)),C5&lt;MIN(_xlfn.ANCHORARRAY(FitCurve!$E$3))),"Out of range","[ " &amp; TEXT(_xlfn.FORECAST.LINEAR(C5,R5:S5,N5:O5),"#.####") &amp; ", " &amp; TEXT(_xlfn.FORECAST.LINEAR(C5,P5:Q5,L5:M5),"#.####") &amp; " ]")),"")</f>
        <v/>
      </c>
      <c r="H5" s="52" t="str">
        <f>IF(C5="","",_xlfn.XMATCH(C5,FitCurve!AE5:AE1004,-1))</f>
        <v/>
      </c>
      <c r="I5" s="52" t="str">
        <f>IF(C5="","",_xlfn.XMATCH(C5,FitCurve!AE5:AE1004,1))</f>
        <v/>
      </c>
      <c r="J5" s="52" t="str">
        <f>IF(C5="","",_xlfn.XMATCH(C5,FitCurve!AF5:AF1004,-1))</f>
        <v/>
      </c>
      <c r="K5" s="52" t="str">
        <f>IF(C5="","",_xlfn.XMATCH(C5,FitCurve!AF5:AF1004,1))</f>
        <v/>
      </c>
      <c r="L5" s="3" t="str" cm="1">
        <f t="array" ref="L5">IF(C5="","",INDEX(FitCurve!$AE$3:$AE$1002,H5))</f>
        <v/>
      </c>
      <c r="M5" s="3" t="str" cm="1">
        <f t="array" ref="M5">IF(C5="","",INDEX(FitCurve!$AE$3:$AE$1002,I5))</f>
        <v/>
      </c>
      <c r="N5" s="3" t="str" cm="1">
        <f t="array" ref="N5">IF(C5="","",INDEX(FitCurve!$AF$3:$AF$1002,J5))</f>
        <v/>
      </c>
      <c r="O5" s="3" t="str" cm="1">
        <f t="array" ref="O5">IF(C5="","",INDEX(FitCurve!$AF$3:$AF$1002,K5))</f>
        <v/>
      </c>
      <c r="P5" s="3" t="str" cm="1">
        <f t="array" ref="P5">IF(C5="","",INDEX(FitCurve!$B$3:$B$1002,H5))</f>
        <v/>
      </c>
      <c r="Q5" s="3" t="str" cm="1">
        <f t="array" ref="Q5">IF(C5="","",INDEX(FitCurve!$B$3:$B$1002,I5))</f>
        <v/>
      </c>
      <c r="R5" s="3" t="str" cm="1">
        <f t="array" ref="R5">IF(C5="","",INDEX(FitCurve!$B$3:$B$1002,J5))</f>
        <v/>
      </c>
      <c r="S5" s="3" t="str" cm="1">
        <f t="array" ref="S5">IF(C5="","",INDEX(FitCurve!$B$3:$B$1002,K5))</f>
        <v/>
      </c>
    </row>
    <row r="6" spans="1:19" x14ac:dyDescent="0.25">
      <c r="C6" s="36"/>
      <c r="D6" s="3" t="str">
        <f>IF(C6="","",IF(OR(C6&gt;MAX(_xlfn.ANCHORARRAY(FitCurve!$E$3)),C6&lt;MIN(_xlfn.ANCHORARRAY(FitCurve!$E$3))),"Out of range",IF(CurveFitting!$N$3="5PL",10^(CurveFitting!$U$26-((LOG10(((CurveFitting!$U$25-CurveFitting!$U$24)/(C6-CurveFitting!$U$24))^(1/CurveFitting!$U$28)-1))/1)/CurveFitting!$U$27),
IF(CurveFitting!$N$3="4PL",10^(CurveFitting!$U$26-((LOG10((CurveFitting!$U$25-CurveFitting!$U$24)/(C6-CurveFitting!$U$24)-1))/CurveFitting!$U$27)),
IF(CurveFitting!$N$3="Linear",(C6-CurveFitting!$U$24)/CurveFitting!$U$25,
IF(CurveFitting!$N$3="Hyperbolic",CurveFitting!$U$25*C6/(CurveFitting!$U$24-C6),
IF(CurveFitting!$N$3="Exp1",CurveFitting!$U$26*LN(CurveFitting!$U$25/(CurveFitting!$U$25-C6)-CurveFitting!$U$24/(CurveFitting!$U$25-C6)),
IF(CurveFitting!$N$3="Exp2",CurveFitting!$U$26*LOG(CurveFitting!$U$24/(CurveFitting!$U$24-C6)-CurveFitting!$U$25/(CurveFitting!$U$24-C6)),""))))))))</f>
        <v/>
      </c>
      <c r="E6" s="3" t="str">
        <f>IFERROR(IF(C6="","",IF(OR(C6&gt;MAX(_xlfn.ANCHORARRAY(FitCurve!$E$3)),C6&lt;MIN(_xlfn.ANCHORARRAY(FitCurve!$E$3))),"Out of range","[ " &amp; TEXT(_xlfn.FORECAST.LINEAR(C6,R6:S6,N6:O6),"#.####") &amp; ", " &amp; TEXT(_xlfn.FORECAST.LINEAR(C6,P6:Q6,L6:M6),"#.####") &amp; " ]")),"")</f>
        <v/>
      </c>
      <c r="H6" s="52" t="str">
        <f>IF(C6="","",_xlfn.XMATCH(C6,FitCurve!AE6:AE1005,-1))</f>
        <v/>
      </c>
      <c r="I6" s="52" t="str">
        <f>IF(C6="","",_xlfn.XMATCH(C6,FitCurve!AE6:AE1005,1))</f>
        <v/>
      </c>
      <c r="J6" s="52" t="str">
        <f>IF(C6="","",_xlfn.XMATCH(C6,FitCurve!AF6:AF1005,-1))</f>
        <v/>
      </c>
      <c r="K6" s="52" t="str">
        <f>IF(C6="","",_xlfn.XMATCH(C6,FitCurve!AF6:AF1005,1))</f>
        <v/>
      </c>
      <c r="L6" s="3" t="str" cm="1">
        <f t="array" ref="L6">IF(C6="","",INDEX(FitCurve!$AE$3:$AE$1002,H6))</f>
        <v/>
      </c>
      <c r="M6" s="3" t="str" cm="1">
        <f t="array" ref="M6">IF(C6="","",INDEX(FitCurve!$AE$3:$AE$1002,I6))</f>
        <v/>
      </c>
      <c r="N6" s="3" t="str" cm="1">
        <f t="array" ref="N6">IF(C6="","",INDEX(FitCurve!$AF$3:$AF$1002,J6))</f>
        <v/>
      </c>
      <c r="O6" s="3" t="str" cm="1">
        <f t="array" ref="O6">IF(C6="","",INDEX(FitCurve!$AF$3:$AF$1002,K6))</f>
        <v/>
      </c>
      <c r="P6" s="3" t="str" cm="1">
        <f t="array" ref="P6">IF(C6="","",INDEX(FitCurve!$B$3:$B$1002,H6))</f>
        <v/>
      </c>
      <c r="Q6" s="3" t="str" cm="1">
        <f t="array" ref="Q6">IF(C6="","",INDEX(FitCurve!$B$3:$B$1002,I6))</f>
        <v/>
      </c>
      <c r="R6" s="3" t="str" cm="1">
        <f t="array" ref="R6">IF(C6="","",INDEX(FitCurve!$B$3:$B$1002,J6))</f>
        <v/>
      </c>
      <c r="S6" s="3" t="str" cm="1">
        <f t="array" ref="S6">IF(C6="","",INDEX(FitCurve!$B$3:$B$1002,K6))</f>
        <v/>
      </c>
    </row>
    <row r="7" spans="1:19" x14ac:dyDescent="0.25">
      <c r="C7" s="36"/>
      <c r="D7" s="3" t="str">
        <f>IF(C7="","",IF(OR(C7&gt;MAX(_xlfn.ANCHORARRAY(FitCurve!$E$3)),C7&lt;MIN(_xlfn.ANCHORARRAY(FitCurve!$E$3))),"Out of range",IF(CurveFitting!$N$3="5PL",10^(CurveFitting!$U$26-((LOG10(((CurveFitting!$U$25-CurveFitting!$U$24)/(C7-CurveFitting!$U$24))^(1/CurveFitting!$U$28)-1))/1)/CurveFitting!$U$27),
IF(CurveFitting!$N$3="4PL",10^(CurveFitting!$U$26-((LOG10((CurveFitting!$U$25-CurveFitting!$U$24)/(C7-CurveFitting!$U$24)-1))/CurveFitting!$U$27)),
IF(CurveFitting!$N$3="Linear",(C7-CurveFitting!$U$24)/CurveFitting!$U$25,
IF(CurveFitting!$N$3="Hyperbolic",CurveFitting!$U$25*C7/(CurveFitting!$U$24-C7),
IF(CurveFitting!$N$3="Exp1",CurveFitting!$U$26*LN(CurveFitting!$U$25/(CurveFitting!$U$25-C7)-CurveFitting!$U$24/(CurveFitting!$U$25-C7)),
IF(CurveFitting!$N$3="Exp2",CurveFitting!$U$26*LOG(CurveFitting!$U$24/(CurveFitting!$U$24-C7)-CurveFitting!$U$25/(CurveFitting!$U$24-C7)),""))))))))</f>
        <v/>
      </c>
      <c r="E7" s="3" t="str">
        <f>IFERROR(IF(C7="","",IF(OR(C7&gt;MAX(_xlfn.ANCHORARRAY(FitCurve!$E$3)),C7&lt;MIN(_xlfn.ANCHORARRAY(FitCurve!$E$3))),"Out of range","[ " &amp; TEXT(_xlfn.FORECAST.LINEAR(C7,R7:S7,N7:O7),"#.####") &amp; ", " &amp; TEXT(_xlfn.FORECAST.LINEAR(C7,P7:Q7,L7:M7),"#.####") &amp; " ]")),"")</f>
        <v/>
      </c>
      <c r="H7" s="52" t="str">
        <f>IF(C7="","",_xlfn.XMATCH(C7,FitCurve!AE7:AE1006,-1))</f>
        <v/>
      </c>
      <c r="I7" s="52" t="str">
        <f>IF(C7="","",_xlfn.XMATCH(C7,FitCurve!AE7:AE1006,1))</f>
        <v/>
      </c>
      <c r="J7" s="52" t="str">
        <f>IF(C7="","",_xlfn.XMATCH(C7,FitCurve!AF7:AF1006,-1))</f>
        <v/>
      </c>
      <c r="K7" s="52" t="str">
        <f>IF(C7="","",_xlfn.XMATCH(C7,FitCurve!AF7:AF1006,1))</f>
        <v/>
      </c>
      <c r="L7" s="3" t="str" cm="1">
        <f t="array" ref="L7">IF(C7="","",INDEX(FitCurve!$AE$3:$AE$1002,H7))</f>
        <v/>
      </c>
      <c r="M7" s="3" t="str" cm="1">
        <f t="array" ref="M7">IF(C7="","",INDEX(FitCurve!$AE$3:$AE$1002,I7))</f>
        <v/>
      </c>
      <c r="N7" s="3" t="str" cm="1">
        <f t="array" ref="N7">IF(C7="","",INDEX(FitCurve!$AF$3:$AF$1002,J7))</f>
        <v/>
      </c>
      <c r="O7" s="3" t="str" cm="1">
        <f t="array" ref="O7">IF(C7="","",INDEX(FitCurve!$AF$3:$AF$1002,K7))</f>
        <v/>
      </c>
      <c r="P7" s="3" t="str" cm="1">
        <f t="array" ref="P7">IF(C7="","",INDEX(FitCurve!$B$3:$B$1002,H7))</f>
        <v/>
      </c>
      <c r="Q7" s="3" t="str" cm="1">
        <f t="array" ref="Q7">IF(C7="","",INDEX(FitCurve!$B$3:$B$1002,I7))</f>
        <v/>
      </c>
      <c r="R7" s="3" t="str" cm="1">
        <f t="array" ref="R7">IF(C7="","",INDEX(FitCurve!$B$3:$B$1002,J7))</f>
        <v/>
      </c>
      <c r="S7" s="3" t="str" cm="1">
        <f t="array" ref="S7">IF(C7="","",INDEX(FitCurve!$B$3:$B$1002,K7))</f>
        <v/>
      </c>
    </row>
    <row r="8" spans="1:19" x14ac:dyDescent="0.25">
      <c r="C8" s="36"/>
      <c r="D8" s="3" t="str">
        <f>IF(C8="","",IF(OR(C8&gt;MAX(_xlfn.ANCHORARRAY(FitCurve!$E$3)),C8&lt;MIN(_xlfn.ANCHORARRAY(FitCurve!$E$3))),"Out of range",IF(CurveFitting!$N$3="5PL",10^(CurveFitting!$U$26-((LOG10(((CurveFitting!$U$25-CurveFitting!$U$24)/(C8-CurveFitting!$U$24))^(1/CurveFitting!$U$28)-1))/1)/CurveFitting!$U$27),
IF(CurveFitting!$N$3="4PL",10^(CurveFitting!$U$26-((LOG10((CurveFitting!$U$25-CurveFitting!$U$24)/(C8-CurveFitting!$U$24)-1))/CurveFitting!$U$27)),
IF(CurveFitting!$N$3="Linear",(C8-CurveFitting!$U$24)/CurveFitting!$U$25,
IF(CurveFitting!$N$3="Hyperbolic",CurveFitting!$U$25*C8/(CurveFitting!$U$24-C8),
IF(CurveFitting!$N$3="Exp1",CurveFitting!$U$26*LN(CurveFitting!$U$25/(CurveFitting!$U$25-C8)-CurveFitting!$U$24/(CurveFitting!$U$25-C8)),
IF(CurveFitting!$N$3="Exp2",CurveFitting!$U$26*LOG(CurveFitting!$U$24/(CurveFitting!$U$24-C8)-CurveFitting!$U$25/(CurveFitting!$U$24-C8)),""))))))))</f>
        <v/>
      </c>
      <c r="E8" s="3" t="str">
        <f>IFERROR(IF(C8="","",IF(OR(C8&gt;MAX(_xlfn.ANCHORARRAY(FitCurve!$E$3)),C8&lt;MIN(_xlfn.ANCHORARRAY(FitCurve!$E$3))),"Out of range","[ " &amp; TEXT(_xlfn.FORECAST.LINEAR(C8,R8:S8,N8:O8),"#.####") &amp; ", " &amp; TEXT(_xlfn.FORECAST.LINEAR(C8,P8:Q8,L8:M8),"#.####") &amp; " ]")),"")</f>
        <v/>
      </c>
      <c r="H8" s="52" t="str">
        <f>IF(C8="","",_xlfn.XMATCH(C8,FitCurve!AE8:AE1007,-1))</f>
        <v/>
      </c>
      <c r="I8" s="52" t="str">
        <f>IF(C8="","",_xlfn.XMATCH(C8,FitCurve!AE8:AE1007,1))</f>
        <v/>
      </c>
      <c r="J8" s="52" t="str">
        <f>IF(C8="","",_xlfn.XMATCH(C8,FitCurve!AF8:AF1007,-1))</f>
        <v/>
      </c>
      <c r="K8" s="52" t="str">
        <f>IF(C8="","",_xlfn.XMATCH(C8,FitCurve!AF8:AF1007,1))</f>
        <v/>
      </c>
      <c r="L8" s="3" t="str" cm="1">
        <f t="array" ref="L8">IF(C8="","",INDEX(FitCurve!$AE$3:$AE$1002,H8))</f>
        <v/>
      </c>
      <c r="M8" s="3" t="str" cm="1">
        <f t="array" ref="M8">IF(C8="","",INDEX(FitCurve!$AE$3:$AE$1002,I8))</f>
        <v/>
      </c>
      <c r="N8" s="3" t="str" cm="1">
        <f t="array" ref="N8">IF(C8="","",INDEX(FitCurve!$AF$3:$AF$1002,J8))</f>
        <v/>
      </c>
      <c r="O8" s="3" t="str" cm="1">
        <f t="array" ref="O8">IF(C8="","",INDEX(FitCurve!$AF$3:$AF$1002,K8))</f>
        <v/>
      </c>
      <c r="P8" s="3" t="str" cm="1">
        <f t="array" ref="P8">IF(C8="","",INDEX(FitCurve!$B$3:$B$1002,H8))</f>
        <v/>
      </c>
      <c r="Q8" s="3" t="str" cm="1">
        <f t="array" ref="Q8">IF(C8="","",INDEX(FitCurve!$B$3:$B$1002,I8))</f>
        <v/>
      </c>
      <c r="R8" s="3" t="str" cm="1">
        <f t="array" ref="R8">IF(C8="","",INDEX(FitCurve!$B$3:$B$1002,J8))</f>
        <v/>
      </c>
      <c r="S8" s="3" t="str" cm="1">
        <f t="array" ref="S8">IF(C8="","",INDEX(FitCurve!$B$3:$B$1002,K8))</f>
        <v/>
      </c>
    </row>
    <row r="9" spans="1:19" x14ac:dyDescent="0.25">
      <c r="C9" s="36"/>
      <c r="D9" s="3" t="str">
        <f>IF(C9="","",IF(OR(C9&gt;MAX(_xlfn.ANCHORARRAY(FitCurve!$E$3)),C9&lt;MIN(_xlfn.ANCHORARRAY(FitCurve!$E$3))),"Out of range",IF(CurveFitting!$N$3="5PL",10^(CurveFitting!$U$26-((LOG10(((CurveFitting!$U$25-CurveFitting!$U$24)/(C9-CurveFitting!$U$24))^(1/CurveFitting!$U$28)-1))/1)/CurveFitting!$U$27),
IF(CurveFitting!$N$3="4PL",10^(CurveFitting!$U$26-((LOG10((CurveFitting!$U$25-CurveFitting!$U$24)/(C9-CurveFitting!$U$24)-1))/CurveFitting!$U$27)),
IF(CurveFitting!$N$3="Linear",(C9-CurveFitting!$U$24)/CurveFitting!$U$25,
IF(CurveFitting!$N$3="Hyperbolic",CurveFitting!$U$25*C9/(CurveFitting!$U$24-C9),
IF(CurveFitting!$N$3="Exp1",CurveFitting!$U$26*LN(CurveFitting!$U$25/(CurveFitting!$U$25-C9)-CurveFitting!$U$24/(CurveFitting!$U$25-C9)),
IF(CurveFitting!$N$3="Exp2",CurveFitting!$U$26*LOG(CurveFitting!$U$24/(CurveFitting!$U$24-C9)-CurveFitting!$U$25/(CurveFitting!$U$24-C9)),""))))))))</f>
        <v/>
      </c>
      <c r="E9" s="3" t="str">
        <f>IFERROR(IF(C9="","",IF(OR(C9&gt;MAX(_xlfn.ANCHORARRAY(FitCurve!$E$3)),C9&lt;MIN(_xlfn.ANCHORARRAY(FitCurve!$E$3))),"Out of range","[ " &amp; TEXT(_xlfn.FORECAST.LINEAR(C9,R9:S9,N9:O9),"#.####") &amp; ", " &amp; TEXT(_xlfn.FORECAST.LINEAR(C9,P9:Q9,L9:M9),"#.####") &amp; " ]")),"")</f>
        <v/>
      </c>
      <c r="H9" s="52" t="str">
        <f>IF(C9="","",_xlfn.XMATCH(C9,FitCurve!AE9:AE1008,-1))</f>
        <v/>
      </c>
      <c r="I9" s="52" t="str">
        <f>IF(C9="","",_xlfn.XMATCH(C9,FitCurve!AE9:AE1008,1))</f>
        <v/>
      </c>
      <c r="J9" s="52" t="str">
        <f>IF(C9="","",_xlfn.XMATCH(C9,FitCurve!AF9:AF1008,-1))</f>
        <v/>
      </c>
      <c r="K9" s="52" t="str">
        <f>IF(C9="","",_xlfn.XMATCH(C9,FitCurve!AF9:AF1008,1))</f>
        <v/>
      </c>
      <c r="L9" s="3" t="str" cm="1">
        <f t="array" ref="L9">IF(C9="","",INDEX(FitCurve!$AE$3:$AE$1002,H9))</f>
        <v/>
      </c>
      <c r="M9" s="3" t="str" cm="1">
        <f t="array" ref="M9">IF(C9="","",INDEX(FitCurve!$AE$3:$AE$1002,I9))</f>
        <v/>
      </c>
      <c r="N9" s="3" t="str" cm="1">
        <f t="array" ref="N9">IF(C9="","",INDEX(FitCurve!$AF$3:$AF$1002,J9))</f>
        <v/>
      </c>
      <c r="O9" s="3" t="str" cm="1">
        <f t="array" ref="O9">IF(C9="","",INDEX(FitCurve!$AF$3:$AF$1002,K9))</f>
        <v/>
      </c>
      <c r="P9" s="3" t="str" cm="1">
        <f t="array" ref="P9">IF(C9="","",INDEX(FitCurve!$B$3:$B$1002,H9))</f>
        <v/>
      </c>
      <c r="Q9" s="3" t="str" cm="1">
        <f t="array" ref="Q9">IF(C9="","",INDEX(FitCurve!$B$3:$B$1002,I9))</f>
        <v/>
      </c>
      <c r="R9" s="3" t="str" cm="1">
        <f t="array" ref="R9">IF(C9="","",INDEX(FitCurve!$B$3:$B$1002,J9))</f>
        <v/>
      </c>
      <c r="S9" s="3" t="str" cm="1">
        <f t="array" ref="S9">IF(C9="","",INDEX(FitCurve!$B$3:$B$1002,K9))</f>
        <v/>
      </c>
    </row>
    <row r="10" spans="1:19" x14ac:dyDescent="0.25">
      <c r="C10" s="36"/>
      <c r="D10" s="3" t="str">
        <f>IF(C10="","",IF(OR(C10&gt;MAX(_xlfn.ANCHORARRAY(FitCurve!$E$3)),C10&lt;MIN(_xlfn.ANCHORARRAY(FitCurve!$E$3))),"Out of range",IF(CurveFitting!$N$3="5PL",10^(CurveFitting!$U$26-((LOG10(((CurveFitting!$U$25-CurveFitting!$U$24)/(C10-CurveFitting!$U$24))^(1/CurveFitting!$U$28)-1))/1)/CurveFitting!$U$27),
IF(CurveFitting!$N$3="4PL",10^(CurveFitting!$U$26-((LOG10((CurveFitting!$U$25-CurveFitting!$U$24)/(C10-CurveFitting!$U$24)-1))/CurveFitting!$U$27)),
IF(CurveFitting!$N$3="Linear",(C10-CurveFitting!$U$24)/CurveFitting!$U$25,
IF(CurveFitting!$N$3="Hyperbolic",CurveFitting!$U$25*C10/(CurveFitting!$U$24-C10),
IF(CurveFitting!$N$3="Exp1",CurveFitting!$U$26*LN(CurveFitting!$U$25/(CurveFitting!$U$25-C10)-CurveFitting!$U$24/(CurveFitting!$U$25-C10)),
IF(CurveFitting!$N$3="Exp2",CurveFitting!$U$26*LOG(CurveFitting!$U$24/(CurveFitting!$U$24-C10)-CurveFitting!$U$25/(CurveFitting!$U$24-C10)),""))))))))</f>
        <v/>
      </c>
      <c r="E10" s="3" t="str">
        <f>IFERROR(IF(C10="","",IF(OR(C10&gt;MAX(_xlfn.ANCHORARRAY(FitCurve!$E$3)),C10&lt;MIN(_xlfn.ANCHORARRAY(FitCurve!$E$3))),"Out of range","[ " &amp; TEXT(_xlfn.FORECAST.LINEAR(C10,R10:S10,N10:O10),"#.####") &amp; ", " &amp; TEXT(_xlfn.FORECAST.LINEAR(C10,P10:Q10,L10:M10),"#.####") &amp; " ]")),"")</f>
        <v/>
      </c>
      <c r="H10" s="52" t="str">
        <f>IF(C10="","",_xlfn.XMATCH(C10,FitCurve!AE10:AE1009,-1))</f>
        <v/>
      </c>
      <c r="I10" s="52" t="str">
        <f>IF(C10="","",_xlfn.XMATCH(C10,FitCurve!AE10:AE1009,1))</f>
        <v/>
      </c>
      <c r="J10" s="52" t="str">
        <f>IF(C10="","",_xlfn.XMATCH(C10,FitCurve!AF10:AF1009,-1))</f>
        <v/>
      </c>
      <c r="K10" s="52" t="str">
        <f>IF(C10="","",_xlfn.XMATCH(C10,FitCurve!AF10:AF1009,1))</f>
        <v/>
      </c>
      <c r="L10" s="3" t="str" cm="1">
        <f t="array" ref="L10">IF(C10="","",INDEX(FitCurve!$AE$3:$AE$1002,H10))</f>
        <v/>
      </c>
      <c r="M10" s="3" t="str" cm="1">
        <f t="array" ref="M10">IF(C10="","",INDEX(FitCurve!$AE$3:$AE$1002,I10))</f>
        <v/>
      </c>
      <c r="N10" s="3" t="str" cm="1">
        <f t="array" ref="N10">IF(C10="","",INDEX(FitCurve!$AF$3:$AF$1002,J10))</f>
        <v/>
      </c>
      <c r="O10" s="3" t="str" cm="1">
        <f t="array" ref="O10">IF(C10="","",INDEX(FitCurve!$AF$3:$AF$1002,K10))</f>
        <v/>
      </c>
      <c r="P10" s="3" t="str" cm="1">
        <f t="array" ref="P10">IF(C10="","",INDEX(FitCurve!$B$3:$B$1002,H10))</f>
        <v/>
      </c>
      <c r="Q10" s="3" t="str" cm="1">
        <f t="array" ref="Q10">IF(C10="","",INDEX(FitCurve!$B$3:$B$1002,I10))</f>
        <v/>
      </c>
      <c r="R10" s="3" t="str" cm="1">
        <f t="array" ref="R10">IF(C10="","",INDEX(FitCurve!$B$3:$B$1002,J10))</f>
        <v/>
      </c>
      <c r="S10" s="3" t="str" cm="1">
        <f t="array" ref="S10">IF(C10="","",INDEX(FitCurve!$B$3:$B$1002,K10))</f>
        <v/>
      </c>
    </row>
    <row r="11" spans="1:19" x14ac:dyDescent="0.25">
      <c r="C11" s="36"/>
      <c r="D11" s="3" t="str">
        <f>IF(C11="","",IF(OR(C11&gt;MAX(_xlfn.ANCHORARRAY(FitCurve!$E$3)),C11&lt;MIN(_xlfn.ANCHORARRAY(FitCurve!$E$3))),"Out of range",IF(CurveFitting!$N$3="5PL",10^(CurveFitting!$U$26-((LOG10(((CurveFitting!$U$25-CurveFitting!$U$24)/(C11-CurveFitting!$U$24))^(1/CurveFitting!$U$28)-1))/1)/CurveFitting!$U$27),
IF(CurveFitting!$N$3="4PL",10^(CurveFitting!$U$26-((LOG10((CurveFitting!$U$25-CurveFitting!$U$24)/(C11-CurveFitting!$U$24)-1))/CurveFitting!$U$27)),
IF(CurveFitting!$N$3="Linear",(C11-CurveFitting!$U$24)/CurveFitting!$U$25,
IF(CurveFitting!$N$3="Hyperbolic",CurveFitting!$U$25*C11/(CurveFitting!$U$24-C11),
IF(CurveFitting!$N$3="Exp1",CurveFitting!$U$26*LN(CurveFitting!$U$25/(CurveFitting!$U$25-C11)-CurveFitting!$U$24/(CurveFitting!$U$25-C11)),
IF(CurveFitting!$N$3="Exp2",CurveFitting!$U$26*LOG(CurveFitting!$U$24/(CurveFitting!$U$24-C11)-CurveFitting!$U$25/(CurveFitting!$U$24-C11)),""))))))))</f>
        <v/>
      </c>
      <c r="E11" s="3" t="str">
        <f>IFERROR(IF(C11="","",IF(OR(C11&gt;MAX(_xlfn.ANCHORARRAY(FitCurve!$E$3)),C11&lt;MIN(_xlfn.ANCHORARRAY(FitCurve!$E$3))),"Out of range","[ " &amp; TEXT(_xlfn.FORECAST.LINEAR(C11,R11:S11,N11:O11),"#.####") &amp; ", " &amp; TEXT(_xlfn.FORECAST.LINEAR(C11,P11:Q11,L11:M11),"#.####") &amp; " ]")),"")</f>
        <v/>
      </c>
      <c r="H11" s="52" t="str">
        <f>IF(C11="","",_xlfn.XMATCH(C11,FitCurve!AE11:AE1010,-1))</f>
        <v/>
      </c>
      <c r="I11" s="52" t="str">
        <f>IF(C11="","",_xlfn.XMATCH(C11,FitCurve!AE11:AE1010,1))</f>
        <v/>
      </c>
      <c r="J11" s="52" t="str">
        <f>IF(C11="","",_xlfn.XMATCH(C11,FitCurve!AF11:AF1010,-1))</f>
        <v/>
      </c>
      <c r="K11" s="52" t="str">
        <f>IF(C11="","",_xlfn.XMATCH(C11,FitCurve!AF11:AF1010,1))</f>
        <v/>
      </c>
      <c r="L11" s="3" t="str" cm="1">
        <f t="array" ref="L11">IF(C11="","",INDEX(FitCurve!$AE$3:$AE$1002,H11))</f>
        <v/>
      </c>
      <c r="M11" s="3" t="str" cm="1">
        <f t="array" ref="M11">IF(C11="","",INDEX(FitCurve!$AE$3:$AE$1002,I11))</f>
        <v/>
      </c>
      <c r="N11" s="3" t="str" cm="1">
        <f t="array" ref="N11">IF(C11="","",INDEX(FitCurve!$AF$3:$AF$1002,J11))</f>
        <v/>
      </c>
      <c r="O11" s="3" t="str" cm="1">
        <f t="array" ref="O11">IF(C11="","",INDEX(FitCurve!$AF$3:$AF$1002,K11))</f>
        <v/>
      </c>
      <c r="P11" s="3" t="str" cm="1">
        <f t="array" ref="P11">IF(C11="","",INDEX(FitCurve!$B$3:$B$1002,H11))</f>
        <v/>
      </c>
      <c r="Q11" s="3" t="str" cm="1">
        <f t="array" ref="Q11">IF(C11="","",INDEX(FitCurve!$B$3:$B$1002,I11))</f>
        <v/>
      </c>
      <c r="R11" s="3" t="str" cm="1">
        <f t="array" ref="R11">IF(C11="","",INDEX(FitCurve!$B$3:$B$1002,J11))</f>
        <v/>
      </c>
      <c r="S11" s="3" t="str" cm="1">
        <f t="array" ref="S11">IF(C11="","",INDEX(FitCurve!$B$3:$B$1002,K11))</f>
        <v/>
      </c>
    </row>
    <row r="12" spans="1:19" x14ac:dyDescent="0.25">
      <c r="C12" s="36"/>
      <c r="D12" s="3" t="str">
        <f>IF(C12="","",IF(OR(C12&gt;MAX(_xlfn.ANCHORARRAY(FitCurve!$E$3)),C12&lt;MIN(_xlfn.ANCHORARRAY(FitCurve!$E$3))),"Out of range",IF(CurveFitting!$N$3="5PL",10^(CurveFitting!$U$26-((LOG10(((CurveFitting!$U$25-CurveFitting!$U$24)/(C12-CurveFitting!$U$24))^(1/CurveFitting!$U$28)-1))/1)/CurveFitting!$U$27),
IF(CurveFitting!$N$3="4PL",10^(CurveFitting!$U$26-((LOG10((CurveFitting!$U$25-CurveFitting!$U$24)/(C12-CurveFitting!$U$24)-1))/CurveFitting!$U$27)),
IF(CurveFitting!$N$3="Linear",(C12-CurveFitting!$U$24)/CurveFitting!$U$25,
IF(CurveFitting!$N$3="Hyperbolic",CurveFitting!$U$25*C12/(CurveFitting!$U$24-C12),
IF(CurveFitting!$N$3="Exp1",CurveFitting!$U$26*LN(CurveFitting!$U$25/(CurveFitting!$U$25-C12)-CurveFitting!$U$24/(CurveFitting!$U$25-C12)),
IF(CurveFitting!$N$3="Exp2",CurveFitting!$U$26*LOG(CurveFitting!$U$24/(CurveFitting!$U$24-C12)-CurveFitting!$U$25/(CurveFitting!$U$24-C12)),""))))))))</f>
        <v/>
      </c>
      <c r="E12" s="3" t="str">
        <f>IFERROR(IF(C12="","",IF(OR(C12&gt;MAX(_xlfn.ANCHORARRAY(FitCurve!$E$3)),C12&lt;MIN(_xlfn.ANCHORARRAY(FitCurve!$E$3))),"Out of range","[ " &amp; TEXT(_xlfn.FORECAST.LINEAR(C12,R12:S12,N12:O12),"#.####") &amp; ", " &amp; TEXT(_xlfn.FORECAST.LINEAR(C12,P12:Q12,L12:M12),"#.####") &amp; " ]")),"")</f>
        <v/>
      </c>
      <c r="H12" s="52" t="str">
        <f>IF(C12="","",_xlfn.XMATCH(C12,FitCurve!AE12:AE1011,-1))</f>
        <v/>
      </c>
      <c r="I12" s="52" t="str">
        <f>IF(C12="","",_xlfn.XMATCH(C12,FitCurve!AE12:AE1011,1))</f>
        <v/>
      </c>
      <c r="J12" s="52" t="str">
        <f>IF(C12="","",_xlfn.XMATCH(C12,FitCurve!AF12:AF1011,-1))</f>
        <v/>
      </c>
      <c r="K12" s="52" t="str">
        <f>IF(C12="","",_xlfn.XMATCH(C12,FitCurve!AF12:AF1011,1))</f>
        <v/>
      </c>
      <c r="L12" s="3" t="str" cm="1">
        <f t="array" ref="L12">IF(C12="","",INDEX(FitCurve!$AE$3:$AE$1002,H12))</f>
        <v/>
      </c>
      <c r="M12" s="3" t="str" cm="1">
        <f t="array" ref="M12">IF(C12="","",INDEX(FitCurve!$AE$3:$AE$1002,I12))</f>
        <v/>
      </c>
      <c r="N12" s="3" t="str" cm="1">
        <f t="array" ref="N12">IF(C12="","",INDEX(FitCurve!$AF$3:$AF$1002,J12))</f>
        <v/>
      </c>
      <c r="O12" s="3" t="str" cm="1">
        <f t="array" ref="O12">IF(C12="","",INDEX(FitCurve!$AF$3:$AF$1002,K12))</f>
        <v/>
      </c>
      <c r="P12" s="3" t="str" cm="1">
        <f t="array" ref="P12">IF(C12="","",INDEX(FitCurve!$B$3:$B$1002,H12))</f>
        <v/>
      </c>
      <c r="Q12" s="3" t="str" cm="1">
        <f t="array" ref="Q12">IF(C12="","",INDEX(FitCurve!$B$3:$B$1002,I12))</f>
        <v/>
      </c>
      <c r="R12" s="3" t="str" cm="1">
        <f t="array" ref="R12">IF(C12="","",INDEX(FitCurve!$B$3:$B$1002,J12))</f>
        <v/>
      </c>
      <c r="S12" s="3" t="str" cm="1">
        <f t="array" ref="S12">IF(C12="","",INDEX(FitCurve!$B$3:$B$1002,K12))</f>
        <v/>
      </c>
    </row>
    <row r="13" spans="1:19" x14ac:dyDescent="0.25">
      <c r="C13" s="36"/>
      <c r="D13" s="3" t="str">
        <f>IF(C13="","",IF(OR(C13&gt;MAX(_xlfn.ANCHORARRAY(FitCurve!$E$3)),C13&lt;MIN(_xlfn.ANCHORARRAY(FitCurve!$E$3))),"Out of range",IF(CurveFitting!$N$3="5PL",10^(CurveFitting!$U$26-((LOG10(((CurveFitting!$U$25-CurveFitting!$U$24)/(C13-CurveFitting!$U$24))^(1/CurveFitting!$U$28)-1))/1)/CurveFitting!$U$27),
IF(CurveFitting!$N$3="4PL",10^(CurveFitting!$U$26-((LOG10((CurveFitting!$U$25-CurveFitting!$U$24)/(C13-CurveFitting!$U$24)-1))/CurveFitting!$U$27)),
IF(CurveFitting!$N$3="Linear",(C13-CurveFitting!$U$24)/CurveFitting!$U$25,
IF(CurveFitting!$N$3="Hyperbolic",CurveFitting!$U$25*C13/(CurveFitting!$U$24-C13),
IF(CurveFitting!$N$3="Exp1",CurveFitting!$U$26*LN(CurveFitting!$U$25/(CurveFitting!$U$25-C13)-CurveFitting!$U$24/(CurveFitting!$U$25-C13)),
IF(CurveFitting!$N$3="Exp2",CurveFitting!$U$26*LOG(CurveFitting!$U$24/(CurveFitting!$U$24-C13)-CurveFitting!$U$25/(CurveFitting!$U$24-C13)),""))))))))</f>
        <v/>
      </c>
      <c r="E13" s="3" t="str">
        <f>IFERROR(IF(C13="","",IF(OR(C13&gt;MAX(_xlfn.ANCHORARRAY(FitCurve!$E$3)),C13&lt;MIN(_xlfn.ANCHORARRAY(FitCurve!$E$3))),"Out of range","[ " &amp; TEXT(_xlfn.FORECAST.LINEAR(C13,R13:S13,N13:O13),"#.####") &amp; ", " &amp; TEXT(_xlfn.FORECAST.LINEAR(C13,P13:Q13,L13:M13),"#.####") &amp; " ]")),"")</f>
        <v/>
      </c>
      <c r="H13" s="52" t="str">
        <f>IF(C13="","",_xlfn.XMATCH(C13,FitCurve!AE13:AE1012,-1))</f>
        <v/>
      </c>
      <c r="I13" s="52" t="str">
        <f>IF(C13="","",_xlfn.XMATCH(C13,FitCurve!AE13:AE1012,1))</f>
        <v/>
      </c>
      <c r="J13" s="52" t="str">
        <f>IF(C13="","",_xlfn.XMATCH(C13,FitCurve!AF13:AF1012,-1))</f>
        <v/>
      </c>
      <c r="K13" s="52" t="str">
        <f>IF(C13="","",_xlfn.XMATCH(C13,FitCurve!AF13:AF1012,1))</f>
        <v/>
      </c>
      <c r="L13" s="3" t="str" cm="1">
        <f t="array" ref="L13">IF(C13="","",INDEX(FitCurve!$AE$3:$AE$1002,H13))</f>
        <v/>
      </c>
      <c r="M13" s="3" t="str" cm="1">
        <f t="array" ref="M13">IF(C13="","",INDEX(FitCurve!$AE$3:$AE$1002,I13))</f>
        <v/>
      </c>
      <c r="N13" s="3" t="str" cm="1">
        <f t="array" ref="N13">IF(C13="","",INDEX(FitCurve!$AF$3:$AF$1002,J13))</f>
        <v/>
      </c>
      <c r="O13" s="3" t="str" cm="1">
        <f t="array" ref="O13">IF(C13="","",INDEX(FitCurve!$AF$3:$AF$1002,K13))</f>
        <v/>
      </c>
      <c r="P13" s="3" t="str" cm="1">
        <f t="array" ref="P13">IF(C13="","",INDEX(FitCurve!$B$3:$B$1002,H13))</f>
        <v/>
      </c>
      <c r="Q13" s="3" t="str" cm="1">
        <f t="array" ref="Q13">IF(C13="","",INDEX(FitCurve!$B$3:$B$1002,I13))</f>
        <v/>
      </c>
      <c r="R13" s="3" t="str" cm="1">
        <f t="array" ref="R13">IF(C13="","",INDEX(FitCurve!$B$3:$B$1002,J13))</f>
        <v/>
      </c>
      <c r="S13" s="3" t="str" cm="1">
        <f t="array" ref="S13">IF(C13="","",INDEX(FitCurve!$B$3:$B$1002,K13))</f>
        <v/>
      </c>
    </row>
    <row r="14" spans="1:19" x14ac:dyDescent="0.25">
      <c r="C14" s="36"/>
      <c r="D14" s="3" t="str">
        <f>IF(C14="","",IF(OR(C14&gt;MAX(_xlfn.ANCHORARRAY(FitCurve!$E$3)),C14&lt;MIN(_xlfn.ANCHORARRAY(FitCurve!$E$3))),"Out of range",IF(CurveFitting!$N$3="5PL",10^(CurveFitting!$U$26-((LOG10(((CurveFitting!$U$25-CurveFitting!$U$24)/(C14-CurveFitting!$U$24))^(1/CurveFitting!$U$28)-1))/1)/CurveFitting!$U$27),
IF(CurveFitting!$N$3="4PL",10^(CurveFitting!$U$26-((LOG10((CurveFitting!$U$25-CurveFitting!$U$24)/(C14-CurveFitting!$U$24)-1))/CurveFitting!$U$27)),
IF(CurveFitting!$N$3="Linear",(C14-CurveFitting!$U$24)/CurveFitting!$U$25,
IF(CurveFitting!$N$3="Hyperbolic",CurveFitting!$U$25*C14/(CurveFitting!$U$24-C14),
IF(CurveFitting!$N$3="Exp1",CurveFitting!$U$26*LN(CurveFitting!$U$25/(CurveFitting!$U$25-C14)-CurveFitting!$U$24/(CurveFitting!$U$25-C14)),
IF(CurveFitting!$N$3="Exp2",CurveFitting!$U$26*LOG(CurveFitting!$U$24/(CurveFitting!$U$24-C14)-CurveFitting!$U$25/(CurveFitting!$U$24-C14)),""))))))))</f>
        <v/>
      </c>
      <c r="E14" s="3" t="str">
        <f>IFERROR(IF(C14="","",IF(OR(C14&gt;MAX(_xlfn.ANCHORARRAY(FitCurve!$E$3)),C14&lt;MIN(_xlfn.ANCHORARRAY(FitCurve!$E$3))),"Out of range","[ " &amp; TEXT(_xlfn.FORECAST.LINEAR(C14,R14:S14,N14:O14),"#.####") &amp; ", " &amp; TEXT(_xlfn.FORECAST.LINEAR(C14,P14:Q14,L14:M14),"#.####") &amp; " ]")),"")</f>
        <v/>
      </c>
      <c r="H14" s="52" t="str">
        <f>IF(C14="","",_xlfn.XMATCH(C14,FitCurve!AE14:AE1013,-1))</f>
        <v/>
      </c>
      <c r="I14" s="52" t="str">
        <f>IF(C14="","",_xlfn.XMATCH(C14,FitCurve!AE14:AE1013,1))</f>
        <v/>
      </c>
      <c r="J14" s="52" t="str">
        <f>IF(C14="","",_xlfn.XMATCH(C14,FitCurve!AF14:AF1013,-1))</f>
        <v/>
      </c>
      <c r="K14" s="52" t="str">
        <f>IF(C14="","",_xlfn.XMATCH(C14,FitCurve!AF14:AF1013,1))</f>
        <v/>
      </c>
      <c r="L14" s="3" t="str" cm="1">
        <f t="array" ref="L14">IF(C14="","",INDEX(FitCurve!$AE$3:$AE$1002,H14))</f>
        <v/>
      </c>
      <c r="M14" s="3" t="str" cm="1">
        <f t="array" ref="M14">IF(C14="","",INDEX(FitCurve!$AE$3:$AE$1002,I14))</f>
        <v/>
      </c>
      <c r="N14" s="3" t="str" cm="1">
        <f t="array" ref="N14">IF(C14="","",INDEX(FitCurve!$AF$3:$AF$1002,J14))</f>
        <v/>
      </c>
      <c r="O14" s="3" t="str" cm="1">
        <f t="array" ref="O14">IF(C14="","",INDEX(FitCurve!$AF$3:$AF$1002,K14))</f>
        <v/>
      </c>
      <c r="P14" s="3" t="str" cm="1">
        <f t="array" ref="P14">IF(C14="","",INDEX(FitCurve!$B$3:$B$1002,H14))</f>
        <v/>
      </c>
      <c r="Q14" s="3" t="str" cm="1">
        <f t="array" ref="Q14">IF(C14="","",INDEX(FitCurve!$B$3:$B$1002,I14))</f>
        <v/>
      </c>
      <c r="R14" s="3" t="str" cm="1">
        <f t="array" ref="R14">IF(C14="","",INDEX(FitCurve!$B$3:$B$1002,J14))</f>
        <v/>
      </c>
      <c r="S14" s="3" t="str" cm="1">
        <f t="array" ref="S14">IF(C14="","",INDEX(FitCurve!$B$3:$B$1002,K14))</f>
        <v/>
      </c>
    </row>
    <row r="15" spans="1:19" x14ac:dyDescent="0.25">
      <c r="C15" s="36"/>
      <c r="D15" s="3" t="str">
        <f>IF(C15="","",IF(OR(C15&gt;MAX(_xlfn.ANCHORARRAY(FitCurve!$E$3)),C15&lt;MIN(_xlfn.ANCHORARRAY(FitCurve!$E$3))),"Out of range",IF(CurveFitting!$N$3="5PL",10^(CurveFitting!$U$26-((LOG10(((CurveFitting!$U$25-CurveFitting!$U$24)/(C15-CurveFitting!$U$24))^(1/CurveFitting!$U$28)-1))/1)/CurveFitting!$U$27),
IF(CurveFitting!$N$3="4PL",10^(CurveFitting!$U$26-((LOG10((CurveFitting!$U$25-CurveFitting!$U$24)/(C15-CurveFitting!$U$24)-1))/CurveFitting!$U$27)),
IF(CurveFitting!$N$3="Linear",(C15-CurveFitting!$U$24)/CurveFitting!$U$25,
IF(CurveFitting!$N$3="Hyperbolic",CurveFitting!$U$25*C15/(CurveFitting!$U$24-C15),
IF(CurveFitting!$N$3="Exp1",CurveFitting!$U$26*LN(CurveFitting!$U$25/(CurveFitting!$U$25-C15)-CurveFitting!$U$24/(CurveFitting!$U$25-C15)),
IF(CurveFitting!$N$3="Exp2",CurveFitting!$U$26*LOG(CurveFitting!$U$24/(CurveFitting!$U$24-C15)-CurveFitting!$U$25/(CurveFitting!$U$24-C15)),""))))))))</f>
        <v/>
      </c>
      <c r="E15" s="3" t="str">
        <f>IFERROR(IF(C15="","",IF(OR(C15&gt;MAX(_xlfn.ANCHORARRAY(FitCurve!$E$3)),C15&lt;MIN(_xlfn.ANCHORARRAY(FitCurve!$E$3))),"Out of range","[ " &amp; TEXT(_xlfn.FORECAST.LINEAR(C15,R15:S15,N15:O15),"#.####") &amp; ", " &amp; TEXT(_xlfn.FORECAST.LINEAR(C15,P15:Q15,L15:M15),"#.####") &amp; " ]")),"")</f>
        <v/>
      </c>
      <c r="H15" s="52" t="str">
        <f>IF(C15="","",_xlfn.XMATCH(C15,FitCurve!AE15:AE1014,-1))</f>
        <v/>
      </c>
      <c r="I15" s="52" t="str">
        <f>IF(C15="","",_xlfn.XMATCH(C15,FitCurve!AE15:AE1014,1))</f>
        <v/>
      </c>
      <c r="J15" s="52" t="str">
        <f>IF(C15="","",_xlfn.XMATCH(C15,FitCurve!AF15:AF1014,-1))</f>
        <v/>
      </c>
      <c r="K15" s="52" t="str">
        <f>IF(C15="","",_xlfn.XMATCH(C15,FitCurve!AF15:AF1014,1))</f>
        <v/>
      </c>
      <c r="L15" s="3" t="str" cm="1">
        <f t="array" ref="L15">IF(C15="","",INDEX(FitCurve!$AE$3:$AE$1002,H15))</f>
        <v/>
      </c>
      <c r="M15" s="3" t="str" cm="1">
        <f t="array" ref="M15">IF(C15="","",INDEX(FitCurve!$AE$3:$AE$1002,I15))</f>
        <v/>
      </c>
      <c r="N15" s="3" t="str" cm="1">
        <f t="array" ref="N15">IF(C15="","",INDEX(FitCurve!$AF$3:$AF$1002,J15))</f>
        <v/>
      </c>
      <c r="O15" s="3" t="str" cm="1">
        <f t="array" ref="O15">IF(C15="","",INDEX(FitCurve!$AF$3:$AF$1002,K15))</f>
        <v/>
      </c>
      <c r="P15" s="3" t="str" cm="1">
        <f t="array" ref="P15">IF(C15="","",INDEX(FitCurve!$B$3:$B$1002,H15))</f>
        <v/>
      </c>
      <c r="Q15" s="3" t="str" cm="1">
        <f t="array" ref="Q15">IF(C15="","",INDEX(FitCurve!$B$3:$B$1002,I15))</f>
        <v/>
      </c>
      <c r="R15" s="3" t="str" cm="1">
        <f t="array" ref="R15">IF(C15="","",INDEX(FitCurve!$B$3:$B$1002,J15))</f>
        <v/>
      </c>
      <c r="S15" s="3" t="str" cm="1">
        <f t="array" ref="S15">IF(C15="","",INDEX(FitCurve!$B$3:$B$1002,K15))</f>
        <v/>
      </c>
    </row>
    <row r="16" spans="1:19" x14ac:dyDescent="0.25">
      <c r="C16" s="36"/>
      <c r="D16" s="3" t="str">
        <f>IF(C16="","",IF(OR(C16&gt;MAX(_xlfn.ANCHORARRAY(FitCurve!$E$3)),C16&lt;MIN(_xlfn.ANCHORARRAY(FitCurve!$E$3))),"Out of range",IF(CurveFitting!$N$3="5PL",10^(CurveFitting!$U$26-((LOG10(((CurveFitting!$U$25-CurveFitting!$U$24)/(C16-CurveFitting!$U$24))^(1/CurveFitting!$U$28)-1))/1)/CurveFitting!$U$27),
IF(CurveFitting!$N$3="4PL",10^(CurveFitting!$U$26-((LOG10((CurveFitting!$U$25-CurveFitting!$U$24)/(C16-CurveFitting!$U$24)-1))/CurveFitting!$U$27)),
IF(CurveFitting!$N$3="Linear",(C16-CurveFitting!$U$24)/CurveFitting!$U$25,
IF(CurveFitting!$N$3="Hyperbolic",CurveFitting!$U$25*C16/(CurveFitting!$U$24-C16),
IF(CurveFitting!$N$3="Exp1",CurveFitting!$U$26*LN(CurveFitting!$U$25/(CurveFitting!$U$25-C16)-CurveFitting!$U$24/(CurveFitting!$U$25-C16)),
IF(CurveFitting!$N$3="Exp2",CurveFitting!$U$26*LOG(CurveFitting!$U$24/(CurveFitting!$U$24-C16)-CurveFitting!$U$25/(CurveFitting!$U$24-C16)),""))))))))</f>
        <v/>
      </c>
      <c r="E16" s="3" t="str">
        <f>IFERROR(IF(C16="","",IF(OR(C16&gt;MAX(_xlfn.ANCHORARRAY(FitCurve!$E$3)),C16&lt;MIN(_xlfn.ANCHORARRAY(FitCurve!$E$3))),"Out of range","[ " &amp; TEXT(_xlfn.FORECAST.LINEAR(C16,R16:S16,N16:O16),"#.####") &amp; ", " &amp; TEXT(_xlfn.FORECAST.LINEAR(C16,P16:Q16,L16:M16),"#.####") &amp; " ]")),"")</f>
        <v/>
      </c>
      <c r="H16" s="52" t="str">
        <f>IF(C16="","",_xlfn.XMATCH(C16,FitCurve!AE16:AE1015,-1))</f>
        <v/>
      </c>
      <c r="I16" s="52" t="str">
        <f>IF(C16="","",_xlfn.XMATCH(C16,FitCurve!AE16:AE1015,1))</f>
        <v/>
      </c>
      <c r="J16" s="52" t="str">
        <f>IF(C16="","",_xlfn.XMATCH(C16,FitCurve!AF16:AF1015,-1))</f>
        <v/>
      </c>
      <c r="K16" s="52" t="str">
        <f>IF(C16="","",_xlfn.XMATCH(C16,FitCurve!AF16:AF1015,1))</f>
        <v/>
      </c>
      <c r="L16" s="3" t="str" cm="1">
        <f t="array" ref="L16">IF(C16="","",INDEX(FitCurve!$AE$3:$AE$1002,H16))</f>
        <v/>
      </c>
      <c r="M16" s="3" t="str" cm="1">
        <f t="array" ref="M16">IF(C16="","",INDEX(FitCurve!$AE$3:$AE$1002,I16))</f>
        <v/>
      </c>
      <c r="N16" s="3" t="str" cm="1">
        <f t="array" ref="N16">IF(C16="","",INDEX(FitCurve!$AF$3:$AF$1002,J16))</f>
        <v/>
      </c>
      <c r="O16" s="3" t="str" cm="1">
        <f t="array" ref="O16">IF(C16="","",INDEX(FitCurve!$AF$3:$AF$1002,K16))</f>
        <v/>
      </c>
      <c r="P16" s="3" t="str" cm="1">
        <f t="array" ref="P16">IF(C16="","",INDEX(FitCurve!$B$3:$B$1002,H16))</f>
        <v/>
      </c>
      <c r="Q16" s="3" t="str" cm="1">
        <f t="array" ref="Q16">IF(C16="","",INDEX(FitCurve!$B$3:$B$1002,I16))</f>
        <v/>
      </c>
      <c r="R16" s="3" t="str" cm="1">
        <f t="array" ref="R16">IF(C16="","",INDEX(FitCurve!$B$3:$B$1002,J16))</f>
        <v/>
      </c>
      <c r="S16" s="3" t="str" cm="1">
        <f t="array" ref="S16">IF(C16="","",INDEX(FitCurve!$B$3:$B$1002,K16))</f>
        <v/>
      </c>
    </row>
    <row r="17" spans="3:19" x14ac:dyDescent="0.25">
      <c r="C17" s="36"/>
      <c r="D17" s="3" t="str">
        <f>IF(C17="","",IF(OR(C17&gt;MAX(_xlfn.ANCHORARRAY(FitCurve!$E$3)),C17&lt;MIN(_xlfn.ANCHORARRAY(FitCurve!$E$3))),"Out of range",IF(CurveFitting!$N$3="5PL",10^(CurveFitting!$U$26-((LOG10(((CurveFitting!$U$25-CurveFitting!$U$24)/(C17-CurveFitting!$U$24))^(1/CurveFitting!$U$28)-1))/1)/CurveFitting!$U$27),
IF(CurveFitting!$N$3="4PL",10^(CurveFitting!$U$26-((LOG10((CurveFitting!$U$25-CurveFitting!$U$24)/(C17-CurveFitting!$U$24)-1))/CurveFitting!$U$27)),
IF(CurveFitting!$N$3="Linear",(C17-CurveFitting!$U$24)/CurveFitting!$U$25,
IF(CurveFitting!$N$3="Hyperbolic",CurveFitting!$U$25*C17/(CurveFitting!$U$24-C17),
IF(CurveFitting!$N$3="Exp1",CurveFitting!$U$26*LN(CurveFitting!$U$25/(CurveFitting!$U$25-C17)-CurveFitting!$U$24/(CurveFitting!$U$25-C17)),
IF(CurveFitting!$N$3="Exp2",CurveFitting!$U$26*LOG(CurveFitting!$U$24/(CurveFitting!$U$24-C17)-CurveFitting!$U$25/(CurveFitting!$U$24-C17)),""))))))))</f>
        <v/>
      </c>
      <c r="E17" s="3" t="str">
        <f>IFERROR(IF(C17="","",IF(OR(C17&gt;MAX(_xlfn.ANCHORARRAY(FitCurve!$E$3)),C17&lt;MIN(_xlfn.ANCHORARRAY(FitCurve!$E$3))),"Out of range","[ " &amp; TEXT(_xlfn.FORECAST.LINEAR(C17,R17:S17,N17:O17),"#.####") &amp; ", " &amp; TEXT(_xlfn.FORECAST.LINEAR(C17,P17:Q17,L17:M17),"#.####") &amp; " ]")),"")</f>
        <v/>
      </c>
      <c r="H17" s="52" t="str">
        <f>IF(C17="","",_xlfn.XMATCH(C17,FitCurve!AE17:AE1016,-1))</f>
        <v/>
      </c>
      <c r="I17" s="52" t="str">
        <f>IF(C17="","",_xlfn.XMATCH(C17,FitCurve!AE17:AE1016,1))</f>
        <v/>
      </c>
      <c r="J17" s="52" t="str">
        <f>IF(C17="","",_xlfn.XMATCH(C17,FitCurve!AF17:AF1016,-1))</f>
        <v/>
      </c>
      <c r="K17" s="52" t="str">
        <f>IF(C17="","",_xlfn.XMATCH(C17,FitCurve!AF17:AF1016,1))</f>
        <v/>
      </c>
      <c r="L17" s="3" t="str" cm="1">
        <f t="array" ref="L17">IF(C17="","",INDEX(FitCurve!$AE$3:$AE$1002,H17))</f>
        <v/>
      </c>
      <c r="M17" s="3" t="str" cm="1">
        <f t="array" ref="M17">IF(C17="","",INDEX(FitCurve!$AE$3:$AE$1002,I17))</f>
        <v/>
      </c>
      <c r="N17" s="3" t="str" cm="1">
        <f t="array" ref="N17">IF(C17="","",INDEX(FitCurve!$AF$3:$AF$1002,J17))</f>
        <v/>
      </c>
      <c r="O17" s="3" t="str" cm="1">
        <f t="array" ref="O17">IF(C17="","",INDEX(FitCurve!$AF$3:$AF$1002,K17))</f>
        <v/>
      </c>
      <c r="P17" s="3" t="str" cm="1">
        <f t="array" ref="P17">IF(C17="","",INDEX(FitCurve!$B$3:$B$1002,H17))</f>
        <v/>
      </c>
      <c r="Q17" s="3" t="str" cm="1">
        <f t="array" ref="Q17">IF(C17="","",INDEX(FitCurve!$B$3:$B$1002,I17))</f>
        <v/>
      </c>
      <c r="R17" s="3" t="str" cm="1">
        <f t="array" ref="R17">IF(C17="","",INDEX(FitCurve!$B$3:$B$1002,J17))</f>
        <v/>
      </c>
      <c r="S17" s="3" t="str" cm="1">
        <f t="array" ref="S17">IF(C17="","",INDEX(FitCurve!$B$3:$B$1002,K17))</f>
        <v/>
      </c>
    </row>
    <row r="18" spans="3:19" x14ac:dyDescent="0.25">
      <c r="C18" s="36"/>
      <c r="D18" s="3" t="str">
        <f>IF(C18="","",IF(OR(C18&gt;MAX(_xlfn.ANCHORARRAY(FitCurve!$E$3)),C18&lt;MIN(_xlfn.ANCHORARRAY(FitCurve!$E$3))),"Out of range",IF(CurveFitting!$N$3="5PL",10^(CurveFitting!$U$26-((LOG10(((CurveFitting!$U$25-CurveFitting!$U$24)/(C18-CurveFitting!$U$24))^(1/CurveFitting!$U$28)-1))/1)/CurveFitting!$U$27),
IF(CurveFitting!$N$3="4PL",10^(CurveFitting!$U$26-((LOG10((CurveFitting!$U$25-CurveFitting!$U$24)/(C18-CurveFitting!$U$24)-1))/CurveFitting!$U$27)),
IF(CurveFitting!$N$3="Linear",(C18-CurveFitting!$U$24)/CurveFitting!$U$25,
IF(CurveFitting!$N$3="Hyperbolic",CurveFitting!$U$25*C18/(CurveFitting!$U$24-C18),
IF(CurveFitting!$N$3="Exp1",CurveFitting!$U$26*LN(CurveFitting!$U$25/(CurveFitting!$U$25-C18)-CurveFitting!$U$24/(CurveFitting!$U$25-C18)),
IF(CurveFitting!$N$3="Exp2",CurveFitting!$U$26*LOG(CurveFitting!$U$24/(CurveFitting!$U$24-C18)-CurveFitting!$U$25/(CurveFitting!$U$24-C18)),""))))))))</f>
        <v/>
      </c>
      <c r="E18" s="3" t="str">
        <f>IFERROR(IF(C18="","",IF(OR(C18&gt;MAX(_xlfn.ANCHORARRAY(FitCurve!$E$3)),C18&lt;MIN(_xlfn.ANCHORARRAY(FitCurve!$E$3))),"Out of range","[ " &amp; TEXT(_xlfn.FORECAST.LINEAR(C18,R18:S18,N18:O18),"#.####") &amp; ", " &amp; TEXT(_xlfn.FORECAST.LINEAR(C18,P18:Q18,L18:M18),"#.####") &amp; " ]")),"")</f>
        <v/>
      </c>
      <c r="H18" s="52" t="str">
        <f>IF(C18="","",_xlfn.XMATCH(C18,FitCurve!AE18:AE1017,-1))</f>
        <v/>
      </c>
      <c r="I18" s="52" t="str">
        <f>IF(C18="","",_xlfn.XMATCH(C18,FitCurve!AE18:AE1017,1))</f>
        <v/>
      </c>
      <c r="J18" s="52" t="str">
        <f>IF(C18="","",_xlfn.XMATCH(C18,FitCurve!AF18:AF1017,-1))</f>
        <v/>
      </c>
      <c r="K18" s="52" t="str">
        <f>IF(C18="","",_xlfn.XMATCH(C18,FitCurve!AF18:AF1017,1))</f>
        <v/>
      </c>
      <c r="L18" s="3" t="str" cm="1">
        <f t="array" ref="L18">IF(C18="","",INDEX(FitCurve!$AE$3:$AE$1002,H18))</f>
        <v/>
      </c>
      <c r="M18" s="3" t="str" cm="1">
        <f t="array" ref="M18">IF(C18="","",INDEX(FitCurve!$AE$3:$AE$1002,I18))</f>
        <v/>
      </c>
      <c r="N18" s="3" t="str" cm="1">
        <f t="array" ref="N18">IF(C18="","",INDEX(FitCurve!$AF$3:$AF$1002,J18))</f>
        <v/>
      </c>
      <c r="O18" s="3" t="str" cm="1">
        <f t="array" ref="O18">IF(C18="","",INDEX(FitCurve!$AF$3:$AF$1002,K18))</f>
        <v/>
      </c>
      <c r="P18" s="3" t="str" cm="1">
        <f t="array" ref="P18">IF(C18="","",INDEX(FitCurve!$B$3:$B$1002,H18))</f>
        <v/>
      </c>
      <c r="Q18" s="3" t="str" cm="1">
        <f t="array" ref="Q18">IF(C18="","",INDEX(FitCurve!$B$3:$B$1002,I18))</f>
        <v/>
      </c>
      <c r="R18" s="3" t="str" cm="1">
        <f t="array" ref="R18">IF(C18="","",INDEX(FitCurve!$B$3:$B$1002,J18))</f>
        <v/>
      </c>
      <c r="S18" s="3" t="str" cm="1">
        <f t="array" ref="S18">IF(C18="","",INDEX(FitCurve!$B$3:$B$1002,K18))</f>
        <v/>
      </c>
    </row>
    <row r="19" spans="3:19" x14ac:dyDescent="0.25">
      <c r="C19" s="36"/>
      <c r="D19" s="3" t="str">
        <f>IF(C19="","",IF(OR(C19&gt;MAX(_xlfn.ANCHORARRAY(FitCurve!$E$3)),C19&lt;MIN(_xlfn.ANCHORARRAY(FitCurve!$E$3))),"Out of range",IF(CurveFitting!$N$3="5PL",10^(CurveFitting!$U$26-((LOG10(((CurveFitting!$U$25-CurveFitting!$U$24)/(C19-CurveFitting!$U$24))^(1/CurveFitting!$U$28)-1))/1)/CurveFitting!$U$27),
IF(CurveFitting!$N$3="4PL",10^(CurveFitting!$U$26-((LOG10((CurveFitting!$U$25-CurveFitting!$U$24)/(C19-CurveFitting!$U$24)-1))/CurveFitting!$U$27)),
IF(CurveFitting!$N$3="Linear",(C19-CurveFitting!$U$24)/CurveFitting!$U$25,
IF(CurveFitting!$N$3="Hyperbolic",CurveFitting!$U$25*C19/(CurveFitting!$U$24-C19),
IF(CurveFitting!$N$3="Exp1",CurveFitting!$U$26*LN(CurveFitting!$U$25/(CurveFitting!$U$25-C19)-CurveFitting!$U$24/(CurveFitting!$U$25-C19)),
IF(CurveFitting!$N$3="Exp2",CurveFitting!$U$26*LOG(CurveFitting!$U$24/(CurveFitting!$U$24-C19)-CurveFitting!$U$25/(CurveFitting!$U$24-C19)),""))))))))</f>
        <v/>
      </c>
      <c r="E19" s="3" t="str">
        <f>IFERROR(IF(C19="","",IF(OR(C19&gt;MAX(_xlfn.ANCHORARRAY(FitCurve!$E$3)),C19&lt;MIN(_xlfn.ANCHORARRAY(FitCurve!$E$3))),"Out of range","[ " &amp; TEXT(_xlfn.FORECAST.LINEAR(C19,R19:S19,N19:O19),"#.####") &amp; ", " &amp; TEXT(_xlfn.FORECAST.LINEAR(C19,P19:Q19,L19:M19),"#.####") &amp; " ]")),"")</f>
        <v/>
      </c>
      <c r="H19" s="52" t="str">
        <f>IF(C19="","",_xlfn.XMATCH(C19,FitCurve!AE19:AE1018,-1))</f>
        <v/>
      </c>
      <c r="I19" s="52" t="str">
        <f>IF(C19="","",_xlfn.XMATCH(C19,FitCurve!AE19:AE1018,1))</f>
        <v/>
      </c>
      <c r="J19" s="52" t="str">
        <f>IF(C19="","",_xlfn.XMATCH(C19,FitCurve!AF19:AF1018,-1))</f>
        <v/>
      </c>
      <c r="K19" s="52" t="str">
        <f>IF(C19="","",_xlfn.XMATCH(C19,FitCurve!AF19:AF1018,1))</f>
        <v/>
      </c>
      <c r="L19" s="3" t="str" cm="1">
        <f t="array" ref="L19">IF(C19="","",INDEX(FitCurve!$AE$3:$AE$1002,H19))</f>
        <v/>
      </c>
      <c r="M19" s="3" t="str" cm="1">
        <f t="array" ref="M19">IF(C19="","",INDEX(FitCurve!$AE$3:$AE$1002,I19))</f>
        <v/>
      </c>
      <c r="N19" s="3" t="str" cm="1">
        <f t="array" ref="N19">IF(C19="","",INDEX(FitCurve!$AF$3:$AF$1002,J19))</f>
        <v/>
      </c>
      <c r="O19" s="3" t="str" cm="1">
        <f t="array" ref="O19">IF(C19="","",INDEX(FitCurve!$AF$3:$AF$1002,K19))</f>
        <v/>
      </c>
      <c r="P19" s="3" t="str" cm="1">
        <f t="array" ref="P19">IF(C19="","",INDEX(FitCurve!$B$3:$B$1002,H19))</f>
        <v/>
      </c>
      <c r="Q19" s="3" t="str" cm="1">
        <f t="array" ref="Q19">IF(C19="","",INDEX(FitCurve!$B$3:$B$1002,I19))</f>
        <v/>
      </c>
      <c r="R19" s="3" t="str" cm="1">
        <f t="array" ref="R19">IF(C19="","",INDEX(FitCurve!$B$3:$B$1002,J19))</f>
        <v/>
      </c>
      <c r="S19" s="3" t="str" cm="1">
        <f t="array" ref="S19">IF(C19="","",INDEX(FitCurve!$B$3:$B$1002,K19))</f>
        <v/>
      </c>
    </row>
    <row r="20" spans="3:19" x14ac:dyDescent="0.25">
      <c r="C20" s="36"/>
      <c r="D20" s="3" t="str">
        <f>IF(C20="","",IF(OR(C20&gt;MAX(_xlfn.ANCHORARRAY(FitCurve!$E$3)),C20&lt;MIN(_xlfn.ANCHORARRAY(FitCurve!$E$3))),"Out of range",IF(CurveFitting!$N$3="5PL",10^(CurveFitting!$U$26-((LOG10(((CurveFitting!$U$25-CurveFitting!$U$24)/(C20-CurveFitting!$U$24))^(1/CurveFitting!$U$28)-1))/1)/CurveFitting!$U$27),
IF(CurveFitting!$N$3="4PL",10^(CurveFitting!$U$26-((LOG10((CurveFitting!$U$25-CurveFitting!$U$24)/(C20-CurveFitting!$U$24)-1))/CurveFitting!$U$27)),
IF(CurveFitting!$N$3="Linear",(C20-CurveFitting!$U$24)/CurveFitting!$U$25,
IF(CurveFitting!$N$3="Hyperbolic",CurveFitting!$U$25*C20/(CurveFitting!$U$24-C20),
IF(CurveFitting!$N$3="Exp1",CurveFitting!$U$26*LN(CurveFitting!$U$25/(CurveFitting!$U$25-C20)-CurveFitting!$U$24/(CurveFitting!$U$25-C20)),
IF(CurveFitting!$N$3="Exp2",CurveFitting!$U$26*LOG(CurveFitting!$U$24/(CurveFitting!$U$24-C20)-CurveFitting!$U$25/(CurveFitting!$U$24-C20)),""))))))))</f>
        <v/>
      </c>
      <c r="E20" s="3" t="str">
        <f>IFERROR(IF(C20="","",IF(OR(C20&gt;MAX(_xlfn.ANCHORARRAY(FitCurve!$E$3)),C20&lt;MIN(_xlfn.ANCHORARRAY(FitCurve!$E$3))),"Out of range","[ " &amp; TEXT(_xlfn.FORECAST.LINEAR(C20,R20:S20,N20:O20),"#.####") &amp; ", " &amp; TEXT(_xlfn.FORECAST.LINEAR(C20,P20:Q20,L20:M20),"#.####") &amp; " ]")),"")</f>
        <v/>
      </c>
      <c r="H20" s="52" t="str">
        <f>IF(C20="","",_xlfn.XMATCH(C20,FitCurve!AE20:AE1019,-1))</f>
        <v/>
      </c>
      <c r="I20" s="52" t="str">
        <f>IF(C20="","",_xlfn.XMATCH(C20,FitCurve!AE20:AE1019,1))</f>
        <v/>
      </c>
      <c r="J20" s="52" t="str">
        <f>IF(C20="","",_xlfn.XMATCH(C20,FitCurve!AF20:AF1019,-1))</f>
        <v/>
      </c>
      <c r="K20" s="52" t="str">
        <f>IF(C20="","",_xlfn.XMATCH(C20,FitCurve!AF20:AF1019,1))</f>
        <v/>
      </c>
      <c r="L20" s="3" t="str" cm="1">
        <f t="array" ref="L20">IF(C20="","",INDEX(FitCurve!$AE$3:$AE$1002,H20))</f>
        <v/>
      </c>
      <c r="M20" s="3" t="str" cm="1">
        <f t="array" ref="M20">IF(C20="","",INDEX(FitCurve!$AE$3:$AE$1002,I20))</f>
        <v/>
      </c>
      <c r="N20" s="3" t="str" cm="1">
        <f t="array" ref="N20">IF(C20="","",INDEX(FitCurve!$AF$3:$AF$1002,J20))</f>
        <v/>
      </c>
      <c r="O20" s="3" t="str" cm="1">
        <f t="array" ref="O20">IF(C20="","",INDEX(FitCurve!$AF$3:$AF$1002,K20))</f>
        <v/>
      </c>
      <c r="P20" s="3" t="str" cm="1">
        <f t="array" ref="P20">IF(C20="","",INDEX(FitCurve!$B$3:$B$1002,H20))</f>
        <v/>
      </c>
      <c r="Q20" s="3" t="str" cm="1">
        <f t="array" ref="Q20">IF(C20="","",INDEX(FitCurve!$B$3:$B$1002,I20))</f>
        <v/>
      </c>
      <c r="R20" s="3" t="str" cm="1">
        <f t="array" ref="R20">IF(C20="","",INDEX(FitCurve!$B$3:$B$1002,J20))</f>
        <v/>
      </c>
      <c r="S20" s="3" t="str" cm="1">
        <f t="array" ref="S20">IF(C20="","",INDEX(FitCurve!$B$3:$B$1002,K20))</f>
        <v/>
      </c>
    </row>
    <row r="21" spans="3:19" x14ac:dyDescent="0.25">
      <c r="C21" s="36"/>
      <c r="D21" s="3" t="str">
        <f>IF(C21="","",IF(OR(C21&gt;MAX(_xlfn.ANCHORARRAY(FitCurve!$E$3)),C21&lt;MIN(_xlfn.ANCHORARRAY(FitCurve!$E$3))),"Out of range",IF(CurveFitting!$N$3="5PL",10^(CurveFitting!$U$26-((LOG10(((CurveFitting!$U$25-CurveFitting!$U$24)/(C21-CurveFitting!$U$24))^(1/CurveFitting!$U$28)-1))/1)/CurveFitting!$U$27),
IF(CurveFitting!$N$3="4PL",10^(CurveFitting!$U$26-((LOG10((CurveFitting!$U$25-CurveFitting!$U$24)/(C21-CurveFitting!$U$24)-1))/CurveFitting!$U$27)),
IF(CurveFitting!$N$3="Linear",(C21-CurveFitting!$U$24)/CurveFitting!$U$25,
IF(CurveFitting!$N$3="Hyperbolic",CurveFitting!$U$25*C21/(CurveFitting!$U$24-C21),
IF(CurveFitting!$N$3="Exp1",CurveFitting!$U$26*LN(CurveFitting!$U$25/(CurveFitting!$U$25-C21)-CurveFitting!$U$24/(CurveFitting!$U$25-C21)),
IF(CurveFitting!$N$3="Exp2",CurveFitting!$U$26*LOG(CurveFitting!$U$24/(CurveFitting!$U$24-C21)-CurveFitting!$U$25/(CurveFitting!$U$24-C21)),""))))))))</f>
        <v/>
      </c>
      <c r="E21" s="3" t="str">
        <f>IFERROR(IF(C21="","",IF(OR(C21&gt;MAX(_xlfn.ANCHORARRAY(FitCurve!$E$3)),C21&lt;MIN(_xlfn.ANCHORARRAY(FitCurve!$E$3))),"Out of range","[ " &amp; TEXT(_xlfn.FORECAST.LINEAR(C21,R21:S21,N21:O21),"#.####") &amp; ", " &amp; TEXT(_xlfn.FORECAST.LINEAR(C21,P21:Q21,L21:M21),"#.####") &amp; " ]")),"")</f>
        <v/>
      </c>
      <c r="H21" s="52" t="str">
        <f>IF(C21="","",_xlfn.XMATCH(C21,FitCurve!AE21:AE1020,-1))</f>
        <v/>
      </c>
      <c r="I21" s="52" t="str">
        <f>IF(C21="","",_xlfn.XMATCH(C21,FitCurve!AE21:AE1020,1))</f>
        <v/>
      </c>
      <c r="J21" s="52" t="str">
        <f>IF(C21="","",_xlfn.XMATCH(C21,FitCurve!AF21:AF1020,-1))</f>
        <v/>
      </c>
      <c r="K21" s="52" t="str">
        <f>IF(C21="","",_xlfn.XMATCH(C21,FitCurve!AF21:AF1020,1))</f>
        <v/>
      </c>
      <c r="L21" s="3" t="str" cm="1">
        <f t="array" ref="L21">IF(C21="","",INDEX(FitCurve!$AE$3:$AE$1002,H21))</f>
        <v/>
      </c>
      <c r="M21" s="3" t="str" cm="1">
        <f t="array" ref="M21">IF(C21="","",INDEX(FitCurve!$AE$3:$AE$1002,I21))</f>
        <v/>
      </c>
      <c r="N21" s="3" t="str" cm="1">
        <f t="array" ref="N21">IF(C21="","",INDEX(FitCurve!$AF$3:$AF$1002,J21))</f>
        <v/>
      </c>
      <c r="O21" s="3" t="str" cm="1">
        <f t="array" ref="O21">IF(C21="","",INDEX(FitCurve!$AF$3:$AF$1002,K21))</f>
        <v/>
      </c>
      <c r="P21" s="3" t="str" cm="1">
        <f t="array" ref="P21">IF(C21="","",INDEX(FitCurve!$B$3:$B$1002,H21))</f>
        <v/>
      </c>
      <c r="Q21" s="3" t="str" cm="1">
        <f t="array" ref="Q21">IF(C21="","",INDEX(FitCurve!$B$3:$B$1002,I21))</f>
        <v/>
      </c>
      <c r="R21" s="3" t="str" cm="1">
        <f t="array" ref="R21">IF(C21="","",INDEX(FitCurve!$B$3:$B$1002,J21))</f>
        <v/>
      </c>
      <c r="S21" s="3" t="str" cm="1">
        <f t="array" ref="S21">IF(C21="","",INDEX(FitCurve!$B$3:$B$1002,K21))</f>
        <v/>
      </c>
    </row>
    <row r="22" spans="3:19" x14ac:dyDescent="0.25">
      <c r="C22" s="36"/>
      <c r="D22" s="3" t="str">
        <f>IF(C22="","",IF(OR(C22&gt;MAX(_xlfn.ANCHORARRAY(FitCurve!$E$3)),C22&lt;MIN(_xlfn.ANCHORARRAY(FitCurve!$E$3))),"Out of range",IF(CurveFitting!$N$3="5PL",10^(CurveFitting!$U$26-((LOG10(((CurveFitting!$U$25-CurveFitting!$U$24)/(C22-CurveFitting!$U$24))^(1/CurveFitting!$U$28)-1))/1)/CurveFitting!$U$27),
IF(CurveFitting!$N$3="4PL",10^(CurveFitting!$U$26-((LOG10((CurveFitting!$U$25-CurveFitting!$U$24)/(C22-CurveFitting!$U$24)-1))/CurveFitting!$U$27)),
IF(CurveFitting!$N$3="Linear",(C22-CurveFitting!$U$24)/CurveFitting!$U$25,
IF(CurveFitting!$N$3="Hyperbolic",CurveFitting!$U$25*C22/(CurveFitting!$U$24-C22),
IF(CurveFitting!$N$3="Exp1",CurveFitting!$U$26*LN(CurveFitting!$U$25/(CurveFitting!$U$25-C22)-CurveFitting!$U$24/(CurveFitting!$U$25-C22)),
IF(CurveFitting!$N$3="Exp2",CurveFitting!$U$26*LOG(CurveFitting!$U$24/(CurveFitting!$U$24-C22)-CurveFitting!$U$25/(CurveFitting!$U$24-C22)),""))))))))</f>
        <v/>
      </c>
      <c r="E22" s="3" t="str">
        <f>IFERROR(IF(C22="","",IF(OR(C22&gt;MAX(_xlfn.ANCHORARRAY(FitCurve!$E$3)),C22&lt;MIN(_xlfn.ANCHORARRAY(FitCurve!$E$3))),"Out of range","[ " &amp; TEXT(_xlfn.FORECAST.LINEAR(C22,R22:S22,N22:O22),"#.####") &amp; ", " &amp; TEXT(_xlfn.FORECAST.LINEAR(C22,P22:Q22,L22:M22),"#.####") &amp; " ]")),"")</f>
        <v/>
      </c>
      <c r="H22" s="52" t="str">
        <f>IF(C22="","",_xlfn.XMATCH(C22,FitCurve!AE22:AE1021,-1))</f>
        <v/>
      </c>
      <c r="I22" s="52" t="str">
        <f>IF(C22="","",_xlfn.XMATCH(C22,FitCurve!AE22:AE1021,1))</f>
        <v/>
      </c>
      <c r="J22" s="52" t="str">
        <f>IF(C22="","",_xlfn.XMATCH(C22,FitCurve!AF22:AF1021,-1))</f>
        <v/>
      </c>
      <c r="K22" s="52" t="str">
        <f>IF(C22="","",_xlfn.XMATCH(C22,FitCurve!AF22:AF1021,1))</f>
        <v/>
      </c>
      <c r="L22" s="3" t="str" cm="1">
        <f t="array" ref="L22">IF(C22="","",INDEX(FitCurve!$AE$3:$AE$1002,H22))</f>
        <v/>
      </c>
      <c r="M22" s="3" t="str" cm="1">
        <f t="array" ref="M22">IF(C22="","",INDEX(FitCurve!$AE$3:$AE$1002,I22))</f>
        <v/>
      </c>
      <c r="N22" s="3" t="str" cm="1">
        <f t="array" ref="N22">IF(C22="","",INDEX(FitCurve!$AF$3:$AF$1002,J22))</f>
        <v/>
      </c>
      <c r="O22" s="3" t="str" cm="1">
        <f t="array" ref="O22">IF(C22="","",INDEX(FitCurve!$AF$3:$AF$1002,K22))</f>
        <v/>
      </c>
      <c r="P22" s="3" t="str" cm="1">
        <f t="array" ref="P22">IF(C22="","",INDEX(FitCurve!$B$3:$B$1002,H22))</f>
        <v/>
      </c>
      <c r="Q22" s="3" t="str" cm="1">
        <f t="array" ref="Q22">IF(C22="","",INDEX(FitCurve!$B$3:$B$1002,I22))</f>
        <v/>
      </c>
      <c r="R22" s="3" t="str" cm="1">
        <f t="array" ref="R22">IF(C22="","",INDEX(FitCurve!$B$3:$B$1002,J22))</f>
        <v/>
      </c>
      <c r="S22" s="3" t="str" cm="1">
        <f t="array" ref="S22">IF(C22="","",INDEX(FitCurve!$B$3:$B$1002,K22))</f>
        <v/>
      </c>
    </row>
    <row r="23" spans="3:19" x14ac:dyDescent="0.25">
      <c r="C23" s="36"/>
      <c r="D23" s="3" t="str">
        <f>IF(C23="","",IF(OR(C23&gt;MAX(_xlfn.ANCHORARRAY(FitCurve!$E$3)),C23&lt;MIN(_xlfn.ANCHORARRAY(FitCurve!$E$3))),"Out of range",IF(CurveFitting!$N$3="5PL",10^(CurveFitting!$U$26-((LOG10(((CurveFitting!$U$25-CurveFitting!$U$24)/(C23-CurveFitting!$U$24))^(1/CurveFitting!$U$28)-1))/1)/CurveFitting!$U$27),
IF(CurveFitting!$N$3="4PL",10^(CurveFitting!$U$26-((LOG10((CurveFitting!$U$25-CurveFitting!$U$24)/(C23-CurveFitting!$U$24)-1))/CurveFitting!$U$27)),
IF(CurveFitting!$N$3="Linear",(C23-CurveFitting!$U$24)/CurveFitting!$U$25,
IF(CurveFitting!$N$3="Hyperbolic",CurveFitting!$U$25*C23/(CurveFitting!$U$24-C23),
IF(CurveFitting!$N$3="Exp1",CurveFitting!$U$26*LN(CurveFitting!$U$25/(CurveFitting!$U$25-C23)-CurveFitting!$U$24/(CurveFitting!$U$25-C23)),
IF(CurveFitting!$N$3="Exp2",CurveFitting!$U$26*LOG(CurveFitting!$U$24/(CurveFitting!$U$24-C23)-CurveFitting!$U$25/(CurveFitting!$U$24-C23)),""))))))))</f>
        <v/>
      </c>
      <c r="E23" s="3" t="str">
        <f>IFERROR(IF(C23="","",IF(OR(C23&gt;MAX(_xlfn.ANCHORARRAY(FitCurve!$E$3)),C23&lt;MIN(_xlfn.ANCHORARRAY(FitCurve!$E$3))),"Out of range","[ " &amp; TEXT(_xlfn.FORECAST.LINEAR(C23,R23:S23,N23:O23),"#.####") &amp; ", " &amp; TEXT(_xlfn.FORECAST.LINEAR(C23,P23:Q23,L23:M23),"#.####") &amp; " ]")),"")</f>
        <v/>
      </c>
      <c r="H23" s="52" t="str">
        <f>IF(C23="","",_xlfn.XMATCH(C23,FitCurve!AE23:AE1022,-1))</f>
        <v/>
      </c>
      <c r="I23" s="52" t="str">
        <f>IF(C23="","",_xlfn.XMATCH(C23,FitCurve!AE23:AE1022,1))</f>
        <v/>
      </c>
      <c r="J23" s="52" t="str">
        <f>IF(C23="","",_xlfn.XMATCH(C23,FitCurve!AF23:AF1022,-1))</f>
        <v/>
      </c>
      <c r="K23" s="52" t="str">
        <f>IF(C23="","",_xlfn.XMATCH(C23,FitCurve!AF23:AF1022,1))</f>
        <v/>
      </c>
      <c r="L23" s="3" t="str" cm="1">
        <f t="array" ref="L23">IF(C23="","",INDEX(FitCurve!$AE$3:$AE$1002,H23))</f>
        <v/>
      </c>
      <c r="M23" s="3" t="str" cm="1">
        <f t="array" ref="M23">IF(C23="","",INDEX(FitCurve!$AE$3:$AE$1002,I23))</f>
        <v/>
      </c>
      <c r="N23" s="3" t="str" cm="1">
        <f t="array" ref="N23">IF(C23="","",INDEX(FitCurve!$AF$3:$AF$1002,J23))</f>
        <v/>
      </c>
      <c r="O23" s="3" t="str" cm="1">
        <f t="array" ref="O23">IF(C23="","",INDEX(FitCurve!$AF$3:$AF$1002,K23))</f>
        <v/>
      </c>
      <c r="P23" s="3" t="str" cm="1">
        <f t="array" ref="P23">IF(C23="","",INDEX(FitCurve!$B$3:$B$1002,H23))</f>
        <v/>
      </c>
      <c r="Q23" s="3" t="str" cm="1">
        <f t="array" ref="Q23">IF(C23="","",INDEX(FitCurve!$B$3:$B$1002,I23))</f>
        <v/>
      </c>
      <c r="R23" s="3" t="str" cm="1">
        <f t="array" ref="R23">IF(C23="","",INDEX(FitCurve!$B$3:$B$1002,J23))</f>
        <v/>
      </c>
      <c r="S23" s="3" t="str" cm="1">
        <f t="array" ref="S23">IF(C23="","",INDEX(FitCurve!$B$3:$B$1002,K23))</f>
        <v/>
      </c>
    </row>
    <row r="24" spans="3:19" x14ac:dyDescent="0.25">
      <c r="C24" s="36"/>
      <c r="D24" s="3" t="str">
        <f>IF(C24="","",IF(OR(C24&gt;MAX(_xlfn.ANCHORARRAY(FitCurve!$E$3)),C24&lt;MIN(_xlfn.ANCHORARRAY(FitCurve!$E$3))),"Out of range",IF(CurveFitting!$N$3="5PL",10^(CurveFitting!$U$26-((LOG10(((CurveFitting!$U$25-CurveFitting!$U$24)/(C24-CurveFitting!$U$24))^(1/CurveFitting!$U$28)-1))/1)/CurveFitting!$U$27),
IF(CurveFitting!$N$3="4PL",10^(CurveFitting!$U$26-((LOG10((CurveFitting!$U$25-CurveFitting!$U$24)/(C24-CurveFitting!$U$24)-1))/CurveFitting!$U$27)),
IF(CurveFitting!$N$3="Linear",(C24-CurveFitting!$U$24)/CurveFitting!$U$25,
IF(CurveFitting!$N$3="Hyperbolic",CurveFitting!$U$25*C24/(CurveFitting!$U$24-C24),
IF(CurveFitting!$N$3="Exp1",CurveFitting!$U$26*LN(CurveFitting!$U$25/(CurveFitting!$U$25-C24)-CurveFitting!$U$24/(CurveFitting!$U$25-C24)),
IF(CurveFitting!$N$3="Exp2",CurveFitting!$U$26*LOG(CurveFitting!$U$24/(CurveFitting!$U$24-C24)-CurveFitting!$U$25/(CurveFitting!$U$24-C24)),""))))))))</f>
        <v/>
      </c>
      <c r="E24" s="3" t="str">
        <f>IFERROR(IF(C24="","",IF(OR(C24&gt;MAX(_xlfn.ANCHORARRAY(FitCurve!$E$3)),C24&lt;MIN(_xlfn.ANCHORARRAY(FitCurve!$E$3))),"Out of range","[ " &amp; TEXT(_xlfn.FORECAST.LINEAR(C24,R24:S24,N24:O24),"#.####") &amp; ", " &amp; TEXT(_xlfn.FORECAST.LINEAR(C24,P24:Q24,L24:M24),"#.####") &amp; " ]")),"")</f>
        <v/>
      </c>
      <c r="H24" s="52" t="str">
        <f>IF(C24="","",_xlfn.XMATCH(C24,FitCurve!AE24:AE1023,-1))</f>
        <v/>
      </c>
      <c r="I24" s="52" t="str">
        <f>IF(C24="","",_xlfn.XMATCH(C24,FitCurve!AE24:AE1023,1))</f>
        <v/>
      </c>
      <c r="J24" s="52" t="str">
        <f>IF(C24="","",_xlfn.XMATCH(C24,FitCurve!AF24:AF1023,-1))</f>
        <v/>
      </c>
      <c r="K24" s="52" t="str">
        <f>IF(C24="","",_xlfn.XMATCH(C24,FitCurve!AF24:AF1023,1))</f>
        <v/>
      </c>
      <c r="L24" s="3" t="str" cm="1">
        <f t="array" ref="L24">IF(C24="","",INDEX(FitCurve!$AE$3:$AE$1002,H24))</f>
        <v/>
      </c>
      <c r="M24" s="3" t="str" cm="1">
        <f t="array" ref="M24">IF(C24="","",INDEX(FitCurve!$AE$3:$AE$1002,I24))</f>
        <v/>
      </c>
      <c r="N24" s="3" t="str" cm="1">
        <f t="array" ref="N24">IF(C24="","",INDEX(FitCurve!$AF$3:$AF$1002,J24))</f>
        <v/>
      </c>
      <c r="O24" s="3" t="str" cm="1">
        <f t="array" ref="O24">IF(C24="","",INDEX(FitCurve!$AF$3:$AF$1002,K24))</f>
        <v/>
      </c>
      <c r="P24" s="3" t="str" cm="1">
        <f t="array" ref="P24">IF(C24="","",INDEX(FitCurve!$B$3:$B$1002,H24))</f>
        <v/>
      </c>
      <c r="Q24" s="3" t="str" cm="1">
        <f t="array" ref="Q24">IF(C24="","",INDEX(FitCurve!$B$3:$B$1002,I24))</f>
        <v/>
      </c>
      <c r="R24" s="3" t="str" cm="1">
        <f t="array" ref="R24">IF(C24="","",INDEX(FitCurve!$B$3:$B$1002,J24))</f>
        <v/>
      </c>
      <c r="S24" s="3" t="str" cm="1">
        <f t="array" ref="S24">IF(C24="","",INDEX(FitCurve!$B$3:$B$1002,K24))</f>
        <v/>
      </c>
    </row>
    <row r="25" spans="3:19" x14ac:dyDescent="0.25">
      <c r="C25" s="36"/>
      <c r="D25" s="3" t="str">
        <f>IF(C25="","",IF(OR(C25&gt;MAX(_xlfn.ANCHORARRAY(FitCurve!$E$3)),C25&lt;MIN(_xlfn.ANCHORARRAY(FitCurve!$E$3))),"Out of range",IF(CurveFitting!$N$3="5PL",10^(CurveFitting!$U$26-((LOG10(((CurveFitting!$U$25-CurveFitting!$U$24)/(C25-CurveFitting!$U$24))^(1/CurveFitting!$U$28)-1))/1)/CurveFitting!$U$27),
IF(CurveFitting!$N$3="4PL",10^(CurveFitting!$U$26-((LOG10((CurveFitting!$U$25-CurveFitting!$U$24)/(C25-CurveFitting!$U$24)-1))/CurveFitting!$U$27)),
IF(CurveFitting!$N$3="Linear",(C25-CurveFitting!$U$24)/CurveFitting!$U$25,
IF(CurveFitting!$N$3="Hyperbolic",CurveFitting!$U$25*C25/(CurveFitting!$U$24-C25),
IF(CurveFitting!$N$3="Exp1",CurveFitting!$U$26*LN(CurveFitting!$U$25/(CurveFitting!$U$25-C25)-CurveFitting!$U$24/(CurveFitting!$U$25-C25)),
IF(CurveFitting!$N$3="Exp2",CurveFitting!$U$26*LOG(CurveFitting!$U$24/(CurveFitting!$U$24-C25)-CurveFitting!$U$25/(CurveFitting!$U$24-C25)),""))))))))</f>
        <v/>
      </c>
      <c r="E25" s="3" t="str">
        <f>IFERROR(IF(C25="","",IF(OR(C25&gt;MAX(_xlfn.ANCHORARRAY(FitCurve!$E$3)),C25&lt;MIN(_xlfn.ANCHORARRAY(FitCurve!$E$3))),"Out of range","[ " &amp; TEXT(_xlfn.FORECAST.LINEAR(C25,R25:S25,N25:O25),"#.####") &amp; ", " &amp; TEXT(_xlfn.FORECAST.LINEAR(C25,P25:Q25,L25:M25),"#.####") &amp; " ]")),"")</f>
        <v/>
      </c>
      <c r="H25" s="52" t="str">
        <f>IF(C25="","",_xlfn.XMATCH(C25,FitCurve!AE25:AE1024,-1))</f>
        <v/>
      </c>
      <c r="I25" s="52" t="str">
        <f>IF(C25="","",_xlfn.XMATCH(C25,FitCurve!AE25:AE1024,1))</f>
        <v/>
      </c>
      <c r="J25" s="52" t="str">
        <f>IF(C25="","",_xlfn.XMATCH(C25,FitCurve!AF25:AF1024,-1))</f>
        <v/>
      </c>
      <c r="K25" s="52" t="str">
        <f>IF(C25="","",_xlfn.XMATCH(C25,FitCurve!AF25:AF1024,1))</f>
        <v/>
      </c>
      <c r="L25" s="3" t="str" cm="1">
        <f t="array" ref="L25">IF(C25="","",INDEX(FitCurve!$AE$3:$AE$1002,H25))</f>
        <v/>
      </c>
      <c r="M25" s="3" t="str" cm="1">
        <f t="array" ref="M25">IF(C25="","",INDEX(FitCurve!$AE$3:$AE$1002,I25))</f>
        <v/>
      </c>
      <c r="N25" s="3" t="str" cm="1">
        <f t="array" ref="N25">IF(C25="","",INDEX(FitCurve!$AF$3:$AF$1002,J25))</f>
        <v/>
      </c>
      <c r="O25" s="3" t="str" cm="1">
        <f t="array" ref="O25">IF(C25="","",INDEX(FitCurve!$AF$3:$AF$1002,K25))</f>
        <v/>
      </c>
      <c r="P25" s="3" t="str" cm="1">
        <f t="array" ref="P25">IF(C25="","",INDEX(FitCurve!$B$3:$B$1002,H25))</f>
        <v/>
      </c>
      <c r="Q25" s="3" t="str" cm="1">
        <f t="array" ref="Q25">IF(C25="","",INDEX(FitCurve!$B$3:$B$1002,I25))</f>
        <v/>
      </c>
      <c r="R25" s="3" t="str" cm="1">
        <f t="array" ref="R25">IF(C25="","",INDEX(FitCurve!$B$3:$B$1002,J25))</f>
        <v/>
      </c>
      <c r="S25" s="3" t="str" cm="1">
        <f t="array" ref="S25">IF(C25="","",INDEX(FitCurve!$B$3:$B$1002,K25))</f>
        <v/>
      </c>
    </row>
    <row r="26" spans="3:19" x14ac:dyDescent="0.25">
      <c r="C26" s="36"/>
      <c r="D26" s="3" t="str">
        <f>IF(C26="","",IF(OR(C26&gt;MAX(_xlfn.ANCHORARRAY(FitCurve!$E$3)),C26&lt;MIN(_xlfn.ANCHORARRAY(FitCurve!$E$3))),"Out of range",IF(CurveFitting!$N$3="5PL",10^(CurveFitting!$U$26-((LOG10(((CurveFitting!$U$25-CurveFitting!$U$24)/(C26-CurveFitting!$U$24))^(1/CurveFitting!$U$28)-1))/1)/CurveFitting!$U$27),
IF(CurveFitting!$N$3="4PL",10^(CurveFitting!$U$26-((LOG10((CurveFitting!$U$25-CurveFitting!$U$24)/(C26-CurveFitting!$U$24)-1))/CurveFitting!$U$27)),
IF(CurveFitting!$N$3="Linear",(C26-CurveFitting!$U$24)/CurveFitting!$U$25,
IF(CurveFitting!$N$3="Hyperbolic",CurveFitting!$U$25*C26/(CurveFitting!$U$24-C26),
IF(CurveFitting!$N$3="Exp1",CurveFitting!$U$26*LN(CurveFitting!$U$25/(CurveFitting!$U$25-C26)-CurveFitting!$U$24/(CurveFitting!$U$25-C26)),
IF(CurveFitting!$N$3="Exp2",CurveFitting!$U$26*LOG(CurveFitting!$U$24/(CurveFitting!$U$24-C26)-CurveFitting!$U$25/(CurveFitting!$U$24-C26)),""))))))))</f>
        <v/>
      </c>
      <c r="E26" s="3" t="str">
        <f>IFERROR(IF(C26="","",IF(OR(C26&gt;MAX(_xlfn.ANCHORARRAY(FitCurve!$E$3)),C26&lt;MIN(_xlfn.ANCHORARRAY(FitCurve!$E$3))),"Out of range","[ " &amp; TEXT(_xlfn.FORECAST.LINEAR(C26,R26:S26,N26:O26),"#.####") &amp; ", " &amp; TEXT(_xlfn.FORECAST.LINEAR(C26,P26:Q26,L26:M26),"#.####") &amp; " ]")),"")</f>
        <v/>
      </c>
      <c r="H26" s="52" t="str">
        <f>IF(C26="","",_xlfn.XMATCH(C26,FitCurve!AE26:AE1025,-1))</f>
        <v/>
      </c>
      <c r="I26" s="52" t="str">
        <f>IF(C26="","",_xlfn.XMATCH(C26,FitCurve!AE26:AE1025,1))</f>
        <v/>
      </c>
      <c r="J26" s="52" t="str">
        <f>IF(C26="","",_xlfn.XMATCH(C26,FitCurve!AF26:AF1025,-1))</f>
        <v/>
      </c>
      <c r="K26" s="52" t="str">
        <f>IF(C26="","",_xlfn.XMATCH(C26,FitCurve!AF26:AF1025,1))</f>
        <v/>
      </c>
      <c r="L26" s="3" t="str" cm="1">
        <f t="array" ref="L26">IF(C26="","",INDEX(FitCurve!$AE$3:$AE$1002,H26))</f>
        <v/>
      </c>
      <c r="M26" s="3" t="str" cm="1">
        <f t="array" ref="M26">IF(C26="","",INDEX(FitCurve!$AE$3:$AE$1002,I26))</f>
        <v/>
      </c>
      <c r="N26" s="3" t="str" cm="1">
        <f t="array" ref="N26">IF(C26="","",INDEX(FitCurve!$AF$3:$AF$1002,J26))</f>
        <v/>
      </c>
      <c r="O26" s="3" t="str" cm="1">
        <f t="array" ref="O26">IF(C26="","",INDEX(FitCurve!$AF$3:$AF$1002,K26))</f>
        <v/>
      </c>
      <c r="P26" s="3" t="str" cm="1">
        <f t="array" ref="P26">IF(C26="","",INDEX(FitCurve!$B$3:$B$1002,H26))</f>
        <v/>
      </c>
      <c r="Q26" s="3" t="str" cm="1">
        <f t="array" ref="Q26">IF(C26="","",INDEX(FitCurve!$B$3:$B$1002,I26))</f>
        <v/>
      </c>
      <c r="R26" s="3" t="str" cm="1">
        <f t="array" ref="R26">IF(C26="","",INDEX(FitCurve!$B$3:$B$1002,J26))</f>
        <v/>
      </c>
      <c r="S26" s="3" t="str" cm="1">
        <f t="array" ref="S26">IF(C26="","",INDEX(FitCurve!$B$3:$B$1002,K26))</f>
        <v/>
      </c>
    </row>
    <row r="27" spans="3:19" x14ac:dyDescent="0.25">
      <c r="C27" s="36"/>
      <c r="D27" s="3" t="str">
        <f>IF(C27="","",IF(OR(C27&gt;MAX(_xlfn.ANCHORARRAY(FitCurve!$E$3)),C27&lt;MIN(_xlfn.ANCHORARRAY(FitCurve!$E$3))),"Out of range",IF(CurveFitting!$N$3="5PL",10^(CurveFitting!$U$26-((LOG10(((CurveFitting!$U$25-CurveFitting!$U$24)/(C27-CurveFitting!$U$24))^(1/CurveFitting!$U$28)-1))/1)/CurveFitting!$U$27),
IF(CurveFitting!$N$3="4PL",10^(CurveFitting!$U$26-((LOG10((CurveFitting!$U$25-CurveFitting!$U$24)/(C27-CurveFitting!$U$24)-1))/CurveFitting!$U$27)),
IF(CurveFitting!$N$3="Linear",(C27-CurveFitting!$U$24)/CurveFitting!$U$25,
IF(CurveFitting!$N$3="Hyperbolic",CurveFitting!$U$25*C27/(CurveFitting!$U$24-C27),
IF(CurveFitting!$N$3="Exp1",CurveFitting!$U$26*LN(CurveFitting!$U$25/(CurveFitting!$U$25-C27)-CurveFitting!$U$24/(CurveFitting!$U$25-C27)),
IF(CurveFitting!$N$3="Exp2",CurveFitting!$U$26*LOG(CurveFitting!$U$24/(CurveFitting!$U$24-C27)-CurveFitting!$U$25/(CurveFitting!$U$24-C27)),""))))))))</f>
        <v/>
      </c>
      <c r="E27" s="3" t="str">
        <f>IFERROR(IF(C27="","",IF(OR(C27&gt;MAX(_xlfn.ANCHORARRAY(FitCurve!$E$3)),C27&lt;MIN(_xlfn.ANCHORARRAY(FitCurve!$E$3))),"Out of range","[ " &amp; TEXT(_xlfn.FORECAST.LINEAR(C27,R27:S27,N27:O27),"#.####") &amp; ", " &amp; TEXT(_xlfn.FORECAST.LINEAR(C27,P27:Q27,L27:M27),"#.####") &amp; " ]")),"")</f>
        <v/>
      </c>
      <c r="H27" s="52" t="str">
        <f>IF(C27="","",_xlfn.XMATCH(C27,FitCurve!AE27:AE1026,-1))</f>
        <v/>
      </c>
      <c r="I27" s="52" t="str">
        <f>IF(C27="","",_xlfn.XMATCH(C27,FitCurve!AE27:AE1026,1))</f>
        <v/>
      </c>
      <c r="J27" s="52" t="str">
        <f>IF(C27="","",_xlfn.XMATCH(C27,FitCurve!AF27:AF1026,-1))</f>
        <v/>
      </c>
      <c r="K27" s="52" t="str">
        <f>IF(C27="","",_xlfn.XMATCH(C27,FitCurve!AF27:AF1026,1))</f>
        <v/>
      </c>
      <c r="L27" s="3" t="str" cm="1">
        <f t="array" ref="L27">IF(C27="","",INDEX(FitCurve!$AE$3:$AE$1002,H27))</f>
        <v/>
      </c>
      <c r="M27" s="3" t="str" cm="1">
        <f t="array" ref="M27">IF(C27="","",INDEX(FitCurve!$AE$3:$AE$1002,I27))</f>
        <v/>
      </c>
      <c r="N27" s="3" t="str" cm="1">
        <f t="array" ref="N27">IF(C27="","",INDEX(FitCurve!$AF$3:$AF$1002,J27))</f>
        <v/>
      </c>
      <c r="O27" s="3" t="str" cm="1">
        <f t="array" ref="O27">IF(C27="","",INDEX(FitCurve!$AF$3:$AF$1002,K27))</f>
        <v/>
      </c>
      <c r="P27" s="3" t="str" cm="1">
        <f t="array" ref="P27">IF(C27="","",INDEX(FitCurve!$B$3:$B$1002,H27))</f>
        <v/>
      </c>
      <c r="Q27" s="3" t="str" cm="1">
        <f t="array" ref="Q27">IF(C27="","",INDEX(FitCurve!$B$3:$B$1002,I27))</f>
        <v/>
      </c>
      <c r="R27" s="3" t="str" cm="1">
        <f t="array" ref="R27">IF(C27="","",INDEX(FitCurve!$B$3:$B$1002,J27))</f>
        <v/>
      </c>
      <c r="S27" s="3" t="str" cm="1">
        <f t="array" ref="S27">IF(C27="","",INDEX(FitCurve!$B$3:$B$1002,K27))</f>
        <v/>
      </c>
    </row>
    <row r="28" spans="3:19" x14ac:dyDescent="0.25">
      <c r="C28" s="36"/>
      <c r="D28" s="3" t="str">
        <f>IF(C28="","",IF(OR(C28&gt;MAX(_xlfn.ANCHORARRAY(FitCurve!$E$3)),C28&lt;MIN(_xlfn.ANCHORARRAY(FitCurve!$E$3))),"Out of range",IF(CurveFitting!$N$3="5PL",10^(CurveFitting!$U$26-((LOG10(((CurveFitting!$U$25-CurveFitting!$U$24)/(C28-CurveFitting!$U$24))^(1/CurveFitting!$U$28)-1))/1)/CurveFitting!$U$27),
IF(CurveFitting!$N$3="4PL",10^(CurveFitting!$U$26-((LOG10((CurveFitting!$U$25-CurveFitting!$U$24)/(C28-CurveFitting!$U$24)-1))/CurveFitting!$U$27)),
IF(CurveFitting!$N$3="Linear",(C28-CurveFitting!$U$24)/CurveFitting!$U$25,
IF(CurveFitting!$N$3="Hyperbolic",CurveFitting!$U$25*C28/(CurveFitting!$U$24-C28),
IF(CurveFitting!$N$3="Exp1",CurveFitting!$U$26*LN(CurveFitting!$U$25/(CurveFitting!$U$25-C28)-CurveFitting!$U$24/(CurveFitting!$U$25-C28)),
IF(CurveFitting!$N$3="Exp2",CurveFitting!$U$26*LOG(CurveFitting!$U$24/(CurveFitting!$U$24-C28)-CurveFitting!$U$25/(CurveFitting!$U$24-C28)),""))))))))</f>
        <v/>
      </c>
      <c r="E28" s="3" t="str">
        <f>IFERROR(IF(C28="","",IF(OR(C28&gt;MAX(_xlfn.ANCHORARRAY(FitCurve!$E$3)),C28&lt;MIN(_xlfn.ANCHORARRAY(FitCurve!$E$3))),"Out of range","[ " &amp; TEXT(_xlfn.FORECAST.LINEAR(C28,R28:S28,N28:O28),"#.####") &amp; ", " &amp; TEXT(_xlfn.FORECAST.LINEAR(C28,P28:Q28,L28:M28),"#.####") &amp; " ]")),"")</f>
        <v/>
      </c>
      <c r="H28" s="52" t="str">
        <f>IF(C28="","",_xlfn.XMATCH(C28,FitCurve!AE28:AE1027,-1))</f>
        <v/>
      </c>
      <c r="I28" s="52" t="str">
        <f>IF(C28="","",_xlfn.XMATCH(C28,FitCurve!AE28:AE1027,1))</f>
        <v/>
      </c>
      <c r="J28" s="52" t="str">
        <f>IF(C28="","",_xlfn.XMATCH(C28,FitCurve!AF28:AF1027,-1))</f>
        <v/>
      </c>
      <c r="K28" s="52" t="str">
        <f>IF(C28="","",_xlfn.XMATCH(C28,FitCurve!AF28:AF1027,1))</f>
        <v/>
      </c>
      <c r="L28" s="3" t="str" cm="1">
        <f t="array" ref="L28">IF(C28="","",INDEX(FitCurve!$AE$3:$AE$1002,H28))</f>
        <v/>
      </c>
      <c r="M28" s="3" t="str" cm="1">
        <f t="array" ref="M28">IF(C28="","",INDEX(FitCurve!$AE$3:$AE$1002,I28))</f>
        <v/>
      </c>
      <c r="N28" s="3" t="str" cm="1">
        <f t="array" ref="N28">IF(C28="","",INDEX(FitCurve!$AF$3:$AF$1002,J28))</f>
        <v/>
      </c>
      <c r="O28" s="3" t="str" cm="1">
        <f t="array" ref="O28">IF(C28="","",INDEX(FitCurve!$AF$3:$AF$1002,K28))</f>
        <v/>
      </c>
      <c r="P28" s="3" t="str" cm="1">
        <f t="array" ref="P28">IF(C28="","",INDEX(FitCurve!$B$3:$B$1002,H28))</f>
        <v/>
      </c>
      <c r="Q28" s="3" t="str" cm="1">
        <f t="array" ref="Q28">IF(C28="","",INDEX(FitCurve!$B$3:$B$1002,I28))</f>
        <v/>
      </c>
      <c r="R28" s="3" t="str" cm="1">
        <f t="array" ref="R28">IF(C28="","",INDEX(FitCurve!$B$3:$B$1002,J28))</f>
        <v/>
      </c>
      <c r="S28" s="3" t="str" cm="1">
        <f t="array" ref="S28">IF(C28="","",INDEX(FitCurve!$B$3:$B$1002,K28))</f>
        <v/>
      </c>
    </row>
    <row r="29" spans="3:19" x14ac:dyDescent="0.25">
      <c r="C29" s="36"/>
      <c r="D29" s="3" t="str">
        <f>IF(C29="","",IF(OR(C29&gt;MAX(_xlfn.ANCHORARRAY(FitCurve!$E$3)),C29&lt;MIN(_xlfn.ANCHORARRAY(FitCurve!$E$3))),"Out of range",IF(CurveFitting!$N$3="5PL",10^(CurveFitting!$U$26-((LOG10(((CurveFitting!$U$25-CurveFitting!$U$24)/(C29-CurveFitting!$U$24))^(1/CurveFitting!$U$28)-1))/1)/CurveFitting!$U$27),
IF(CurveFitting!$N$3="4PL",10^(CurveFitting!$U$26-((LOG10((CurveFitting!$U$25-CurveFitting!$U$24)/(C29-CurveFitting!$U$24)-1))/CurveFitting!$U$27)),
IF(CurveFitting!$N$3="Linear",(C29-CurveFitting!$U$24)/CurveFitting!$U$25,
IF(CurveFitting!$N$3="Hyperbolic",CurveFitting!$U$25*C29/(CurveFitting!$U$24-C29),
IF(CurveFitting!$N$3="Exp1",CurveFitting!$U$26*LN(CurveFitting!$U$25/(CurveFitting!$U$25-C29)-CurveFitting!$U$24/(CurveFitting!$U$25-C29)),
IF(CurveFitting!$N$3="Exp2",CurveFitting!$U$26*LOG(CurveFitting!$U$24/(CurveFitting!$U$24-C29)-CurveFitting!$U$25/(CurveFitting!$U$24-C29)),""))))))))</f>
        <v/>
      </c>
      <c r="E29" s="3" t="str">
        <f>IFERROR(IF(C29="","",IF(OR(C29&gt;MAX(_xlfn.ANCHORARRAY(FitCurve!$E$3)),C29&lt;MIN(_xlfn.ANCHORARRAY(FitCurve!$E$3))),"Out of range","[ " &amp; TEXT(_xlfn.FORECAST.LINEAR(C29,R29:S29,N29:O29),"#.####") &amp; ", " &amp; TEXT(_xlfn.FORECAST.LINEAR(C29,P29:Q29,L29:M29),"#.####") &amp; " ]")),"")</f>
        <v/>
      </c>
      <c r="H29" s="52" t="str">
        <f>IF(C29="","",_xlfn.XMATCH(C29,FitCurve!AE29:AE1028,-1))</f>
        <v/>
      </c>
      <c r="I29" s="52" t="str">
        <f>IF(C29="","",_xlfn.XMATCH(C29,FitCurve!AE29:AE1028,1))</f>
        <v/>
      </c>
      <c r="J29" s="52" t="str">
        <f>IF(C29="","",_xlfn.XMATCH(C29,FitCurve!AF29:AF1028,-1))</f>
        <v/>
      </c>
      <c r="K29" s="52" t="str">
        <f>IF(C29="","",_xlfn.XMATCH(C29,FitCurve!AF29:AF1028,1))</f>
        <v/>
      </c>
      <c r="L29" s="3" t="str" cm="1">
        <f t="array" ref="L29">IF(C29="","",INDEX(FitCurve!$AE$3:$AE$1002,H29))</f>
        <v/>
      </c>
      <c r="M29" s="3" t="str" cm="1">
        <f t="array" ref="M29">IF(C29="","",INDEX(FitCurve!$AE$3:$AE$1002,I29))</f>
        <v/>
      </c>
      <c r="N29" s="3" t="str" cm="1">
        <f t="array" ref="N29">IF(C29="","",INDEX(FitCurve!$AF$3:$AF$1002,J29))</f>
        <v/>
      </c>
      <c r="O29" s="3" t="str" cm="1">
        <f t="array" ref="O29">IF(C29="","",INDEX(FitCurve!$AF$3:$AF$1002,K29))</f>
        <v/>
      </c>
      <c r="P29" s="3" t="str" cm="1">
        <f t="array" ref="P29">IF(C29="","",INDEX(FitCurve!$B$3:$B$1002,H29))</f>
        <v/>
      </c>
      <c r="Q29" s="3" t="str" cm="1">
        <f t="array" ref="Q29">IF(C29="","",INDEX(FitCurve!$B$3:$B$1002,I29))</f>
        <v/>
      </c>
      <c r="R29" s="3" t="str" cm="1">
        <f t="array" ref="R29">IF(C29="","",INDEX(FitCurve!$B$3:$B$1002,J29))</f>
        <v/>
      </c>
      <c r="S29" s="3" t="str" cm="1">
        <f t="array" ref="S29">IF(C29="","",INDEX(FitCurve!$B$3:$B$1002,K29))</f>
        <v/>
      </c>
    </row>
    <row r="30" spans="3:19" x14ac:dyDescent="0.25">
      <c r="C30" s="36"/>
      <c r="D30" s="3" t="str">
        <f>IF(C30="","",IF(OR(C30&gt;MAX(_xlfn.ANCHORARRAY(FitCurve!$E$3)),C30&lt;MIN(_xlfn.ANCHORARRAY(FitCurve!$E$3))),"Out of range",IF(CurveFitting!$N$3="5PL",10^(CurveFitting!$U$26-((LOG10(((CurveFitting!$U$25-CurveFitting!$U$24)/(C30-CurveFitting!$U$24))^(1/CurveFitting!$U$28)-1))/1)/CurveFitting!$U$27),
IF(CurveFitting!$N$3="4PL",10^(CurveFitting!$U$26-((LOG10((CurveFitting!$U$25-CurveFitting!$U$24)/(C30-CurveFitting!$U$24)-1))/CurveFitting!$U$27)),
IF(CurveFitting!$N$3="Linear",(C30-CurveFitting!$U$24)/CurveFitting!$U$25,
IF(CurveFitting!$N$3="Hyperbolic",CurveFitting!$U$25*C30/(CurveFitting!$U$24-C30),
IF(CurveFitting!$N$3="Exp1",CurveFitting!$U$26*LN(CurveFitting!$U$25/(CurveFitting!$U$25-C30)-CurveFitting!$U$24/(CurveFitting!$U$25-C30)),
IF(CurveFitting!$N$3="Exp2",CurveFitting!$U$26*LOG(CurveFitting!$U$24/(CurveFitting!$U$24-C30)-CurveFitting!$U$25/(CurveFitting!$U$24-C30)),""))))))))</f>
        <v/>
      </c>
      <c r="E30" s="3" t="str">
        <f>IFERROR(IF(C30="","",IF(OR(C30&gt;MAX(_xlfn.ANCHORARRAY(FitCurve!$E$3)),C30&lt;MIN(_xlfn.ANCHORARRAY(FitCurve!$E$3))),"Out of range","[ " &amp; TEXT(_xlfn.FORECAST.LINEAR(C30,R30:S30,N30:O30),"#.####") &amp; ", " &amp; TEXT(_xlfn.FORECAST.LINEAR(C30,P30:Q30,L30:M30),"#.####") &amp; " ]")),"")</f>
        <v/>
      </c>
      <c r="H30" s="52" t="str">
        <f>IF(C30="","",_xlfn.XMATCH(C30,FitCurve!AE30:AE1029,-1))</f>
        <v/>
      </c>
      <c r="I30" s="52" t="str">
        <f>IF(C30="","",_xlfn.XMATCH(C30,FitCurve!AE30:AE1029,1))</f>
        <v/>
      </c>
      <c r="J30" s="52" t="str">
        <f>IF(C30="","",_xlfn.XMATCH(C30,FitCurve!AF30:AF1029,-1))</f>
        <v/>
      </c>
      <c r="K30" s="52" t="str">
        <f>IF(C30="","",_xlfn.XMATCH(C30,FitCurve!AF30:AF1029,1))</f>
        <v/>
      </c>
      <c r="L30" s="3" t="str" cm="1">
        <f t="array" ref="L30">IF(C30="","",INDEX(FitCurve!$AE$3:$AE$1002,H30))</f>
        <v/>
      </c>
      <c r="M30" s="3" t="str" cm="1">
        <f t="array" ref="M30">IF(C30="","",INDEX(FitCurve!$AE$3:$AE$1002,I30))</f>
        <v/>
      </c>
      <c r="N30" s="3" t="str" cm="1">
        <f t="array" ref="N30">IF(C30="","",INDEX(FitCurve!$AF$3:$AF$1002,J30))</f>
        <v/>
      </c>
      <c r="O30" s="3" t="str" cm="1">
        <f t="array" ref="O30">IF(C30="","",INDEX(FitCurve!$AF$3:$AF$1002,K30))</f>
        <v/>
      </c>
      <c r="P30" s="3" t="str" cm="1">
        <f t="array" ref="P30">IF(C30="","",INDEX(FitCurve!$B$3:$B$1002,H30))</f>
        <v/>
      </c>
      <c r="Q30" s="3" t="str" cm="1">
        <f t="array" ref="Q30">IF(C30="","",INDEX(FitCurve!$B$3:$B$1002,I30))</f>
        <v/>
      </c>
      <c r="R30" s="3" t="str" cm="1">
        <f t="array" ref="R30">IF(C30="","",INDEX(FitCurve!$B$3:$B$1002,J30))</f>
        <v/>
      </c>
      <c r="S30" s="3" t="str" cm="1">
        <f t="array" ref="S30">IF(C30="","",INDEX(FitCurve!$B$3:$B$1002,K30))</f>
        <v/>
      </c>
    </row>
    <row r="31" spans="3:19" x14ac:dyDescent="0.25">
      <c r="C31" s="36"/>
      <c r="D31" s="3" t="str">
        <f>IF(C31="","",IF(OR(C31&gt;MAX(_xlfn.ANCHORARRAY(FitCurve!$E$3)),C31&lt;MIN(_xlfn.ANCHORARRAY(FitCurve!$E$3))),"Out of range",IF(CurveFitting!$N$3="5PL",10^(CurveFitting!$U$26-((LOG10(((CurveFitting!$U$25-CurveFitting!$U$24)/(C31-CurveFitting!$U$24))^(1/CurveFitting!$U$28)-1))/1)/CurveFitting!$U$27),
IF(CurveFitting!$N$3="4PL",10^(CurveFitting!$U$26-((LOG10((CurveFitting!$U$25-CurveFitting!$U$24)/(C31-CurveFitting!$U$24)-1))/CurveFitting!$U$27)),
IF(CurveFitting!$N$3="Linear",(C31-CurveFitting!$U$24)/CurveFitting!$U$25,
IF(CurveFitting!$N$3="Hyperbolic",CurveFitting!$U$25*C31/(CurveFitting!$U$24-C31),
IF(CurveFitting!$N$3="Exp1",CurveFitting!$U$26*LN(CurveFitting!$U$25/(CurveFitting!$U$25-C31)-CurveFitting!$U$24/(CurveFitting!$U$25-C31)),
IF(CurveFitting!$N$3="Exp2",CurveFitting!$U$26*LOG(CurveFitting!$U$24/(CurveFitting!$U$24-C31)-CurveFitting!$U$25/(CurveFitting!$U$24-C31)),""))))))))</f>
        <v/>
      </c>
      <c r="E31" s="3" t="str">
        <f>IFERROR(IF(C31="","",IF(OR(C31&gt;MAX(_xlfn.ANCHORARRAY(FitCurve!$E$3)),C31&lt;MIN(_xlfn.ANCHORARRAY(FitCurve!$E$3))),"Out of range","[ " &amp; TEXT(_xlfn.FORECAST.LINEAR(C31,R31:S31,N31:O31),"#.####") &amp; ", " &amp; TEXT(_xlfn.FORECAST.LINEAR(C31,P31:Q31,L31:M31),"#.####") &amp; " ]")),"")</f>
        <v/>
      </c>
      <c r="H31" s="52" t="str">
        <f>IF(C31="","",_xlfn.XMATCH(C31,FitCurve!AE31:AE1030,-1))</f>
        <v/>
      </c>
      <c r="I31" s="52" t="str">
        <f>IF(C31="","",_xlfn.XMATCH(C31,FitCurve!AE31:AE1030,1))</f>
        <v/>
      </c>
      <c r="J31" s="52" t="str">
        <f>IF(C31="","",_xlfn.XMATCH(C31,FitCurve!AF31:AF1030,-1))</f>
        <v/>
      </c>
      <c r="K31" s="52" t="str">
        <f>IF(C31="","",_xlfn.XMATCH(C31,FitCurve!AF31:AF1030,1))</f>
        <v/>
      </c>
      <c r="L31" s="3" t="str" cm="1">
        <f t="array" ref="L31">IF(C31="","",INDEX(FitCurve!$AE$3:$AE$1002,H31))</f>
        <v/>
      </c>
      <c r="M31" s="3" t="str" cm="1">
        <f t="array" ref="M31">IF(C31="","",INDEX(FitCurve!$AE$3:$AE$1002,I31))</f>
        <v/>
      </c>
      <c r="N31" s="3" t="str" cm="1">
        <f t="array" ref="N31">IF(C31="","",INDEX(FitCurve!$AF$3:$AF$1002,J31))</f>
        <v/>
      </c>
      <c r="O31" s="3" t="str" cm="1">
        <f t="array" ref="O31">IF(C31="","",INDEX(FitCurve!$AF$3:$AF$1002,K31))</f>
        <v/>
      </c>
      <c r="P31" s="3" t="str" cm="1">
        <f t="array" ref="P31">IF(C31="","",INDEX(FitCurve!$B$3:$B$1002,H31))</f>
        <v/>
      </c>
      <c r="Q31" s="3" t="str" cm="1">
        <f t="array" ref="Q31">IF(C31="","",INDEX(FitCurve!$B$3:$B$1002,I31))</f>
        <v/>
      </c>
      <c r="R31" s="3" t="str" cm="1">
        <f t="array" ref="R31">IF(C31="","",INDEX(FitCurve!$B$3:$B$1002,J31))</f>
        <v/>
      </c>
      <c r="S31" s="3" t="str" cm="1">
        <f t="array" ref="S31">IF(C31="","",INDEX(FitCurve!$B$3:$B$1002,K31))</f>
        <v/>
      </c>
    </row>
    <row r="32" spans="3:19" x14ac:dyDescent="0.25">
      <c r="C32" s="36"/>
      <c r="D32" s="3" t="str">
        <f>IF(C32="","",IF(OR(C32&gt;MAX(_xlfn.ANCHORARRAY(FitCurve!$E$3)),C32&lt;MIN(_xlfn.ANCHORARRAY(FitCurve!$E$3))),"Out of range",IF(CurveFitting!$N$3="5PL",10^(CurveFitting!$U$26-((LOG10(((CurveFitting!$U$25-CurveFitting!$U$24)/(C32-CurveFitting!$U$24))^(1/CurveFitting!$U$28)-1))/1)/CurveFitting!$U$27),
IF(CurveFitting!$N$3="4PL",10^(CurveFitting!$U$26-((LOG10((CurveFitting!$U$25-CurveFitting!$U$24)/(C32-CurveFitting!$U$24)-1))/CurveFitting!$U$27)),
IF(CurveFitting!$N$3="Linear",(C32-CurveFitting!$U$24)/CurveFitting!$U$25,
IF(CurveFitting!$N$3="Hyperbolic",CurveFitting!$U$25*C32/(CurveFitting!$U$24-C32),
IF(CurveFitting!$N$3="Exp1",CurveFitting!$U$26*LN(CurveFitting!$U$25/(CurveFitting!$U$25-C32)-CurveFitting!$U$24/(CurveFitting!$U$25-C32)),
IF(CurveFitting!$N$3="Exp2",CurveFitting!$U$26*LOG(CurveFitting!$U$24/(CurveFitting!$U$24-C32)-CurveFitting!$U$25/(CurveFitting!$U$24-C32)),""))))))))</f>
        <v/>
      </c>
      <c r="E32" s="3" t="str">
        <f>IFERROR(IF(C32="","",IF(OR(C32&gt;MAX(_xlfn.ANCHORARRAY(FitCurve!$E$3)),C32&lt;MIN(_xlfn.ANCHORARRAY(FitCurve!$E$3))),"Out of range","[ " &amp; TEXT(_xlfn.FORECAST.LINEAR(C32,R32:S32,N32:O32),"#.####") &amp; ", " &amp; TEXT(_xlfn.FORECAST.LINEAR(C32,P32:Q32,L32:M32),"#.####") &amp; " ]")),"")</f>
        <v/>
      </c>
      <c r="H32" s="52" t="str">
        <f>IF(C32="","",_xlfn.XMATCH(C32,FitCurve!AE32:AE1031,-1))</f>
        <v/>
      </c>
      <c r="I32" s="52" t="str">
        <f>IF(C32="","",_xlfn.XMATCH(C32,FitCurve!AE32:AE1031,1))</f>
        <v/>
      </c>
      <c r="J32" s="52" t="str">
        <f>IF(C32="","",_xlfn.XMATCH(C32,FitCurve!AF32:AF1031,-1))</f>
        <v/>
      </c>
      <c r="K32" s="52" t="str">
        <f>IF(C32="","",_xlfn.XMATCH(C32,FitCurve!AF32:AF1031,1))</f>
        <v/>
      </c>
      <c r="L32" s="3" t="str" cm="1">
        <f t="array" ref="L32">IF(C32="","",INDEX(FitCurve!$AE$3:$AE$1002,H32))</f>
        <v/>
      </c>
      <c r="M32" s="3" t="str" cm="1">
        <f t="array" ref="M32">IF(C32="","",INDEX(FitCurve!$AE$3:$AE$1002,I32))</f>
        <v/>
      </c>
      <c r="N32" s="3" t="str" cm="1">
        <f t="array" ref="N32">IF(C32="","",INDEX(FitCurve!$AF$3:$AF$1002,J32))</f>
        <v/>
      </c>
      <c r="O32" s="3" t="str" cm="1">
        <f t="array" ref="O32">IF(C32="","",INDEX(FitCurve!$AF$3:$AF$1002,K32))</f>
        <v/>
      </c>
      <c r="P32" s="3" t="str" cm="1">
        <f t="array" ref="P32">IF(C32="","",INDEX(FitCurve!$B$3:$B$1002,H32))</f>
        <v/>
      </c>
      <c r="Q32" s="3" t="str" cm="1">
        <f t="array" ref="Q32">IF(C32="","",INDEX(FitCurve!$B$3:$B$1002,I32))</f>
        <v/>
      </c>
      <c r="R32" s="3" t="str" cm="1">
        <f t="array" ref="R32">IF(C32="","",INDEX(FitCurve!$B$3:$B$1002,J32))</f>
        <v/>
      </c>
      <c r="S32" s="3" t="str" cm="1">
        <f t="array" ref="S32">IF(C32="","",INDEX(FitCurve!$B$3:$B$1002,K32))</f>
        <v/>
      </c>
    </row>
    <row r="33" spans="3:19" x14ac:dyDescent="0.25">
      <c r="C33" s="36"/>
      <c r="D33" s="3" t="str">
        <f>IF(C33="","",IF(OR(C33&gt;MAX(_xlfn.ANCHORARRAY(FitCurve!$E$3)),C33&lt;MIN(_xlfn.ANCHORARRAY(FitCurve!$E$3))),"Out of range",IF(CurveFitting!$N$3="5PL",10^(CurveFitting!$U$26-((LOG10(((CurveFitting!$U$25-CurveFitting!$U$24)/(C33-CurveFitting!$U$24))^(1/CurveFitting!$U$28)-1))/1)/CurveFitting!$U$27),
IF(CurveFitting!$N$3="4PL",10^(CurveFitting!$U$26-((LOG10((CurveFitting!$U$25-CurveFitting!$U$24)/(C33-CurveFitting!$U$24)-1))/CurveFitting!$U$27)),
IF(CurveFitting!$N$3="Linear",(C33-CurveFitting!$U$24)/CurveFitting!$U$25,
IF(CurveFitting!$N$3="Hyperbolic",CurveFitting!$U$25*C33/(CurveFitting!$U$24-C33),
IF(CurveFitting!$N$3="Exp1",CurveFitting!$U$26*LN(CurveFitting!$U$25/(CurveFitting!$U$25-C33)-CurveFitting!$U$24/(CurveFitting!$U$25-C33)),
IF(CurveFitting!$N$3="Exp2",CurveFitting!$U$26*LOG(CurveFitting!$U$24/(CurveFitting!$U$24-C33)-CurveFitting!$U$25/(CurveFitting!$U$24-C33)),""))))))))</f>
        <v/>
      </c>
      <c r="E33" s="3" t="str">
        <f>IFERROR(IF(C33="","",IF(OR(C33&gt;MAX(_xlfn.ANCHORARRAY(FitCurve!$E$3)),C33&lt;MIN(_xlfn.ANCHORARRAY(FitCurve!$E$3))),"Out of range","[ " &amp; TEXT(_xlfn.FORECAST.LINEAR(C33,R33:S33,N33:O33),"#.####") &amp; ", " &amp; TEXT(_xlfn.FORECAST.LINEAR(C33,P33:Q33,L33:M33),"#.####") &amp; " ]")),"")</f>
        <v/>
      </c>
      <c r="H33" s="52" t="str">
        <f>IF(C33="","",_xlfn.XMATCH(C33,FitCurve!AE33:AE1032,-1))</f>
        <v/>
      </c>
      <c r="I33" s="52" t="str">
        <f>IF(C33="","",_xlfn.XMATCH(C33,FitCurve!AE33:AE1032,1))</f>
        <v/>
      </c>
      <c r="J33" s="52" t="str">
        <f>IF(C33="","",_xlfn.XMATCH(C33,FitCurve!AF33:AF1032,-1))</f>
        <v/>
      </c>
      <c r="K33" s="52" t="str">
        <f>IF(C33="","",_xlfn.XMATCH(C33,FitCurve!AF33:AF1032,1))</f>
        <v/>
      </c>
      <c r="L33" s="3" t="str" cm="1">
        <f t="array" ref="L33">IF(C33="","",INDEX(FitCurve!$AE$3:$AE$1002,H33))</f>
        <v/>
      </c>
      <c r="M33" s="3" t="str" cm="1">
        <f t="array" ref="M33">IF(C33="","",INDEX(FitCurve!$AE$3:$AE$1002,I33))</f>
        <v/>
      </c>
      <c r="N33" s="3" t="str" cm="1">
        <f t="array" ref="N33">IF(C33="","",INDEX(FitCurve!$AF$3:$AF$1002,J33))</f>
        <v/>
      </c>
      <c r="O33" s="3" t="str" cm="1">
        <f t="array" ref="O33">IF(C33="","",INDEX(FitCurve!$AF$3:$AF$1002,K33))</f>
        <v/>
      </c>
      <c r="P33" s="3" t="str" cm="1">
        <f t="array" ref="P33">IF(C33="","",INDEX(FitCurve!$B$3:$B$1002,H33))</f>
        <v/>
      </c>
      <c r="Q33" s="3" t="str" cm="1">
        <f t="array" ref="Q33">IF(C33="","",INDEX(FitCurve!$B$3:$B$1002,I33))</f>
        <v/>
      </c>
      <c r="R33" s="3" t="str" cm="1">
        <f t="array" ref="R33">IF(C33="","",INDEX(FitCurve!$B$3:$B$1002,J33))</f>
        <v/>
      </c>
      <c r="S33" s="3" t="str" cm="1">
        <f t="array" ref="S33">IF(C33="","",INDEX(FitCurve!$B$3:$B$1002,K33))</f>
        <v/>
      </c>
    </row>
    <row r="34" spans="3:19" x14ac:dyDescent="0.25">
      <c r="C34" s="36"/>
      <c r="D34" s="3" t="str">
        <f>IF(C34="","",IF(OR(C34&gt;MAX(_xlfn.ANCHORARRAY(FitCurve!$E$3)),C34&lt;MIN(_xlfn.ANCHORARRAY(FitCurve!$E$3))),"Out of range",IF(CurveFitting!$N$3="5PL",10^(CurveFitting!$U$26-((LOG10(((CurveFitting!$U$25-CurveFitting!$U$24)/(C34-CurveFitting!$U$24))^(1/CurveFitting!$U$28)-1))/1)/CurveFitting!$U$27),
IF(CurveFitting!$N$3="4PL",10^(CurveFitting!$U$26-((LOG10((CurveFitting!$U$25-CurveFitting!$U$24)/(C34-CurveFitting!$U$24)-1))/CurveFitting!$U$27)),
IF(CurveFitting!$N$3="Linear",(C34-CurveFitting!$U$24)/CurveFitting!$U$25,
IF(CurveFitting!$N$3="Hyperbolic",CurveFitting!$U$25*C34/(CurveFitting!$U$24-C34),
IF(CurveFitting!$N$3="Exp1",CurveFitting!$U$26*LN(CurveFitting!$U$25/(CurveFitting!$U$25-C34)-CurveFitting!$U$24/(CurveFitting!$U$25-C34)),
IF(CurveFitting!$N$3="Exp2",CurveFitting!$U$26*LOG(CurveFitting!$U$24/(CurveFitting!$U$24-C34)-CurveFitting!$U$25/(CurveFitting!$U$24-C34)),""))))))))</f>
        <v/>
      </c>
      <c r="E34" s="3" t="str">
        <f>IFERROR(IF(C34="","",IF(OR(C34&gt;MAX(_xlfn.ANCHORARRAY(FitCurve!$E$3)),C34&lt;MIN(_xlfn.ANCHORARRAY(FitCurve!$E$3))),"Out of range","[ " &amp; TEXT(_xlfn.FORECAST.LINEAR(C34,R34:S34,N34:O34),"#.####") &amp; ", " &amp; TEXT(_xlfn.FORECAST.LINEAR(C34,P34:Q34,L34:M34),"#.####") &amp; " ]")),"")</f>
        <v/>
      </c>
      <c r="H34" s="52" t="str">
        <f>IF(C34="","",_xlfn.XMATCH(C34,FitCurve!AE34:AE1033,-1))</f>
        <v/>
      </c>
      <c r="I34" s="52" t="str">
        <f>IF(C34="","",_xlfn.XMATCH(C34,FitCurve!AE34:AE1033,1))</f>
        <v/>
      </c>
      <c r="J34" s="52" t="str">
        <f>IF(C34="","",_xlfn.XMATCH(C34,FitCurve!AF34:AF1033,-1))</f>
        <v/>
      </c>
      <c r="K34" s="52" t="str">
        <f>IF(C34="","",_xlfn.XMATCH(C34,FitCurve!AF34:AF1033,1))</f>
        <v/>
      </c>
      <c r="L34" s="3" t="str" cm="1">
        <f t="array" ref="L34">IF(C34="","",INDEX(FitCurve!$AE$3:$AE$1002,H34))</f>
        <v/>
      </c>
      <c r="M34" s="3" t="str" cm="1">
        <f t="array" ref="M34">IF(C34="","",INDEX(FitCurve!$AE$3:$AE$1002,I34))</f>
        <v/>
      </c>
      <c r="N34" s="3" t="str" cm="1">
        <f t="array" ref="N34">IF(C34="","",INDEX(FitCurve!$AF$3:$AF$1002,J34))</f>
        <v/>
      </c>
      <c r="O34" s="3" t="str" cm="1">
        <f t="array" ref="O34">IF(C34="","",INDEX(FitCurve!$AF$3:$AF$1002,K34))</f>
        <v/>
      </c>
      <c r="P34" s="3" t="str" cm="1">
        <f t="array" ref="P34">IF(C34="","",INDEX(FitCurve!$B$3:$B$1002,H34))</f>
        <v/>
      </c>
      <c r="Q34" s="3" t="str" cm="1">
        <f t="array" ref="Q34">IF(C34="","",INDEX(FitCurve!$B$3:$B$1002,I34))</f>
        <v/>
      </c>
      <c r="R34" s="3" t="str" cm="1">
        <f t="array" ref="R34">IF(C34="","",INDEX(FitCurve!$B$3:$B$1002,J34))</f>
        <v/>
      </c>
      <c r="S34" s="3" t="str" cm="1">
        <f t="array" ref="S34">IF(C34="","",INDEX(FitCurve!$B$3:$B$1002,K34))</f>
        <v/>
      </c>
    </row>
    <row r="35" spans="3:19" x14ac:dyDescent="0.25">
      <c r="C35" s="36"/>
      <c r="D35" s="3" t="str">
        <f>IF(C35="","",IF(OR(C35&gt;MAX(_xlfn.ANCHORARRAY(FitCurve!$E$3)),C35&lt;MIN(_xlfn.ANCHORARRAY(FitCurve!$E$3))),"Out of range",IF(CurveFitting!$N$3="5PL",10^(CurveFitting!$U$26-((LOG10(((CurveFitting!$U$25-CurveFitting!$U$24)/(C35-CurveFitting!$U$24))^(1/CurveFitting!$U$28)-1))/1)/CurveFitting!$U$27),
IF(CurveFitting!$N$3="4PL",10^(CurveFitting!$U$26-((LOG10((CurveFitting!$U$25-CurveFitting!$U$24)/(C35-CurveFitting!$U$24)-1))/CurveFitting!$U$27)),
IF(CurveFitting!$N$3="Linear",(C35-CurveFitting!$U$24)/CurveFitting!$U$25,
IF(CurveFitting!$N$3="Hyperbolic",CurveFitting!$U$25*C35/(CurveFitting!$U$24-C35),
IF(CurveFitting!$N$3="Exp1",CurveFitting!$U$26*LN(CurveFitting!$U$25/(CurveFitting!$U$25-C35)-CurveFitting!$U$24/(CurveFitting!$U$25-C35)),
IF(CurveFitting!$N$3="Exp2",CurveFitting!$U$26*LOG(CurveFitting!$U$24/(CurveFitting!$U$24-C35)-CurveFitting!$U$25/(CurveFitting!$U$24-C35)),""))))))))</f>
        <v/>
      </c>
      <c r="E35" s="3" t="str">
        <f>IFERROR(IF(C35="","",IF(OR(C35&gt;MAX(_xlfn.ANCHORARRAY(FitCurve!$E$3)),C35&lt;MIN(_xlfn.ANCHORARRAY(FitCurve!$E$3))),"Out of range","[ " &amp; TEXT(_xlfn.FORECAST.LINEAR(C35,R35:S35,N35:O35),"#.####") &amp; ", " &amp; TEXT(_xlfn.FORECAST.LINEAR(C35,P35:Q35,L35:M35),"#.####") &amp; " ]")),"")</f>
        <v/>
      </c>
      <c r="H35" s="52" t="str">
        <f>IF(C35="","",_xlfn.XMATCH(C35,FitCurve!AE35:AE1034,-1))</f>
        <v/>
      </c>
      <c r="I35" s="52" t="str">
        <f>IF(C35="","",_xlfn.XMATCH(C35,FitCurve!AE35:AE1034,1))</f>
        <v/>
      </c>
      <c r="J35" s="52" t="str">
        <f>IF(C35="","",_xlfn.XMATCH(C35,FitCurve!AF35:AF1034,-1))</f>
        <v/>
      </c>
      <c r="K35" s="52" t="str">
        <f>IF(C35="","",_xlfn.XMATCH(C35,FitCurve!AF35:AF1034,1))</f>
        <v/>
      </c>
      <c r="L35" s="3" t="str" cm="1">
        <f t="array" ref="L35">IF(C35="","",INDEX(FitCurve!$AE$3:$AE$1002,H35))</f>
        <v/>
      </c>
      <c r="M35" s="3" t="str" cm="1">
        <f t="array" ref="M35">IF(C35="","",INDEX(FitCurve!$AE$3:$AE$1002,I35))</f>
        <v/>
      </c>
      <c r="N35" s="3" t="str" cm="1">
        <f t="array" ref="N35">IF(C35="","",INDEX(FitCurve!$AF$3:$AF$1002,J35))</f>
        <v/>
      </c>
      <c r="O35" s="3" t="str" cm="1">
        <f t="array" ref="O35">IF(C35="","",INDEX(FitCurve!$AF$3:$AF$1002,K35))</f>
        <v/>
      </c>
      <c r="P35" s="3" t="str" cm="1">
        <f t="array" ref="P35">IF(C35="","",INDEX(FitCurve!$B$3:$B$1002,H35))</f>
        <v/>
      </c>
      <c r="Q35" s="3" t="str" cm="1">
        <f t="array" ref="Q35">IF(C35="","",INDEX(FitCurve!$B$3:$B$1002,I35))</f>
        <v/>
      </c>
      <c r="R35" s="3" t="str" cm="1">
        <f t="array" ref="R35">IF(C35="","",INDEX(FitCurve!$B$3:$B$1002,J35))</f>
        <v/>
      </c>
      <c r="S35" s="3" t="str" cm="1">
        <f t="array" ref="S35">IF(C35="","",INDEX(FitCurve!$B$3:$B$1002,K35))</f>
        <v/>
      </c>
    </row>
    <row r="36" spans="3:19" x14ac:dyDescent="0.25">
      <c r="C36" s="36"/>
      <c r="D36" s="3" t="str">
        <f>IF(C36="","",IF(OR(C36&gt;MAX(_xlfn.ANCHORARRAY(FitCurve!$E$3)),C36&lt;MIN(_xlfn.ANCHORARRAY(FitCurve!$E$3))),"Out of range",IF(CurveFitting!$N$3="5PL",10^(CurveFitting!$U$26-((LOG10(((CurveFitting!$U$25-CurveFitting!$U$24)/(C36-CurveFitting!$U$24))^(1/CurveFitting!$U$28)-1))/1)/CurveFitting!$U$27),
IF(CurveFitting!$N$3="4PL",10^(CurveFitting!$U$26-((LOG10((CurveFitting!$U$25-CurveFitting!$U$24)/(C36-CurveFitting!$U$24)-1))/CurveFitting!$U$27)),
IF(CurveFitting!$N$3="Linear",(C36-CurveFitting!$U$24)/CurveFitting!$U$25,
IF(CurveFitting!$N$3="Hyperbolic",CurveFitting!$U$25*C36/(CurveFitting!$U$24-C36),
IF(CurveFitting!$N$3="Exp1",CurveFitting!$U$26*LN(CurveFitting!$U$25/(CurveFitting!$U$25-C36)-CurveFitting!$U$24/(CurveFitting!$U$25-C36)),
IF(CurveFitting!$N$3="Exp2",CurveFitting!$U$26*LOG(CurveFitting!$U$24/(CurveFitting!$U$24-C36)-CurveFitting!$U$25/(CurveFitting!$U$24-C36)),""))))))))</f>
        <v/>
      </c>
      <c r="E36" s="3" t="str">
        <f>IFERROR(IF(C36="","",IF(OR(C36&gt;MAX(_xlfn.ANCHORARRAY(FitCurve!$E$3)),C36&lt;MIN(_xlfn.ANCHORARRAY(FitCurve!$E$3))),"Out of range","[ " &amp; TEXT(_xlfn.FORECAST.LINEAR(C36,R36:S36,N36:O36),"#.####") &amp; ", " &amp; TEXT(_xlfn.FORECAST.LINEAR(C36,P36:Q36,L36:M36),"#.####") &amp; " ]")),"")</f>
        <v/>
      </c>
      <c r="H36" s="52" t="str">
        <f>IF(C36="","",_xlfn.XMATCH(C36,FitCurve!AE36:AE1035,-1))</f>
        <v/>
      </c>
      <c r="I36" s="52" t="str">
        <f>IF(C36="","",_xlfn.XMATCH(C36,FitCurve!AE36:AE1035,1))</f>
        <v/>
      </c>
      <c r="J36" s="52" t="str">
        <f>IF(C36="","",_xlfn.XMATCH(C36,FitCurve!AF36:AF1035,-1))</f>
        <v/>
      </c>
      <c r="K36" s="52" t="str">
        <f>IF(C36="","",_xlfn.XMATCH(C36,FitCurve!AF36:AF1035,1))</f>
        <v/>
      </c>
      <c r="L36" s="3" t="str" cm="1">
        <f t="array" ref="L36">IF(C36="","",INDEX(FitCurve!$AE$3:$AE$1002,H36))</f>
        <v/>
      </c>
      <c r="M36" s="3" t="str" cm="1">
        <f t="array" ref="M36">IF(C36="","",INDEX(FitCurve!$AE$3:$AE$1002,I36))</f>
        <v/>
      </c>
      <c r="N36" s="3" t="str" cm="1">
        <f t="array" ref="N36">IF(C36="","",INDEX(FitCurve!$AF$3:$AF$1002,J36))</f>
        <v/>
      </c>
      <c r="O36" s="3" t="str" cm="1">
        <f t="array" ref="O36">IF(C36="","",INDEX(FitCurve!$AF$3:$AF$1002,K36))</f>
        <v/>
      </c>
      <c r="P36" s="3" t="str" cm="1">
        <f t="array" ref="P36">IF(C36="","",INDEX(FitCurve!$B$3:$B$1002,H36))</f>
        <v/>
      </c>
      <c r="Q36" s="3" t="str" cm="1">
        <f t="array" ref="Q36">IF(C36="","",INDEX(FitCurve!$B$3:$B$1002,I36))</f>
        <v/>
      </c>
      <c r="R36" s="3" t="str" cm="1">
        <f t="array" ref="R36">IF(C36="","",INDEX(FitCurve!$B$3:$B$1002,J36))</f>
        <v/>
      </c>
      <c r="S36" s="3" t="str" cm="1">
        <f t="array" ref="S36">IF(C36="","",INDEX(FitCurve!$B$3:$B$1002,K36))</f>
        <v/>
      </c>
    </row>
    <row r="37" spans="3:19" x14ac:dyDescent="0.25">
      <c r="C37" s="36"/>
      <c r="D37" s="3" t="str">
        <f>IF(C37="","",IF(OR(C37&gt;MAX(_xlfn.ANCHORARRAY(FitCurve!$E$3)),C37&lt;MIN(_xlfn.ANCHORARRAY(FitCurve!$E$3))),"Out of range",IF(CurveFitting!$N$3="5PL",10^(CurveFitting!$U$26-((LOG10(((CurveFitting!$U$25-CurveFitting!$U$24)/(C37-CurveFitting!$U$24))^(1/CurveFitting!$U$28)-1))/1)/CurveFitting!$U$27),
IF(CurveFitting!$N$3="4PL",10^(CurveFitting!$U$26-((LOG10((CurveFitting!$U$25-CurveFitting!$U$24)/(C37-CurveFitting!$U$24)-1))/CurveFitting!$U$27)),
IF(CurveFitting!$N$3="Linear",(C37-CurveFitting!$U$24)/CurveFitting!$U$25,
IF(CurveFitting!$N$3="Hyperbolic",CurveFitting!$U$25*C37/(CurveFitting!$U$24-C37),
IF(CurveFitting!$N$3="Exp1",CurveFitting!$U$26*LN(CurveFitting!$U$25/(CurveFitting!$U$25-C37)-CurveFitting!$U$24/(CurveFitting!$U$25-C37)),
IF(CurveFitting!$N$3="Exp2",CurveFitting!$U$26*LOG(CurveFitting!$U$24/(CurveFitting!$U$24-C37)-CurveFitting!$U$25/(CurveFitting!$U$24-C37)),""))))))))</f>
        <v/>
      </c>
      <c r="E37" s="3" t="str">
        <f>IFERROR(IF(C37="","",IF(OR(C37&gt;MAX(_xlfn.ANCHORARRAY(FitCurve!$E$3)),C37&lt;MIN(_xlfn.ANCHORARRAY(FitCurve!$E$3))),"Out of range","[ " &amp; TEXT(_xlfn.FORECAST.LINEAR(C37,R37:S37,N37:O37),"#.####") &amp; ", " &amp; TEXT(_xlfn.FORECAST.LINEAR(C37,P37:Q37,L37:M37),"#.####") &amp; " ]")),"")</f>
        <v/>
      </c>
      <c r="H37" s="52" t="str">
        <f>IF(C37="","",_xlfn.XMATCH(C37,FitCurve!AE37:AE1036,-1))</f>
        <v/>
      </c>
      <c r="I37" s="52" t="str">
        <f>IF(C37="","",_xlfn.XMATCH(C37,FitCurve!AE37:AE1036,1))</f>
        <v/>
      </c>
      <c r="J37" s="52" t="str">
        <f>IF(C37="","",_xlfn.XMATCH(C37,FitCurve!AF37:AF1036,-1))</f>
        <v/>
      </c>
      <c r="K37" s="52" t="str">
        <f>IF(C37="","",_xlfn.XMATCH(C37,FitCurve!AF37:AF1036,1))</f>
        <v/>
      </c>
      <c r="L37" s="3" t="str" cm="1">
        <f t="array" ref="L37">IF(C37="","",INDEX(FitCurve!$AE$3:$AE$1002,H37))</f>
        <v/>
      </c>
      <c r="M37" s="3" t="str" cm="1">
        <f t="array" ref="M37">IF(C37="","",INDEX(FitCurve!$AE$3:$AE$1002,I37))</f>
        <v/>
      </c>
      <c r="N37" s="3" t="str" cm="1">
        <f t="array" ref="N37">IF(C37="","",INDEX(FitCurve!$AF$3:$AF$1002,J37))</f>
        <v/>
      </c>
      <c r="O37" s="3" t="str" cm="1">
        <f t="array" ref="O37">IF(C37="","",INDEX(FitCurve!$AF$3:$AF$1002,K37))</f>
        <v/>
      </c>
      <c r="P37" s="3" t="str" cm="1">
        <f t="array" ref="P37">IF(C37="","",INDEX(FitCurve!$B$3:$B$1002,H37))</f>
        <v/>
      </c>
      <c r="Q37" s="3" t="str" cm="1">
        <f t="array" ref="Q37">IF(C37="","",INDEX(FitCurve!$B$3:$B$1002,I37))</f>
        <v/>
      </c>
      <c r="R37" s="3" t="str" cm="1">
        <f t="array" ref="R37">IF(C37="","",INDEX(FitCurve!$B$3:$B$1002,J37))</f>
        <v/>
      </c>
      <c r="S37" s="3" t="str" cm="1">
        <f t="array" ref="S37">IF(C37="","",INDEX(FitCurve!$B$3:$B$1002,K37))</f>
        <v/>
      </c>
    </row>
    <row r="38" spans="3:19" x14ac:dyDescent="0.25">
      <c r="C38" s="36"/>
      <c r="D38" s="3" t="str">
        <f>IF(C38="","",IF(OR(C38&gt;MAX(_xlfn.ANCHORARRAY(FitCurve!$E$3)),C38&lt;MIN(_xlfn.ANCHORARRAY(FitCurve!$E$3))),"Out of range",IF(CurveFitting!$N$3="5PL",10^(CurveFitting!$U$26-((LOG10(((CurveFitting!$U$25-CurveFitting!$U$24)/(C38-CurveFitting!$U$24))^(1/CurveFitting!$U$28)-1))/1)/CurveFitting!$U$27),
IF(CurveFitting!$N$3="4PL",10^(CurveFitting!$U$26-((LOG10((CurveFitting!$U$25-CurveFitting!$U$24)/(C38-CurveFitting!$U$24)-1))/CurveFitting!$U$27)),
IF(CurveFitting!$N$3="Linear",(C38-CurveFitting!$U$24)/CurveFitting!$U$25,
IF(CurveFitting!$N$3="Hyperbolic",CurveFitting!$U$25*C38/(CurveFitting!$U$24-C38),
IF(CurveFitting!$N$3="Exp1",CurveFitting!$U$26*LN(CurveFitting!$U$25/(CurveFitting!$U$25-C38)-CurveFitting!$U$24/(CurveFitting!$U$25-C38)),
IF(CurveFitting!$N$3="Exp2",CurveFitting!$U$26*LOG(CurveFitting!$U$24/(CurveFitting!$U$24-C38)-CurveFitting!$U$25/(CurveFitting!$U$24-C38)),""))))))))</f>
        <v/>
      </c>
      <c r="E38" s="3" t="str">
        <f>IFERROR(IF(C38="","",IF(OR(C38&gt;MAX(_xlfn.ANCHORARRAY(FitCurve!$E$3)),C38&lt;MIN(_xlfn.ANCHORARRAY(FitCurve!$E$3))),"Out of range","[ " &amp; TEXT(_xlfn.FORECAST.LINEAR(C38,R38:S38,N38:O38),"#.####") &amp; ", " &amp; TEXT(_xlfn.FORECAST.LINEAR(C38,P38:Q38,L38:M38),"#.####") &amp; " ]")),"")</f>
        <v/>
      </c>
      <c r="H38" s="52" t="str">
        <f>IF(C38="","",_xlfn.XMATCH(C38,FitCurve!AE38:AE1037,-1))</f>
        <v/>
      </c>
      <c r="I38" s="52" t="str">
        <f>IF(C38="","",_xlfn.XMATCH(C38,FitCurve!AE38:AE1037,1))</f>
        <v/>
      </c>
      <c r="J38" s="52" t="str">
        <f>IF(C38="","",_xlfn.XMATCH(C38,FitCurve!AF38:AF1037,-1))</f>
        <v/>
      </c>
      <c r="K38" s="52" t="str">
        <f>IF(C38="","",_xlfn.XMATCH(C38,FitCurve!AF38:AF1037,1))</f>
        <v/>
      </c>
      <c r="L38" s="3" t="str" cm="1">
        <f t="array" ref="L38">IF(C38="","",INDEX(FitCurve!$AE$3:$AE$1002,H38))</f>
        <v/>
      </c>
      <c r="M38" s="3" t="str" cm="1">
        <f t="array" ref="M38">IF(C38="","",INDEX(FitCurve!$AE$3:$AE$1002,I38))</f>
        <v/>
      </c>
      <c r="N38" s="3" t="str" cm="1">
        <f t="array" ref="N38">IF(C38="","",INDEX(FitCurve!$AF$3:$AF$1002,J38))</f>
        <v/>
      </c>
      <c r="O38" s="3" t="str" cm="1">
        <f t="array" ref="O38">IF(C38="","",INDEX(FitCurve!$AF$3:$AF$1002,K38))</f>
        <v/>
      </c>
      <c r="P38" s="3" t="str" cm="1">
        <f t="array" ref="P38">IF(C38="","",INDEX(FitCurve!$B$3:$B$1002,H38))</f>
        <v/>
      </c>
      <c r="Q38" s="3" t="str" cm="1">
        <f t="array" ref="Q38">IF(C38="","",INDEX(FitCurve!$B$3:$B$1002,I38))</f>
        <v/>
      </c>
      <c r="R38" s="3" t="str" cm="1">
        <f t="array" ref="R38">IF(C38="","",INDEX(FitCurve!$B$3:$B$1002,J38))</f>
        <v/>
      </c>
      <c r="S38" s="3" t="str" cm="1">
        <f t="array" ref="S38">IF(C38="","",INDEX(FitCurve!$B$3:$B$1002,K38))</f>
        <v/>
      </c>
    </row>
    <row r="39" spans="3:19" x14ac:dyDescent="0.25">
      <c r="C39" s="36"/>
      <c r="D39" s="3" t="str">
        <f>IF(C39="","",IF(OR(C39&gt;MAX(_xlfn.ANCHORARRAY(FitCurve!$E$3)),C39&lt;MIN(_xlfn.ANCHORARRAY(FitCurve!$E$3))),"Out of range",IF(CurveFitting!$N$3="5PL",10^(CurveFitting!$U$26-((LOG10(((CurveFitting!$U$25-CurveFitting!$U$24)/(C39-CurveFitting!$U$24))^(1/CurveFitting!$U$28)-1))/1)/CurveFitting!$U$27),
IF(CurveFitting!$N$3="4PL",10^(CurveFitting!$U$26-((LOG10((CurveFitting!$U$25-CurveFitting!$U$24)/(C39-CurveFitting!$U$24)-1))/CurveFitting!$U$27)),
IF(CurveFitting!$N$3="Linear",(C39-CurveFitting!$U$24)/CurveFitting!$U$25,
IF(CurveFitting!$N$3="Hyperbolic",CurveFitting!$U$25*C39/(CurveFitting!$U$24-C39),
IF(CurveFitting!$N$3="Exp1",CurveFitting!$U$26*LN(CurveFitting!$U$25/(CurveFitting!$U$25-C39)-CurveFitting!$U$24/(CurveFitting!$U$25-C39)),
IF(CurveFitting!$N$3="Exp2",CurveFitting!$U$26*LOG(CurveFitting!$U$24/(CurveFitting!$U$24-C39)-CurveFitting!$U$25/(CurveFitting!$U$24-C39)),""))))))))</f>
        <v/>
      </c>
      <c r="E39" s="3" t="str">
        <f>IFERROR(IF(C39="","",IF(OR(C39&gt;MAX(_xlfn.ANCHORARRAY(FitCurve!$E$3)),C39&lt;MIN(_xlfn.ANCHORARRAY(FitCurve!$E$3))),"Out of range","[ " &amp; TEXT(_xlfn.FORECAST.LINEAR(C39,R39:S39,N39:O39),"#.####") &amp; ", " &amp; TEXT(_xlfn.FORECAST.LINEAR(C39,P39:Q39,L39:M39),"#.####") &amp; " ]")),"")</f>
        <v/>
      </c>
      <c r="H39" s="52" t="str">
        <f>IF(C39="","",_xlfn.XMATCH(C39,FitCurve!AE39:AE1038,-1))</f>
        <v/>
      </c>
      <c r="I39" s="52" t="str">
        <f>IF(C39="","",_xlfn.XMATCH(C39,FitCurve!AE39:AE1038,1))</f>
        <v/>
      </c>
      <c r="J39" s="52" t="str">
        <f>IF(C39="","",_xlfn.XMATCH(C39,FitCurve!AF39:AF1038,-1))</f>
        <v/>
      </c>
      <c r="K39" s="52" t="str">
        <f>IF(C39="","",_xlfn.XMATCH(C39,FitCurve!AF39:AF1038,1))</f>
        <v/>
      </c>
      <c r="L39" s="3" t="str" cm="1">
        <f t="array" ref="L39">IF(C39="","",INDEX(FitCurve!$AE$3:$AE$1002,H39))</f>
        <v/>
      </c>
      <c r="M39" s="3" t="str" cm="1">
        <f t="array" ref="M39">IF(C39="","",INDEX(FitCurve!$AE$3:$AE$1002,I39))</f>
        <v/>
      </c>
      <c r="N39" s="3" t="str" cm="1">
        <f t="array" ref="N39">IF(C39="","",INDEX(FitCurve!$AF$3:$AF$1002,J39))</f>
        <v/>
      </c>
      <c r="O39" s="3" t="str" cm="1">
        <f t="array" ref="O39">IF(C39="","",INDEX(FitCurve!$AF$3:$AF$1002,K39))</f>
        <v/>
      </c>
      <c r="P39" s="3" t="str" cm="1">
        <f t="array" ref="P39">IF(C39="","",INDEX(FitCurve!$B$3:$B$1002,H39))</f>
        <v/>
      </c>
      <c r="Q39" s="3" t="str" cm="1">
        <f t="array" ref="Q39">IF(C39="","",INDEX(FitCurve!$B$3:$B$1002,I39))</f>
        <v/>
      </c>
      <c r="R39" s="3" t="str" cm="1">
        <f t="array" ref="R39">IF(C39="","",INDEX(FitCurve!$B$3:$B$1002,J39))</f>
        <v/>
      </c>
      <c r="S39" s="3" t="str" cm="1">
        <f t="array" ref="S39">IF(C39="","",INDEX(FitCurve!$B$3:$B$1002,K39))</f>
        <v/>
      </c>
    </row>
    <row r="40" spans="3:19" x14ac:dyDescent="0.25">
      <c r="C40" s="36"/>
      <c r="D40" s="3" t="str">
        <f>IF(C40="","",IF(OR(C40&gt;MAX(_xlfn.ANCHORARRAY(FitCurve!$E$3)),C40&lt;MIN(_xlfn.ANCHORARRAY(FitCurve!$E$3))),"Out of range",IF(CurveFitting!$N$3="5PL",10^(CurveFitting!$U$26-((LOG10(((CurveFitting!$U$25-CurveFitting!$U$24)/(C40-CurveFitting!$U$24))^(1/CurveFitting!$U$28)-1))/1)/CurveFitting!$U$27),
IF(CurveFitting!$N$3="4PL",10^(CurveFitting!$U$26-((LOG10((CurveFitting!$U$25-CurveFitting!$U$24)/(C40-CurveFitting!$U$24)-1))/CurveFitting!$U$27)),
IF(CurveFitting!$N$3="Linear",(C40-CurveFitting!$U$24)/CurveFitting!$U$25,
IF(CurveFitting!$N$3="Hyperbolic",CurveFitting!$U$25*C40/(CurveFitting!$U$24-C40),
IF(CurveFitting!$N$3="Exp1",CurveFitting!$U$26*LN(CurveFitting!$U$25/(CurveFitting!$U$25-C40)-CurveFitting!$U$24/(CurveFitting!$U$25-C40)),
IF(CurveFitting!$N$3="Exp2",CurveFitting!$U$26*LOG(CurveFitting!$U$24/(CurveFitting!$U$24-C40)-CurveFitting!$U$25/(CurveFitting!$U$24-C40)),""))))))))</f>
        <v/>
      </c>
      <c r="E40" s="3" t="str">
        <f>IFERROR(IF(C40="","",IF(OR(C40&gt;MAX(_xlfn.ANCHORARRAY(FitCurve!$E$3)),C40&lt;MIN(_xlfn.ANCHORARRAY(FitCurve!$E$3))),"Out of range","[ " &amp; TEXT(_xlfn.FORECAST.LINEAR(C40,R40:S40,N40:O40),"#.####") &amp; ", " &amp; TEXT(_xlfn.FORECAST.LINEAR(C40,P40:Q40,L40:M40),"#.####") &amp; " ]")),"")</f>
        <v/>
      </c>
      <c r="H40" s="52" t="str">
        <f>IF(C40="","",_xlfn.XMATCH(C40,FitCurve!AE40:AE1039,-1))</f>
        <v/>
      </c>
      <c r="I40" s="52" t="str">
        <f>IF(C40="","",_xlfn.XMATCH(C40,FitCurve!AE40:AE1039,1))</f>
        <v/>
      </c>
      <c r="J40" s="52" t="str">
        <f>IF(C40="","",_xlfn.XMATCH(C40,FitCurve!AF40:AF1039,-1))</f>
        <v/>
      </c>
      <c r="K40" s="52" t="str">
        <f>IF(C40="","",_xlfn.XMATCH(C40,FitCurve!AF40:AF1039,1))</f>
        <v/>
      </c>
      <c r="L40" s="3" t="str" cm="1">
        <f t="array" ref="L40">IF(C40="","",INDEX(FitCurve!$AE$3:$AE$1002,H40))</f>
        <v/>
      </c>
      <c r="M40" s="3" t="str" cm="1">
        <f t="array" ref="M40">IF(C40="","",INDEX(FitCurve!$AE$3:$AE$1002,I40))</f>
        <v/>
      </c>
      <c r="N40" s="3" t="str" cm="1">
        <f t="array" ref="N40">IF(C40="","",INDEX(FitCurve!$AF$3:$AF$1002,J40))</f>
        <v/>
      </c>
      <c r="O40" s="3" t="str" cm="1">
        <f t="array" ref="O40">IF(C40="","",INDEX(FitCurve!$AF$3:$AF$1002,K40))</f>
        <v/>
      </c>
      <c r="P40" s="3" t="str" cm="1">
        <f t="array" ref="P40">IF(C40="","",INDEX(FitCurve!$B$3:$B$1002,H40))</f>
        <v/>
      </c>
      <c r="Q40" s="3" t="str" cm="1">
        <f t="array" ref="Q40">IF(C40="","",INDEX(FitCurve!$B$3:$B$1002,I40))</f>
        <v/>
      </c>
      <c r="R40" s="3" t="str" cm="1">
        <f t="array" ref="R40">IF(C40="","",INDEX(FitCurve!$B$3:$B$1002,J40))</f>
        <v/>
      </c>
      <c r="S40" s="3" t="str" cm="1">
        <f t="array" ref="S40">IF(C40="","",INDEX(FitCurve!$B$3:$B$1002,K40))</f>
        <v/>
      </c>
    </row>
    <row r="41" spans="3:19" x14ac:dyDescent="0.25">
      <c r="C41" s="36"/>
      <c r="D41" s="3" t="str">
        <f>IF(C41="","",IF(OR(C41&gt;MAX(_xlfn.ANCHORARRAY(FitCurve!$E$3)),C41&lt;MIN(_xlfn.ANCHORARRAY(FitCurve!$E$3))),"Out of range",IF(CurveFitting!$N$3="5PL",10^(CurveFitting!$U$26-((LOG10(((CurveFitting!$U$25-CurveFitting!$U$24)/(C41-CurveFitting!$U$24))^(1/CurveFitting!$U$28)-1))/1)/CurveFitting!$U$27),
IF(CurveFitting!$N$3="4PL",10^(CurveFitting!$U$26-((LOG10((CurveFitting!$U$25-CurveFitting!$U$24)/(C41-CurveFitting!$U$24)-1))/CurveFitting!$U$27)),
IF(CurveFitting!$N$3="Linear",(C41-CurveFitting!$U$24)/CurveFitting!$U$25,
IF(CurveFitting!$N$3="Hyperbolic",CurveFitting!$U$25*C41/(CurveFitting!$U$24-C41),
IF(CurveFitting!$N$3="Exp1",CurveFitting!$U$26*LN(CurveFitting!$U$25/(CurveFitting!$U$25-C41)-CurveFitting!$U$24/(CurveFitting!$U$25-C41)),
IF(CurveFitting!$N$3="Exp2",CurveFitting!$U$26*LOG(CurveFitting!$U$24/(CurveFitting!$U$24-C41)-CurveFitting!$U$25/(CurveFitting!$U$24-C41)),""))))))))</f>
        <v/>
      </c>
      <c r="E41" s="3" t="str">
        <f>IFERROR(IF(C41="","",IF(OR(C41&gt;MAX(_xlfn.ANCHORARRAY(FitCurve!$E$3)),C41&lt;MIN(_xlfn.ANCHORARRAY(FitCurve!$E$3))),"Out of range","[ " &amp; TEXT(_xlfn.FORECAST.LINEAR(C41,R41:S41,N41:O41),"#.####") &amp; ", " &amp; TEXT(_xlfn.FORECAST.LINEAR(C41,P41:Q41,L41:M41),"#.####") &amp; " ]")),"")</f>
        <v/>
      </c>
      <c r="H41" s="52" t="str">
        <f>IF(C41="","",_xlfn.XMATCH(C41,FitCurve!AE41:AE1040,-1))</f>
        <v/>
      </c>
      <c r="I41" s="52" t="str">
        <f>IF(C41="","",_xlfn.XMATCH(C41,FitCurve!AE41:AE1040,1))</f>
        <v/>
      </c>
      <c r="J41" s="52" t="str">
        <f>IF(C41="","",_xlfn.XMATCH(C41,FitCurve!AF41:AF1040,-1))</f>
        <v/>
      </c>
      <c r="K41" s="52" t="str">
        <f>IF(C41="","",_xlfn.XMATCH(C41,FitCurve!AF41:AF1040,1))</f>
        <v/>
      </c>
      <c r="L41" s="3" t="str" cm="1">
        <f t="array" ref="L41">IF(C41="","",INDEX(FitCurve!$AE$3:$AE$1002,H41))</f>
        <v/>
      </c>
      <c r="M41" s="3" t="str" cm="1">
        <f t="array" ref="M41">IF(C41="","",INDEX(FitCurve!$AE$3:$AE$1002,I41))</f>
        <v/>
      </c>
      <c r="N41" s="3" t="str" cm="1">
        <f t="array" ref="N41">IF(C41="","",INDEX(FitCurve!$AF$3:$AF$1002,J41))</f>
        <v/>
      </c>
      <c r="O41" s="3" t="str" cm="1">
        <f t="array" ref="O41">IF(C41="","",INDEX(FitCurve!$AF$3:$AF$1002,K41))</f>
        <v/>
      </c>
      <c r="P41" s="3" t="str" cm="1">
        <f t="array" ref="P41">IF(C41="","",INDEX(FitCurve!$B$3:$B$1002,H41))</f>
        <v/>
      </c>
      <c r="Q41" s="3" t="str" cm="1">
        <f t="array" ref="Q41">IF(C41="","",INDEX(FitCurve!$B$3:$B$1002,I41))</f>
        <v/>
      </c>
      <c r="R41" s="3" t="str" cm="1">
        <f t="array" ref="R41">IF(C41="","",INDEX(FitCurve!$B$3:$B$1002,J41))</f>
        <v/>
      </c>
      <c r="S41" s="3" t="str" cm="1">
        <f t="array" ref="S41">IF(C41="","",INDEX(FitCurve!$B$3:$B$1002,K41))</f>
        <v/>
      </c>
    </row>
    <row r="42" spans="3:19" x14ac:dyDescent="0.25">
      <c r="C42" s="36"/>
      <c r="D42" s="3" t="str">
        <f>IF(C42="","",IF(OR(C42&gt;MAX(_xlfn.ANCHORARRAY(FitCurve!$E$3)),C42&lt;MIN(_xlfn.ANCHORARRAY(FitCurve!$E$3))),"Out of range",IF(CurveFitting!$N$3="5PL",10^(CurveFitting!$U$26-((LOG10(((CurveFitting!$U$25-CurveFitting!$U$24)/(C42-CurveFitting!$U$24))^(1/CurveFitting!$U$28)-1))/1)/CurveFitting!$U$27),
IF(CurveFitting!$N$3="4PL",10^(CurveFitting!$U$26-((LOG10((CurveFitting!$U$25-CurveFitting!$U$24)/(C42-CurveFitting!$U$24)-1))/CurveFitting!$U$27)),
IF(CurveFitting!$N$3="Linear",(C42-CurveFitting!$U$24)/CurveFitting!$U$25,
IF(CurveFitting!$N$3="Hyperbolic",CurveFitting!$U$25*C42/(CurveFitting!$U$24-C42),
IF(CurveFitting!$N$3="Exp1",CurveFitting!$U$26*LN(CurveFitting!$U$25/(CurveFitting!$U$25-C42)-CurveFitting!$U$24/(CurveFitting!$U$25-C42)),
IF(CurveFitting!$N$3="Exp2",CurveFitting!$U$26*LOG(CurveFitting!$U$24/(CurveFitting!$U$24-C42)-CurveFitting!$U$25/(CurveFitting!$U$24-C42)),""))))))))</f>
        <v/>
      </c>
      <c r="E42" s="3" t="str">
        <f>IFERROR(IF(C42="","",IF(OR(C42&gt;MAX(_xlfn.ANCHORARRAY(FitCurve!$E$3)),C42&lt;MIN(_xlfn.ANCHORARRAY(FitCurve!$E$3))),"Out of range","[ " &amp; TEXT(_xlfn.FORECAST.LINEAR(C42,R42:S42,N42:O42),"#.####") &amp; ", " &amp; TEXT(_xlfn.FORECAST.LINEAR(C42,P42:Q42,L42:M42),"#.####") &amp; " ]")),"")</f>
        <v/>
      </c>
      <c r="H42" s="52" t="str">
        <f>IF(C42="","",_xlfn.XMATCH(C42,FitCurve!AE42:AE1041,-1))</f>
        <v/>
      </c>
      <c r="I42" s="52" t="str">
        <f>IF(C42="","",_xlfn.XMATCH(C42,FitCurve!AE42:AE1041,1))</f>
        <v/>
      </c>
      <c r="J42" s="52" t="str">
        <f>IF(C42="","",_xlfn.XMATCH(C42,FitCurve!AF42:AF1041,-1))</f>
        <v/>
      </c>
      <c r="K42" s="52" t="str">
        <f>IF(C42="","",_xlfn.XMATCH(C42,FitCurve!AF42:AF1041,1))</f>
        <v/>
      </c>
      <c r="L42" s="3" t="str" cm="1">
        <f t="array" ref="L42">IF(C42="","",INDEX(FitCurve!$AE$3:$AE$1002,H42))</f>
        <v/>
      </c>
      <c r="M42" s="3" t="str" cm="1">
        <f t="array" ref="M42">IF(C42="","",INDEX(FitCurve!$AE$3:$AE$1002,I42))</f>
        <v/>
      </c>
      <c r="N42" s="3" t="str" cm="1">
        <f t="array" ref="N42">IF(C42="","",INDEX(FitCurve!$AF$3:$AF$1002,J42))</f>
        <v/>
      </c>
      <c r="O42" s="3" t="str" cm="1">
        <f t="array" ref="O42">IF(C42="","",INDEX(FitCurve!$AF$3:$AF$1002,K42))</f>
        <v/>
      </c>
      <c r="P42" s="3" t="str" cm="1">
        <f t="array" ref="P42">IF(C42="","",INDEX(FitCurve!$B$3:$B$1002,H42))</f>
        <v/>
      </c>
      <c r="Q42" s="3" t="str" cm="1">
        <f t="array" ref="Q42">IF(C42="","",INDEX(FitCurve!$B$3:$B$1002,I42))</f>
        <v/>
      </c>
      <c r="R42" s="3" t="str" cm="1">
        <f t="array" ref="R42">IF(C42="","",INDEX(FitCurve!$B$3:$B$1002,J42))</f>
        <v/>
      </c>
      <c r="S42" s="3" t="str" cm="1">
        <f t="array" ref="S42">IF(C42="","",INDEX(FitCurve!$B$3:$B$1002,K42))</f>
        <v/>
      </c>
    </row>
    <row r="43" spans="3:19" x14ac:dyDescent="0.25">
      <c r="C43" s="36"/>
      <c r="D43" s="3" t="str">
        <f>IF(C43="","",IF(OR(C43&gt;MAX(_xlfn.ANCHORARRAY(FitCurve!$E$3)),C43&lt;MIN(_xlfn.ANCHORARRAY(FitCurve!$E$3))),"Out of range",IF(CurveFitting!$N$3="5PL",10^(CurveFitting!$U$26-((LOG10(((CurveFitting!$U$25-CurveFitting!$U$24)/(C43-CurveFitting!$U$24))^(1/CurveFitting!$U$28)-1))/1)/CurveFitting!$U$27),
IF(CurveFitting!$N$3="4PL",10^(CurveFitting!$U$26-((LOG10((CurveFitting!$U$25-CurveFitting!$U$24)/(C43-CurveFitting!$U$24)-1))/CurveFitting!$U$27)),
IF(CurveFitting!$N$3="Linear",(C43-CurveFitting!$U$24)/CurveFitting!$U$25,
IF(CurveFitting!$N$3="Hyperbolic",CurveFitting!$U$25*C43/(CurveFitting!$U$24-C43),
IF(CurveFitting!$N$3="Exp1",CurveFitting!$U$26*LN(CurveFitting!$U$25/(CurveFitting!$U$25-C43)-CurveFitting!$U$24/(CurveFitting!$U$25-C43)),
IF(CurveFitting!$N$3="Exp2",CurveFitting!$U$26*LOG(CurveFitting!$U$24/(CurveFitting!$U$24-C43)-CurveFitting!$U$25/(CurveFitting!$U$24-C43)),""))))))))</f>
        <v/>
      </c>
      <c r="E43" s="3" t="str">
        <f>IFERROR(IF(C43="","",IF(OR(C43&gt;MAX(_xlfn.ANCHORARRAY(FitCurve!$E$3)),C43&lt;MIN(_xlfn.ANCHORARRAY(FitCurve!$E$3))),"Out of range","[ " &amp; TEXT(_xlfn.FORECAST.LINEAR(C43,R43:S43,N43:O43),"#.####") &amp; ", " &amp; TEXT(_xlfn.FORECAST.LINEAR(C43,P43:Q43,L43:M43),"#.####") &amp; " ]")),"")</f>
        <v/>
      </c>
      <c r="H43" s="52" t="str">
        <f>IF(C43="","",_xlfn.XMATCH(C43,FitCurve!AE43:AE1042,-1))</f>
        <v/>
      </c>
      <c r="I43" s="52" t="str">
        <f>IF(C43="","",_xlfn.XMATCH(C43,FitCurve!AE43:AE1042,1))</f>
        <v/>
      </c>
      <c r="J43" s="52" t="str">
        <f>IF(C43="","",_xlfn.XMATCH(C43,FitCurve!AF43:AF1042,-1))</f>
        <v/>
      </c>
      <c r="K43" s="52" t="str">
        <f>IF(C43="","",_xlfn.XMATCH(C43,FitCurve!AF43:AF1042,1))</f>
        <v/>
      </c>
      <c r="L43" s="3" t="str" cm="1">
        <f t="array" ref="L43">IF(C43="","",INDEX(FitCurve!$AE$3:$AE$1002,H43))</f>
        <v/>
      </c>
      <c r="M43" s="3" t="str" cm="1">
        <f t="array" ref="M43">IF(C43="","",INDEX(FitCurve!$AE$3:$AE$1002,I43))</f>
        <v/>
      </c>
      <c r="N43" s="3" t="str" cm="1">
        <f t="array" ref="N43">IF(C43="","",INDEX(FitCurve!$AF$3:$AF$1002,J43))</f>
        <v/>
      </c>
      <c r="O43" s="3" t="str" cm="1">
        <f t="array" ref="O43">IF(C43="","",INDEX(FitCurve!$AF$3:$AF$1002,K43))</f>
        <v/>
      </c>
      <c r="P43" s="3" t="str" cm="1">
        <f t="array" ref="P43">IF(C43="","",INDEX(FitCurve!$B$3:$B$1002,H43))</f>
        <v/>
      </c>
      <c r="Q43" s="3" t="str" cm="1">
        <f t="array" ref="Q43">IF(C43="","",INDEX(FitCurve!$B$3:$B$1002,I43))</f>
        <v/>
      </c>
      <c r="R43" s="3" t="str" cm="1">
        <f t="array" ref="R43">IF(C43="","",INDEX(FitCurve!$B$3:$B$1002,J43))</f>
        <v/>
      </c>
      <c r="S43" s="3" t="str" cm="1">
        <f t="array" ref="S43">IF(C43="","",INDEX(FitCurve!$B$3:$B$1002,K43))</f>
        <v/>
      </c>
    </row>
    <row r="44" spans="3:19" x14ac:dyDescent="0.25">
      <c r="C44" s="36"/>
      <c r="D44" s="3" t="str">
        <f>IF(C44="","",IF(OR(C44&gt;MAX(_xlfn.ANCHORARRAY(FitCurve!$E$3)),C44&lt;MIN(_xlfn.ANCHORARRAY(FitCurve!$E$3))),"Out of range",IF(CurveFitting!$N$3="5PL",10^(CurveFitting!$U$26-((LOG10(((CurveFitting!$U$25-CurveFitting!$U$24)/(C44-CurveFitting!$U$24))^(1/CurveFitting!$U$28)-1))/1)/CurveFitting!$U$27),
IF(CurveFitting!$N$3="4PL",10^(CurveFitting!$U$26-((LOG10((CurveFitting!$U$25-CurveFitting!$U$24)/(C44-CurveFitting!$U$24)-1))/CurveFitting!$U$27)),
IF(CurveFitting!$N$3="Linear",(C44-CurveFitting!$U$24)/CurveFitting!$U$25,
IF(CurveFitting!$N$3="Hyperbolic",CurveFitting!$U$25*C44/(CurveFitting!$U$24-C44),
IF(CurveFitting!$N$3="Exp1",CurveFitting!$U$26*LN(CurveFitting!$U$25/(CurveFitting!$U$25-C44)-CurveFitting!$U$24/(CurveFitting!$U$25-C44)),
IF(CurveFitting!$N$3="Exp2",CurveFitting!$U$26*LOG(CurveFitting!$U$24/(CurveFitting!$U$24-C44)-CurveFitting!$U$25/(CurveFitting!$U$24-C44)),""))))))))</f>
        <v/>
      </c>
      <c r="E44" s="3" t="str">
        <f>IFERROR(IF(C44="","",IF(OR(C44&gt;MAX(_xlfn.ANCHORARRAY(FitCurve!$E$3)),C44&lt;MIN(_xlfn.ANCHORARRAY(FitCurve!$E$3))),"Out of range","[ " &amp; TEXT(_xlfn.FORECAST.LINEAR(C44,R44:S44,N44:O44),"#.####") &amp; ", " &amp; TEXT(_xlfn.FORECAST.LINEAR(C44,P44:Q44,L44:M44),"#.####") &amp; " ]")),"")</f>
        <v/>
      </c>
      <c r="H44" s="52" t="str">
        <f>IF(C44="","",_xlfn.XMATCH(C44,FitCurve!AE44:AE1043,-1))</f>
        <v/>
      </c>
      <c r="I44" s="52" t="str">
        <f>IF(C44="","",_xlfn.XMATCH(C44,FitCurve!AE44:AE1043,1))</f>
        <v/>
      </c>
      <c r="J44" s="52" t="str">
        <f>IF(C44="","",_xlfn.XMATCH(C44,FitCurve!AF44:AF1043,-1))</f>
        <v/>
      </c>
      <c r="K44" s="52" t="str">
        <f>IF(C44="","",_xlfn.XMATCH(C44,FitCurve!AF44:AF1043,1))</f>
        <v/>
      </c>
      <c r="L44" s="3" t="str" cm="1">
        <f t="array" ref="L44">IF(C44="","",INDEX(FitCurve!$AE$3:$AE$1002,H44))</f>
        <v/>
      </c>
      <c r="M44" s="3" t="str" cm="1">
        <f t="array" ref="M44">IF(C44="","",INDEX(FitCurve!$AE$3:$AE$1002,I44))</f>
        <v/>
      </c>
      <c r="N44" s="3" t="str" cm="1">
        <f t="array" ref="N44">IF(C44="","",INDEX(FitCurve!$AF$3:$AF$1002,J44))</f>
        <v/>
      </c>
      <c r="O44" s="3" t="str" cm="1">
        <f t="array" ref="O44">IF(C44="","",INDEX(FitCurve!$AF$3:$AF$1002,K44))</f>
        <v/>
      </c>
      <c r="P44" s="3" t="str" cm="1">
        <f t="array" ref="P44">IF(C44="","",INDEX(FitCurve!$B$3:$B$1002,H44))</f>
        <v/>
      </c>
      <c r="Q44" s="3" t="str" cm="1">
        <f t="array" ref="Q44">IF(C44="","",INDEX(FitCurve!$B$3:$B$1002,I44))</f>
        <v/>
      </c>
      <c r="R44" s="3" t="str" cm="1">
        <f t="array" ref="R44">IF(C44="","",INDEX(FitCurve!$B$3:$B$1002,J44))</f>
        <v/>
      </c>
      <c r="S44" s="3" t="str" cm="1">
        <f t="array" ref="S44">IF(C44="","",INDEX(FitCurve!$B$3:$B$1002,K44))</f>
        <v/>
      </c>
    </row>
    <row r="45" spans="3:19" x14ac:dyDescent="0.25">
      <c r="C45" s="36"/>
      <c r="D45" s="3" t="str">
        <f>IF(C45="","",IF(OR(C45&gt;MAX(_xlfn.ANCHORARRAY(FitCurve!$E$3)),C45&lt;MIN(_xlfn.ANCHORARRAY(FitCurve!$E$3))),"Out of range",IF(CurveFitting!$N$3="5PL",10^(CurveFitting!$U$26-((LOG10(((CurveFitting!$U$25-CurveFitting!$U$24)/(C45-CurveFitting!$U$24))^(1/CurveFitting!$U$28)-1))/1)/CurveFitting!$U$27),
IF(CurveFitting!$N$3="4PL",10^(CurveFitting!$U$26-((LOG10((CurveFitting!$U$25-CurveFitting!$U$24)/(C45-CurveFitting!$U$24)-1))/CurveFitting!$U$27)),
IF(CurveFitting!$N$3="Linear",(C45-CurveFitting!$U$24)/CurveFitting!$U$25,
IF(CurveFitting!$N$3="Hyperbolic",CurveFitting!$U$25*C45/(CurveFitting!$U$24-C45),
IF(CurveFitting!$N$3="Exp1",CurveFitting!$U$26*LN(CurveFitting!$U$25/(CurveFitting!$U$25-C45)-CurveFitting!$U$24/(CurveFitting!$U$25-C45)),
IF(CurveFitting!$N$3="Exp2",CurveFitting!$U$26*LOG(CurveFitting!$U$24/(CurveFitting!$U$24-C45)-CurveFitting!$U$25/(CurveFitting!$U$24-C45)),""))))))))</f>
        <v/>
      </c>
      <c r="E45" s="3" t="str">
        <f>IFERROR(IF(C45="","",IF(OR(C45&gt;MAX(_xlfn.ANCHORARRAY(FitCurve!$E$3)),C45&lt;MIN(_xlfn.ANCHORARRAY(FitCurve!$E$3))),"Out of range","[ " &amp; TEXT(_xlfn.FORECAST.LINEAR(C45,R45:S45,N45:O45),"#.####") &amp; ", " &amp; TEXT(_xlfn.FORECAST.LINEAR(C45,P45:Q45,L45:M45),"#.####") &amp; " ]")),"")</f>
        <v/>
      </c>
      <c r="H45" s="52" t="str">
        <f>IF(C45="","",_xlfn.XMATCH(C45,FitCurve!AE45:AE1044,-1))</f>
        <v/>
      </c>
      <c r="I45" s="52" t="str">
        <f>IF(C45="","",_xlfn.XMATCH(C45,FitCurve!AE45:AE1044,1))</f>
        <v/>
      </c>
      <c r="J45" s="52" t="str">
        <f>IF(C45="","",_xlfn.XMATCH(C45,FitCurve!AF45:AF1044,-1))</f>
        <v/>
      </c>
      <c r="K45" s="52" t="str">
        <f>IF(C45="","",_xlfn.XMATCH(C45,FitCurve!AF45:AF1044,1))</f>
        <v/>
      </c>
      <c r="L45" s="3" t="str" cm="1">
        <f t="array" ref="L45">IF(C45="","",INDEX(FitCurve!$AE$3:$AE$1002,H45))</f>
        <v/>
      </c>
      <c r="M45" s="3" t="str" cm="1">
        <f t="array" ref="M45">IF(C45="","",INDEX(FitCurve!$AE$3:$AE$1002,I45))</f>
        <v/>
      </c>
      <c r="N45" s="3" t="str" cm="1">
        <f t="array" ref="N45">IF(C45="","",INDEX(FitCurve!$AF$3:$AF$1002,J45))</f>
        <v/>
      </c>
      <c r="O45" s="3" t="str" cm="1">
        <f t="array" ref="O45">IF(C45="","",INDEX(FitCurve!$AF$3:$AF$1002,K45))</f>
        <v/>
      </c>
      <c r="P45" s="3" t="str" cm="1">
        <f t="array" ref="P45">IF(C45="","",INDEX(FitCurve!$B$3:$B$1002,H45))</f>
        <v/>
      </c>
      <c r="Q45" s="3" t="str" cm="1">
        <f t="array" ref="Q45">IF(C45="","",INDEX(FitCurve!$B$3:$B$1002,I45))</f>
        <v/>
      </c>
      <c r="R45" s="3" t="str" cm="1">
        <f t="array" ref="R45">IF(C45="","",INDEX(FitCurve!$B$3:$B$1002,J45))</f>
        <v/>
      </c>
      <c r="S45" s="3" t="str" cm="1">
        <f t="array" ref="S45">IF(C45="","",INDEX(FitCurve!$B$3:$B$1002,K45))</f>
        <v/>
      </c>
    </row>
    <row r="46" spans="3:19" x14ac:dyDescent="0.25">
      <c r="C46" s="36"/>
      <c r="D46" s="3" t="str">
        <f>IF(C46="","",IF(OR(C46&gt;MAX(_xlfn.ANCHORARRAY(FitCurve!$E$3)),C46&lt;MIN(_xlfn.ANCHORARRAY(FitCurve!$E$3))),"Out of range",IF(CurveFitting!$N$3="5PL",10^(CurveFitting!$U$26-((LOG10(((CurveFitting!$U$25-CurveFitting!$U$24)/(C46-CurveFitting!$U$24))^(1/CurveFitting!$U$28)-1))/1)/CurveFitting!$U$27),
IF(CurveFitting!$N$3="4PL",10^(CurveFitting!$U$26-((LOG10((CurveFitting!$U$25-CurveFitting!$U$24)/(C46-CurveFitting!$U$24)-1))/CurveFitting!$U$27)),
IF(CurveFitting!$N$3="Linear",(C46-CurveFitting!$U$24)/CurveFitting!$U$25,
IF(CurveFitting!$N$3="Hyperbolic",CurveFitting!$U$25*C46/(CurveFitting!$U$24-C46),
IF(CurveFitting!$N$3="Exp1",CurveFitting!$U$26*LN(CurveFitting!$U$25/(CurveFitting!$U$25-C46)-CurveFitting!$U$24/(CurveFitting!$U$25-C46)),
IF(CurveFitting!$N$3="Exp2",CurveFitting!$U$26*LOG(CurveFitting!$U$24/(CurveFitting!$U$24-C46)-CurveFitting!$U$25/(CurveFitting!$U$24-C46)),""))))))))</f>
        <v/>
      </c>
      <c r="E46" s="3" t="str">
        <f>IFERROR(IF(C46="","",IF(OR(C46&gt;MAX(_xlfn.ANCHORARRAY(FitCurve!$E$3)),C46&lt;MIN(_xlfn.ANCHORARRAY(FitCurve!$E$3))),"Out of range","[ " &amp; TEXT(_xlfn.FORECAST.LINEAR(C46,R46:S46,N46:O46),"#.####") &amp; ", " &amp; TEXT(_xlfn.FORECAST.LINEAR(C46,P46:Q46,L46:M46),"#.####") &amp; " ]")),"")</f>
        <v/>
      </c>
      <c r="H46" s="52" t="str">
        <f>IF(C46="","",_xlfn.XMATCH(C46,FitCurve!AE46:AE1045,-1))</f>
        <v/>
      </c>
      <c r="I46" s="52" t="str">
        <f>IF(C46="","",_xlfn.XMATCH(C46,FitCurve!AE46:AE1045,1))</f>
        <v/>
      </c>
      <c r="J46" s="52" t="str">
        <f>IF(C46="","",_xlfn.XMATCH(C46,FitCurve!AF46:AF1045,-1))</f>
        <v/>
      </c>
      <c r="K46" s="52" t="str">
        <f>IF(C46="","",_xlfn.XMATCH(C46,FitCurve!AF46:AF1045,1))</f>
        <v/>
      </c>
      <c r="L46" s="3" t="str" cm="1">
        <f t="array" ref="L46">IF(C46="","",INDEX(FitCurve!$AE$3:$AE$1002,H46))</f>
        <v/>
      </c>
      <c r="M46" s="3" t="str" cm="1">
        <f t="array" ref="M46">IF(C46="","",INDEX(FitCurve!$AE$3:$AE$1002,I46))</f>
        <v/>
      </c>
      <c r="N46" s="3" t="str" cm="1">
        <f t="array" ref="N46">IF(C46="","",INDEX(FitCurve!$AF$3:$AF$1002,J46))</f>
        <v/>
      </c>
      <c r="O46" s="3" t="str" cm="1">
        <f t="array" ref="O46">IF(C46="","",INDEX(FitCurve!$AF$3:$AF$1002,K46))</f>
        <v/>
      </c>
      <c r="P46" s="3" t="str" cm="1">
        <f t="array" ref="P46">IF(C46="","",INDEX(FitCurve!$B$3:$B$1002,H46))</f>
        <v/>
      </c>
      <c r="Q46" s="3" t="str" cm="1">
        <f t="array" ref="Q46">IF(C46="","",INDEX(FitCurve!$B$3:$B$1002,I46))</f>
        <v/>
      </c>
      <c r="R46" s="3" t="str" cm="1">
        <f t="array" ref="R46">IF(C46="","",INDEX(FitCurve!$B$3:$B$1002,J46))</f>
        <v/>
      </c>
      <c r="S46" s="3" t="str" cm="1">
        <f t="array" ref="S46">IF(C46="","",INDEX(FitCurve!$B$3:$B$1002,K46))</f>
        <v/>
      </c>
    </row>
    <row r="47" spans="3:19" x14ac:dyDescent="0.25">
      <c r="C47" s="36"/>
      <c r="D47" s="3" t="str">
        <f>IF(C47="","",IF(OR(C47&gt;MAX(_xlfn.ANCHORARRAY(FitCurve!$E$3)),C47&lt;MIN(_xlfn.ANCHORARRAY(FitCurve!$E$3))),"Out of range",IF(CurveFitting!$N$3="5PL",10^(CurveFitting!$U$26-((LOG10(((CurveFitting!$U$25-CurveFitting!$U$24)/(C47-CurveFitting!$U$24))^(1/CurveFitting!$U$28)-1))/1)/CurveFitting!$U$27),
IF(CurveFitting!$N$3="4PL",10^(CurveFitting!$U$26-((LOG10((CurveFitting!$U$25-CurveFitting!$U$24)/(C47-CurveFitting!$U$24)-1))/CurveFitting!$U$27)),
IF(CurveFitting!$N$3="Linear",(C47-CurveFitting!$U$24)/CurveFitting!$U$25,
IF(CurveFitting!$N$3="Hyperbolic",CurveFitting!$U$25*C47/(CurveFitting!$U$24-C47),
IF(CurveFitting!$N$3="Exp1",CurveFitting!$U$26*LN(CurveFitting!$U$25/(CurveFitting!$U$25-C47)-CurveFitting!$U$24/(CurveFitting!$U$25-C47)),
IF(CurveFitting!$N$3="Exp2",CurveFitting!$U$26*LOG(CurveFitting!$U$24/(CurveFitting!$U$24-C47)-CurveFitting!$U$25/(CurveFitting!$U$24-C47)),""))))))))</f>
        <v/>
      </c>
      <c r="E47" s="3" t="str">
        <f>IFERROR(IF(C47="","",IF(OR(C47&gt;MAX(_xlfn.ANCHORARRAY(FitCurve!$E$3)),C47&lt;MIN(_xlfn.ANCHORARRAY(FitCurve!$E$3))),"Out of range","[ " &amp; TEXT(_xlfn.FORECAST.LINEAR(C47,R47:S47,N47:O47),"#.####") &amp; ", " &amp; TEXT(_xlfn.FORECAST.LINEAR(C47,P47:Q47,L47:M47),"#.####") &amp; " ]")),"")</f>
        <v/>
      </c>
      <c r="H47" s="52" t="str">
        <f>IF(C47="","",_xlfn.XMATCH(C47,FitCurve!AE47:AE1046,-1))</f>
        <v/>
      </c>
      <c r="I47" s="52" t="str">
        <f>IF(C47="","",_xlfn.XMATCH(C47,FitCurve!AE47:AE1046,1))</f>
        <v/>
      </c>
      <c r="J47" s="52" t="str">
        <f>IF(C47="","",_xlfn.XMATCH(C47,FitCurve!AF47:AF1046,-1))</f>
        <v/>
      </c>
      <c r="K47" s="52" t="str">
        <f>IF(C47="","",_xlfn.XMATCH(C47,FitCurve!AF47:AF1046,1))</f>
        <v/>
      </c>
      <c r="L47" s="3" t="str" cm="1">
        <f t="array" ref="L47">IF(C47="","",INDEX(FitCurve!$AE$3:$AE$1002,H47))</f>
        <v/>
      </c>
      <c r="M47" s="3" t="str" cm="1">
        <f t="array" ref="M47">IF(C47="","",INDEX(FitCurve!$AE$3:$AE$1002,I47))</f>
        <v/>
      </c>
      <c r="N47" s="3" t="str" cm="1">
        <f t="array" ref="N47">IF(C47="","",INDEX(FitCurve!$AF$3:$AF$1002,J47))</f>
        <v/>
      </c>
      <c r="O47" s="3" t="str" cm="1">
        <f t="array" ref="O47">IF(C47="","",INDEX(FitCurve!$AF$3:$AF$1002,K47))</f>
        <v/>
      </c>
      <c r="P47" s="3" t="str" cm="1">
        <f t="array" ref="P47">IF(C47="","",INDEX(FitCurve!$B$3:$B$1002,H47))</f>
        <v/>
      </c>
      <c r="Q47" s="3" t="str" cm="1">
        <f t="array" ref="Q47">IF(C47="","",INDEX(FitCurve!$B$3:$B$1002,I47))</f>
        <v/>
      </c>
      <c r="R47" s="3" t="str" cm="1">
        <f t="array" ref="R47">IF(C47="","",INDEX(FitCurve!$B$3:$B$1002,J47))</f>
        <v/>
      </c>
      <c r="S47" s="3" t="str" cm="1">
        <f t="array" ref="S47">IF(C47="","",INDEX(FitCurve!$B$3:$B$1002,K47))</f>
        <v/>
      </c>
    </row>
    <row r="48" spans="3:19" x14ac:dyDescent="0.25">
      <c r="C48" s="36"/>
      <c r="D48" s="3" t="str">
        <f>IF(C48="","",IF(OR(C48&gt;MAX(_xlfn.ANCHORARRAY(FitCurve!$E$3)),C48&lt;MIN(_xlfn.ANCHORARRAY(FitCurve!$E$3))),"Out of range",IF(CurveFitting!$N$3="5PL",10^(CurveFitting!$U$26-((LOG10(((CurveFitting!$U$25-CurveFitting!$U$24)/(C48-CurveFitting!$U$24))^(1/CurveFitting!$U$28)-1))/1)/CurveFitting!$U$27),
IF(CurveFitting!$N$3="4PL",10^(CurveFitting!$U$26-((LOG10((CurveFitting!$U$25-CurveFitting!$U$24)/(C48-CurveFitting!$U$24)-1))/CurveFitting!$U$27)),
IF(CurveFitting!$N$3="Linear",(C48-CurveFitting!$U$24)/CurveFitting!$U$25,
IF(CurveFitting!$N$3="Hyperbolic",CurveFitting!$U$25*C48/(CurveFitting!$U$24-C48),
IF(CurveFitting!$N$3="Exp1",CurveFitting!$U$26*LN(CurveFitting!$U$25/(CurveFitting!$U$25-C48)-CurveFitting!$U$24/(CurveFitting!$U$25-C48)),
IF(CurveFitting!$N$3="Exp2",CurveFitting!$U$26*LOG(CurveFitting!$U$24/(CurveFitting!$U$24-C48)-CurveFitting!$U$25/(CurveFitting!$U$24-C48)),""))))))))</f>
        <v/>
      </c>
      <c r="E48" s="3" t="str">
        <f>IFERROR(IF(C48="","",IF(OR(C48&gt;MAX(_xlfn.ANCHORARRAY(FitCurve!$E$3)),C48&lt;MIN(_xlfn.ANCHORARRAY(FitCurve!$E$3))),"Out of range","[ " &amp; TEXT(_xlfn.FORECAST.LINEAR(C48,R48:S48,N48:O48),"#.####") &amp; ", " &amp; TEXT(_xlfn.FORECAST.LINEAR(C48,P48:Q48,L48:M48),"#.####") &amp; " ]")),"")</f>
        <v/>
      </c>
      <c r="H48" s="52" t="str">
        <f>IF(C48="","",_xlfn.XMATCH(C48,FitCurve!AE48:AE1047,-1))</f>
        <v/>
      </c>
      <c r="I48" s="52" t="str">
        <f>IF(C48="","",_xlfn.XMATCH(C48,FitCurve!AE48:AE1047,1))</f>
        <v/>
      </c>
      <c r="J48" s="52" t="str">
        <f>IF(C48="","",_xlfn.XMATCH(C48,FitCurve!AF48:AF1047,-1))</f>
        <v/>
      </c>
      <c r="K48" s="52" t="str">
        <f>IF(C48="","",_xlfn.XMATCH(C48,FitCurve!AF48:AF1047,1))</f>
        <v/>
      </c>
      <c r="L48" s="3" t="str" cm="1">
        <f t="array" ref="L48">IF(C48="","",INDEX(FitCurve!$AE$3:$AE$1002,H48))</f>
        <v/>
      </c>
      <c r="M48" s="3" t="str" cm="1">
        <f t="array" ref="M48">IF(C48="","",INDEX(FitCurve!$AE$3:$AE$1002,I48))</f>
        <v/>
      </c>
      <c r="N48" s="3" t="str" cm="1">
        <f t="array" ref="N48">IF(C48="","",INDEX(FitCurve!$AF$3:$AF$1002,J48))</f>
        <v/>
      </c>
      <c r="O48" s="3" t="str" cm="1">
        <f t="array" ref="O48">IF(C48="","",INDEX(FitCurve!$AF$3:$AF$1002,K48))</f>
        <v/>
      </c>
      <c r="P48" s="3" t="str" cm="1">
        <f t="array" ref="P48">IF(C48="","",INDEX(FitCurve!$B$3:$B$1002,H48))</f>
        <v/>
      </c>
      <c r="Q48" s="3" t="str" cm="1">
        <f t="array" ref="Q48">IF(C48="","",INDEX(FitCurve!$B$3:$B$1002,I48))</f>
        <v/>
      </c>
      <c r="R48" s="3" t="str" cm="1">
        <f t="array" ref="R48">IF(C48="","",INDEX(FitCurve!$B$3:$B$1002,J48))</f>
        <v/>
      </c>
      <c r="S48" s="3" t="str" cm="1">
        <f t="array" ref="S48">IF(C48="","",INDEX(FitCurve!$B$3:$B$1002,K48))</f>
        <v/>
      </c>
    </row>
    <row r="49" spans="3:19" x14ac:dyDescent="0.25">
      <c r="C49" s="36"/>
      <c r="D49" s="3" t="str">
        <f>IF(C49="","",IF(OR(C49&gt;MAX(_xlfn.ANCHORARRAY(FitCurve!$E$3)),C49&lt;MIN(_xlfn.ANCHORARRAY(FitCurve!$E$3))),"Out of range",IF(CurveFitting!$N$3="5PL",10^(CurveFitting!$U$26-((LOG10(((CurveFitting!$U$25-CurveFitting!$U$24)/(C49-CurveFitting!$U$24))^(1/CurveFitting!$U$28)-1))/1)/CurveFitting!$U$27),
IF(CurveFitting!$N$3="4PL",10^(CurveFitting!$U$26-((LOG10((CurveFitting!$U$25-CurveFitting!$U$24)/(C49-CurveFitting!$U$24)-1))/CurveFitting!$U$27)),
IF(CurveFitting!$N$3="Linear",(C49-CurveFitting!$U$24)/CurveFitting!$U$25,
IF(CurveFitting!$N$3="Hyperbolic",CurveFitting!$U$25*C49/(CurveFitting!$U$24-C49),
IF(CurveFitting!$N$3="Exp1",CurveFitting!$U$26*LN(CurveFitting!$U$25/(CurveFitting!$U$25-C49)-CurveFitting!$U$24/(CurveFitting!$U$25-C49)),
IF(CurveFitting!$N$3="Exp2",CurveFitting!$U$26*LOG(CurveFitting!$U$24/(CurveFitting!$U$24-C49)-CurveFitting!$U$25/(CurveFitting!$U$24-C49)),""))))))))</f>
        <v/>
      </c>
      <c r="E49" s="3" t="str">
        <f>IFERROR(IF(C49="","",IF(OR(C49&gt;MAX(_xlfn.ANCHORARRAY(FitCurve!$E$3)),C49&lt;MIN(_xlfn.ANCHORARRAY(FitCurve!$E$3))),"Out of range","[ " &amp; TEXT(_xlfn.FORECAST.LINEAR(C49,R49:S49,N49:O49),"#.####") &amp; ", " &amp; TEXT(_xlfn.FORECAST.LINEAR(C49,P49:Q49,L49:M49),"#.####") &amp; " ]")),"")</f>
        <v/>
      </c>
      <c r="H49" s="52" t="str">
        <f>IF(C49="","",_xlfn.XMATCH(C49,FitCurve!AE49:AE1048,-1))</f>
        <v/>
      </c>
      <c r="I49" s="52" t="str">
        <f>IF(C49="","",_xlfn.XMATCH(C49,FitCurve!AE49:AE1048,1))</f>
        <v/>
      </c>
      <c r="J49" s="52" t="str">
        <f>IF(C49="","",_xlfn.XMATCH(C49,FitCurve!AF49:AF1048,-1))</f>
        <v/>
      </c>
      <c r="K49" s="52" t="str">
        <f>IF(C49="","",_xlfn.XMATCH(C49,FitCurve!AF49:AF1048,1))</f>
        <v/>
      </c>
      <c r="L49" s="3" t="str" cm="1">
        <f t="array" ref="L49">IF(C49="","",INDEX(FitCurve!$AE$3:$AE$1002,H49))</f>
        <v/>
      </c>
      <c r="M49" s="3" t="str" cm="1">
        <f t="array" ref="M49">IF(C49="","",INDEX(FitCurve!$AE$3:$AE$1002,I49))</f>
        <v/>
      </c>
      <c r="N49" s="3" t="str" cm="1">
        <f t="array" ref="N49">IF(C49="","",INDEX(FitCurve!$AF$3:$AF$1002,J49))</f>
        <v/>
      </c>
      <c r="O49" s="3" t="str" cm="1">
        <f t="array" ref="O49">IF(C49="","",INDEX(FitCurve!$AF$3:$AF$1002,K49))</f>
        <v/>
      </c>
      <c r="P49" s="3" t="str" cm="1">
        <f t="array" ref="P49">IF(C49="","",INDEX(FitCurve!$B$3:$B$1002,H49))</f>
        <v/>
      </c>
      <c r="Q49" s="3" t="str" cm="1">
        <f t="array" ref="Q49">IF(C49="","",INDEX(FitCurve!$B$3:$B$1002,I49))</f>
        <v/>
      </c>
      <c r="R49" s="3" t="str" cm="1">
        <f t="array" ref="R49">IF(C49="","",INDEX(FitCurve!$B$3:$B$1002,J49))</f>
        <v/>
      </c>
      <c r="S49" s="3" t="str" cm="1">
        <f t="array" ref="S49">IF(C49="","",INDEX(FitCurve!$B$3:$B$1002,K49))</f>
        <v/>
      </c>
    </row>
    <row r="50" spans="3:19" x14ac:dyDescent="0.25">
      <c r="C50" s="36"/>
      <c r="D50" s="3" t="str">
        <f>IF(C50="","",IF(OR(C50&gt;MAX(_xlfn.ANCHORARRAY(FitCurve!$E$3)),C50&lt;MIN(_xlfn.ANCHORARRAY(FitCurve!$E$3))),"Out of range",IF(CurveFitting!$N$3="5PL",10^(CurveFitting!$U$26-((LOG10(((CurveFitting!$U$25-CurveFitting!$U$24)/(C50-CurveFitting!$U$24))^(1/CurveFitting!$U$28)-1))/1)/CurveFitting!$U$27),
IF(CurveFitting!$N$3="4PL",10^(CurveFitting!$U$26-((LOG10((CurveFitting!$U$25-CurveFitting!$U$24)/(C50-CurveFitting!$U$24)-1))/CurveFitting!$U$27)),
IF(CurveFitting!$N$3="Linear",(C50-CurveFitting!$U$24)/CurveFitting!$U$25,
IF(CurveFitting!$N$3="Hyperbolic",CurveFitting!$U$25*C50/(CurveFitting!$U$24-C50),
IF(CurveFitting!$N$3="Exp1",CurveFitting!$U$26*LN(CurveFitting!$U$25/(CurveFitting!$U$25-C50)-CurveFitting!$U$24/(CurveFitting!$U$25-C50)),
IF(CurveFitting!$N$3="Exp2",CurveFitting!$U$26*LOG(CurveFitting!$U$24/(CurveFitting!$U$24-C50)-CurveFitting!$U$25/(CurveFitting!$U$24-C50)),""))))))))</f>
        <v/>
      </c>
      <c r="E50" s="3" t="str">
        <f>IFERROR(IF(C50="","",IF(OR(C50&gt;MAX(_xlfn.ANCHORARRAY(FitCurve!$E$3)),C50&lt;MIN(_xlfn.ANCHORARRAY(FitCurve!$E$3))),"Out of range","[ " &amp; TEXT(_xlfn.FORECAST.LINEAR(C50,R50:S50,N50:O50),"#.####") &amp; ", " &amp; TEXT(_xlfn.FORECAST.LINEAR(C50,P50:Q50,L50:M50),"#.####") &amp; " ]")),"")</f>
        <v/>
      </c>
      <c r="H50" s="52" t="str">
        <f>IF(C50="","",_xlfn.XMATCH(C50,FitCurve!AE50:AE1049,-1))</f>
        <v/>
      </c>
      <c r="I50" s="52" t="str">
        <f>IF(C50="","",_xlfn.XMATCH(C50,FitCurve!AE50:AE1049,1))</f>
        <v/>
      </c>
      <c r="J50" s="52" t="str">
        <f>IF(C50="","",_xlfn.XMATCH(C50,FitCurve!AF50:AF1049,-1))</f>
        <v/>
      </c>
      <c r="K50" s="52" t="str">
        <f>IF(C50="","",_xlfn.XMATCH(C50,FitCurve!AF50:AF1049,1))</f>
        <v/>
      </c>
      <c r="L50" s="3" t="str" cm="1">
        <f t="array" ref="L50">IF(C50="","",INDEX(FitCurve!$AE$3:$AE$1002,H50))</f>
        <v/>
      </c>
      <c r="M50" s="3" t="str" cm="1">
        <f t="array" ref="M50">IF(C50="","",INDEX(FitCurve!$AE$3:$AE$1002,I50))</f>
        <v/>
      </c>
      <c r="N50" s="3" t="str" cm="1">
        <f t="array" ref="N50">IF(C50="","",INDEX(FitCurve!$AF$3:$AF$1002,J50))</f>
        <v/>
      </c>
      <c r="O50" s="3" t="str" cm="1">
        <f t="array" ref="O50">IF(C50="","",INDEX(FitCurve!$AF$3:$AF$1002,K50))</f>
        <v/>
      </c>
      <c r="P50" s="3" t="str" cm="1">
        <f t="array" ref="P50">IF(C50="","",INDEX(FitCurve!$B$3:$B$1002,H50))</f>
        <v/>
      </c>
      <c r="Q50" s="3" t="str" cm="1">
        <f t="array" ref="Q50">IF(C50="","",INDEX(FitCurve!$B$3:$B$1002,I50))</f>
        <v/>
      </c>
      <c r="R50" s="3" t="str" cm="1">
        <f t="array" ref="R50">IF(C50="","",INDEX(FitCurve!$B$3:$B$1002,J50))</f>
        <v/>
      </c>
      <c r="S50" s="3" t="str" cm="1">
        <f t="array" ref="S50">IF(C50="","",INDEX(FitCurve!$B$3:$B$1002,K50))</f>
        <v/>
      </c>
    </row>
    <row r="51" spans="3:19" x14ac:dyDescent="0.25">
      <c r="C51" s="36"/>
      <c r="D51" s="3" t="str">
        <f>IF(C51="","",IF(OR(C51&gt;MAX(_xlfn.ANCHORARRAY(FitCurve!$E$3)),C51&lt;MIN(_xlfn.ANCHORARRAY(FitCurve!$E$3))),"Out of range",IF(CurveFitting!$N$3="5PL",10^(CurveFitting!$U$26-((LOG10(((CurveFitting!$U$25-CurveFitting!$U$24)/(C51-CurveFitting!$U$24))^(1/CurveFitting!$U$28)-1))/1)/CurveFitting!$U$27),
IF(CurveFitting!$N$3="4PL",10^(CurveFitting!$U$26-((LOG10((CurveFitting!$U$25-CurveFitting!$U$24)/(C51-CurveFitting!$U$24)-1))/CurveFitting!$U$27)),
IF(CurveFitting!$N$3="Linear",(C51-CurveFitting!$U$24)/CurveFitting!$U$25,
IF(CurveFitting!$N$3="Hyperbolic",CurveFitting!$U$25*C51/(CurveFitting!$U$24-C51),
IF(CurveFitting!$N$3="Exp1",CurveFitting!$U$26*LN(CurveFitting!$U$25/(CurveFitting!$U$25-C51)-CurveFitting!$U$24/(CurveFitting!$U$25-C51)),
IF(CurveFitting!$N$3="Exp2",CurveFitting!$U$26*LOG(CurveFitting!$U$24/(CurveFitting!$U$24-C51)-CurveFitting!$U$25/(CurveFitting!$U$24-C51)),""))))))))</f>
        <v/>
      </c>
      <c r="E51" s="3" t="str">
        <f>IFERROR(IF(C51="","",IF(OR(C51&gt;MAX(_xlfn.ANCHORARRAY(FitCurve!$E$3)),C51&lt;MIN(_xlfn.ANCHORARRAY(FitCurve!$E$3))),"Out of range","[ " &amp; TEXT(_xlfn.FORECAST.LINEAR(C51,R51:S51,N51:O51),"#.####") &amp; ", " &amp; TEXT(_xlfn.FORECAST.LINEAR(C51,P51:Q51,L51:M51),"#.####") &amp; " ]")),"")</f>
        <v/>
      </c>
      <c r="H51" s="52" t="str">
        <f>IF(C51="","",_xlfn.XMATCH(C51,FitCurve!AE51:AE1050,-1))</f>
        <v/>
      </c>
      <c r="I51" s="52" t="str">
        <f>IF(C51="","",_xlfn.XMATCH(C51,FitCurve!AE51:AE1050,1))</f>
        <v/>
      </c>
      <c r="J51" s="52" t="str">
        <f>IF(C51="","",_xlfn.XMATCH(C51,FitCurve!AF51:AF1050,-1))</f>
        <v/>
      </c>
      <c r="K51" s="52" t="str">
        <f>IF(C51="","",_xlfn.XMATCH(C51,FitCurve!AF51:AF1050,1))</f>
        <v/>
      </c>
      <c r="L51" s="3" t="str" cm="1">
        <f t="array" ref="L51">IF(C51="","",INDEX(FitCurve!$AE$3:$AE$1002,H51))</f>
        <v/>
      </c>
      <c r="M51" s="3" t="str" cm="1">
        <f t="array" ref="M51">IF(C51="","",INDEX(FitCurve!$AE$3:$AE$1002,I51))</f>
        <v/>
      </c>
      <c r="N51" s="3" t="str" cm="1">
        <f t="array" ref="N51">IF(C51="","",INDEX(FitCurve!$AF$3:$AF$1002,J51))</f>
        <v/>
      </c>
      <c r="O51" s="3" t="str" cm="1">
        <f t="array" ref="O51">IF(C51="","",INDEX(FitCurve!$AF$3:$AF$1002,K51))</f>
        <v/>
      </c>
      <c r="P51" s="3" t="str" cm="1">
        <f t="array" ref="P51">IF(C51="","",INDEX(FitCurve!$B$3:$B$1002,H51))</f>
        <v/>
      </c>
      <c r="Q51" s="3" t="str" cm="1">
        <f t="array" ref="Q51">IF(C51="","",INDEX(FitCurve!$B$3:$B$1002,I51))</f>
        <v/>
      </c>
      <c r="R51" s="3" t="str" cm="1">
        <f t="array" ref="R51">IF(C51="","",INDEX(FitCurve!$B$3:$B$1002,J51))</f>
        <v/>
      </c>
      <c r="S51" s="3" t="str" cm="1">
        <f t="array" ref="S51">IF(C51="","",INDEX(FitCurve!$B$3:$B$1002,K51))</f>
        <v/>
      </c>
    </row>
    <row r="52" spans="3:19" x14ac:dyDescent="0.25">
      <c r="C52" s="36"/>
      <c r="D52" s="3" t="str">
        <f>IF(C52="","",IF(OR(C52&gt;MAX(_xlfn.ANCHORARRAY(FitCurve!$E$3)),C52&lt;MIN(_xlfn.ANCHORARRAY(FitCurve!$E$3))),"Out of range",IF(CurveFitting!$N$3="5PL",10^(CurveFitting!$U$26-((LOG10(((CurveFitting!$U$25-CurveFitting!$U$24)/(C52-CurveFitting!$U$24))^(1/CurveFitting!$U$28)-1))/1)/CurveFitting!$U$27),
IF(CurveFitting!$N$3="4PL",10^(CurveFitting!$U$26-((LOG10((CurveFitting!$U$25-CurveFitting!$U$24)/(C52-CurveFitting!$U$24)-1))/CurveFitting!$U$27)),
IF(CurveFitting!$N$3="Linear",(C52-CurveFitting!$U$24)/CurveFitting!$U$25,
IF(CurveFitting!$N$3="Hyperbolic",CurveFitting!$U$25*C52/(CurveFitting!$U$24-C52),
IF(CurveFitting!$N$3="Exp1",CurveFitting!$U$26*LN(CurveFitting!$U$25/(CurveFitting!$U$25-C52)-CurveFitting!$U$24/(CurveFitting!$U$25-C52)),
IF(CurveFitting!$N$3="Exp2",CurveFitting!$U$26*LOG(CurveFitting!$U$24/(CurveFitting!$U$24-C52)-CurveFitting!$U$25/(CurveFitting!$U$24-C52)),""))))))))</f>
        <v/>
      </c>
      <c r="E52" s="3" t="str">
        <f>IFERROR(IF(C52="","",IF(OR(C52&gt;MAX(_xlfn.ANCHORARRAY(FitCurve!$E$3)),C52&lt;MIN(_xlfn.ANCHORARRAY(FitCurve!$E$3))),"Out of range","[ " &amp; TEXT(_xlfn.FORECAST.LINEAR(C52,R52:S52,N52:O52),"#.####") &amp; ", " &amp; TEXT(_xlfn.FORECAST.LINEAR(C52,P52:Q52,L52:M52),"#.####") &amp; " ]")),"")</f>
        <v/>
      </c>
      <c r="H52" s="52" t="str">
        <f>IF(C52="","",_xlfn.XMATCH(C52,FitCurve!AE52:AE1051,-1))</f>
        <v/>
      </c>
      <c r="I52" s="52" t="str">
        <f>IF(C52="","",_xlfn.XMATCH(C52,FitCurve!AE52:AE1051,1))</f>
        <v/>
      </c>
      <c r="J52" s="52" t="str">
        <f>IF(C52="","",_xlfn.XMATCH(C52,FitCurve!AF52:AF1051,-1))</f>
        <v/>
      </c>
      <c r="K52" s="52" t="str">
        <f>IF(C52="","",_xlfn.XMATCH(C52,FitCurve!AF52:AF1051,1))</f>
        <v/>
      </c>
      <c r="L52" s="3" t="str" cm="1">
        <f t="array" ref="L52">IF(C52="","",INDEX(FitCurve!$AE$3:$AE$1002,H52))</f>
        <v/>
      </c>
      <c r="M52" s="3" t="str" cm="1">
        <f t="array" ref="M52">IF(C52="","",INDEX(FitCurve!$AE$3:$AE$1002,I52))</f>
        <v/>
      </c>
      <c r="N52" s="3" t="str" cm="1">
        <f t="array" ref="N52">IF(C52="","",INDEX(FitCurve!$AF$3:$AF$1002,J52))</f>
        <v/>
      </c>
      <c r="O52" s="3" t="str" cm="1">
        <f t="array" ref="O52">IF(C52="","",INDEX(FitCurve!$AF$3:$AF$1002,K52))</f>
        <v/>
      </c>
      <c r="P52" s="3" t="str" cm="1">
        <f t="array" ref="P52">IF(C52="","",INDEX(FitCurve!$B$3:$B$1002,H52))</f>
        <v/>
      </c>
      <c r="Q52" s="3" t="str" cm="1">
        <f t="array" ref="Q52">IF(C52="","",INDEX(FitCurve!$B$3:$B$1002,I52))</f>
        <v/>
      </c>
      <c r="R52" s="3" t="str" cm="1">
        <f t="array" ref="R52">IF(C52="","",INDEX(FitCurve!$B$3:$B$1002,J52))</f>
        <v/>
      </c>
      <c r="S52" s="3" t="str" cm="1">
        <f t="array" ref="S52">IF(C52="","",INDEX(FitCurve!$B$3:$B$1002,K52))</f>
        <v/>
      </c>
    </row>
    <row r="53" spans="3:19" x14ac:dyDescent="0.25">
      <c r="C53" s="36"/>
      <c r="D53" s="3" t="str">
        <f>IF(C53="","",IF(OR(C53&gt;MAX(_xlfn.ANCHORARRAY(FitCurve!$E$3)),C53&lt;MIN(_xlfn.ANCHORARRAY(FitCurve!$E$3))),"Out of range",IF(CurveFitting!$N$3="5PL",10^(CurveFitting!$U$26-((LOG10(((CurveFitting!$U$25-CurveFitting!$U$24)/(C53-CurveFitting!$U$24))^(1/CurveFitting!$U$28)-1))/1)/CurveFitting!$U$27),
IF(CurveFitting!$N$3="4PL",10^(CurveFitting!$U$26-((LOG10((CurveFitting!$U$25-CurveFitting!$U$24)/(C53-CurveFitting!$U$24)-1))/CurveFitting!$U$27)),
IF(CurveFitting!$N$3="Linear",(C53-CurveFitting!$U$24)/CurveFitting!$U$25,
IF(CurveFitting!$N$3="Hyperbolic",CurveFitting!$U$25*C53/(CurveFitting!$U$24-C53),
IF(CurveFitting!$N$3="Exp1",CurveFitting!$U$26*LN(CurveFitting!$U$25/(CurveFitting!$U$25-C53)-CurveFitting!$U$24/(CurveFitting!$U$25-C53)),
IF(CurveFitting!$N$3="Exp2",CurveFitting!$U$26*LOG(CurveFitting!$U$24/(CurveFitting!$U$24-C53)-CurveFitting!$U$25/(CurveFitting!$U$24-C53)),""))))))))</f>
        <v/>
      </c>
      <c r="E53" s="3" t="str">
        <f>IFERROR(IF(C53="","",IF(OR(C53&gt;MAX(_xlfn.ANCHORARRAY(FitCurve!$E$3)),C53&lt;MIN(_xlfn.ANCHORARRAY(FitCurve!$E$3))),"Out of range","[ " &amp; TEXT(_xlfn.FORECAST.LINEAR(C53,R53:S53,N53:O53),"#.####") &amp; ", " &amp; TEXT(_xlfn.FORECAST.LINEAR(C53,P53:Q53,L53:M53),"#.####") &amp; " ]")),"")</f>
        <v/>
      </c>
      <c r="H53" s="52" t="str">
        <f>IF(C53="","",_xlfn.XMATCH(C53,FitCurve!AE53:AE1052,-1))</f>
        <v/>
      </c>
      <c r="I53" s="52" t="str">
        <f>IF(C53="","",_xlfn.XMATCH(C53,FitCurve!AE53:AE1052,1))</f>
        <v/>
      </c>
      <c r="J53" s="52" t="str">
        <f>IF(C53="","",_xlfn.XMATCH(C53,FitCurve!AF53:AF1052,-1))</f>
        <v/>
      </c>
      <c r="K53" s="52" t="str">
        <f>IF(C53="","",_xlfn.XMATCH(C53,FitCurve!AF53:AF1052,1))</f>
        <v/>
      </c>
      <c r="L53" s="3" t="str" cm="1">
        <f t="array" ref="L53">IF(C53="","",INDEX(FitCurve!$AE$3:$AE$1002,H53))</f>
        <v/>
      </c>
      <c r="M53" s="3" t="str" cm="1">
        <f t="array" ref="M53">IF(C53="","",INDEX(FitCurve!$AE$3:$AE$1002,I53))</f>
        <v/>
      </c>
      <c r="N53" s="3" t="str" cm="1">
        <f t="array" ref="N53">IF(C53="","",INDEX(FitCurve!$AF$3:$AF$1002,J53))</f>
        <v/>
      </c>
      <c r="O53" s="3" t="str" cm="1">
        <f t="array" ref="O53">IF(C53="","",INDEX(FitCurve!$AF$3:$AF$1002,K53))</f>
        <v/>
      </c>
      <c r="P53" s="3" t="str" cm="1">
        <f t="array" ref="P53">IF(C53="","",INDEX(FitCurve!$B$3:$B$1002,H53))</f>
        <v/>
      </c>
      <c r="Q53" s="3" t="str" cm="1">
        <f t="array" ref="Q53">IF(C53="","",INDEX(FitCurve!$B$3:$B$1002,I53))</f>
        <v/>
      </c>
      <c r="R53" s="3" t="str" cm="1">
        <f t="array" ref="R53">IF(C53="","",INDEX(FitCurve!$B$3:$B$1002,J53))</f>
        <v/>
      </c>
      <c r="S53" s="3" t="str" cm="1">
        <f t="array" ref="S53">IF(C53="","",INDEX(FitCurve!$B$3:$B$1002,K53))</f>
        <v/>
      </c>
    </row>
    <row r="54" spans="3:19" x14ac:dyDescent="0.25">
      <c r="C54" s="36"/>
      <c r="D54" s="3" t="str">
        <f>IF(C54="","",IF(OR(C54&gt;MAX(_xlfn.ANCHORARRAY(FitCurve!$E$3)),C54&lt;MIN(_xlfn.ANCHORARRAY(FitCurve!$E$3))),"Out of range",IF(CurveFitting!$N$3="5PL",10^(CurveFitting!$U$26-((LOG10(((CurveFitting!$U$25-CurveFitting!$U$24)/(C54-CurveFitting!$U$24))^(1/CurveFitting!$U$28)-1))/1)/CurveFitting!$U$27),
IF(CurveFitting!$N$3="4PL",10^(CurveFitting!$U$26-((LOG10((CurveFitting!$U$25-CurveFitting!$U$24)/(C54-CurveFitting!$U$24)-1))/CurveFitting!$U$27)),
IF(CurveFitting!$N$3="Linear",(C54-CurveFitting!$U$24)/CurveFitting!$U$25,
IF(CurveFitting!$N$3="Hyperbolic",CurveFitting!$U$25*C54/(CurveFitting!$U$24-C54),
IF(CurveFitting!$N$3="Exp1",CurveFitting!$U$26*LN(CurveFitting!$U$25/(CurveFitting!$U$25-C54)-CurveFitting!$U$24/(CurveFitting!$U$25-C54)),
IF(CurveFitting!$N$3="Exp2",CurveFitting!$U$26*LOG(CurveFitting!$U$24/(CurveFitting!$U$24-C54)-CurveFitting!$U$25/(CurveFitting!$U$24-C54)),""))))))))</f>
        <v/>
      </c>
      <c r="E54" s="3" t="str">
        <f>IFERROR(IF(C54="","",IF(OR(C54&gt;MAX(_xlfn.ANCHORARRAY(FitCurve!$E$3)),C54&lt;MIN(_xlfn.ANCHORARRAY(FitCurve!$E$3))),"Out of range","[ " &amp; TEXT(_xlfn.FORECAST.LINEAR(C54,R54:S54,N54:O54),"#.####") &amp; ", " &amp; TEXT(_xlfn.FORECAST.LINEAR(C54,P54:Q54,L54:M54),"#.####") &amp; " ]")),"")</f>
        <v/>
      </c>
      <c r="H54" s="52" t="str">
        <f>IF(C54="","",_xlfn.XMATCH(C54,FitCurve!AE54:AE1053,-1))</f>
        <v/>
      </c>
      <c r="I54" s="52" t="str">
        <f>IF(C54="","",_xlfn.XMATCH(C54,FitCurve!AE54:AE1053,1))</f>
        <v/>
      </c>
      <c r="J54" s="52" t="str">
        <f>IF(C54="","",_xlfn.XMATCH(C54,FitCurve!AF54:AF1053,-1))</f>
        <v/>
      </c>
      <c r="K54" s="52" t="str">
        <f>IF(C54="","",_xlfn.XMATCH(C54,FitCurve!AF54:AF1053,1))</f>
        <v/>
      </c>
      <c r="L54" s="3" t="str" cm="1">
        <f t="array" ref="L54">IF(C54="","",INDEX(FitCurve!$AE$3:$AE$1002,H54))</f>
        <v/>
      </c>
      <c r="M54" s="3" t="str" cm="1">
        <f t="array" ref="M54">IF(C54="","",INDEX(FitCurve!$AE$3:$AE$1002,I54))</f>
        <v/>
      </c>
      <c r="N54" s="3" t="str" cm="1">
        <f t="array" ref="N54">IF(C54="","",INDEX(FitCurve!$AF$3:$AF$1002,J54))</f>
        <v/>
      </c>
      <c r="O54" s="3" t="str" cm="1">
        <f t="array" ref="O54">IF(C54="","",INDEX(FitCurve!$AF$3:$AF$1002,K54))</f>
        <v/>
      </c>
      <c r="P54" s="3" t="str" cm="1">
        <f t="array" ref="P54">IF(C54="","",INDEX(FitCurve!$B$3:$B$1002,H54))</f>
        <v/>
      </c>
      <c r="Q54" s="3" t="str" cm="1">
        <f t="array" ref="Q54">IF(C54="","",INDEX(FitCurve!$B$3:$B$1002,I54))</f>
        <v/>
      </c>
      <c r="R54" s="3" t="str" cm="1">
        <f t="array" ref="R54">IF(C54="","",INDEX(FitCurve!$B$3:$B$1002,J54))</f>
        <v/>
      </c>
      <c r="S54" s="3" t="str" cm="1">
        <f t="array" ref="S54">IF(C54="","",INDEX(FitCurve!$B$3:$B$1002,K54))</f>
        <v/>
      </c>
    </row>
    <row r="55" spans="3:19" x14ac:dyDescent="0.25">
      <c r="C55" s="36"/>
      <c r="D55" s="3" t="str">
        <f>IF(C55="","",IF(OR(C55&gt;MAX(_xlfn.ANCHORARRAY(FitCurve!$E$3)),C55&lt;MIN(_xlfn.ANCHORARRAY(FitCurve!$E$3))),"Out of range",IF(CurveFitting!$N$3="5PL",10^(CurveFitting!$U$26-((LOG10(((CurveFitting!$U$25-CurveFitting!$U$24)/(C55-CurveFitting!$U$24))^(1/CurveFitting!$U$28)-1))/1)/CurveFitting!$U$27),
IF(CurveFitting!$N$3="4PL",10^(CurveFitting!$U$26-((LOG10((CurveFitting!$U$25-CurveFitting!$U$24)/(C55-CurveFitting!$U$24)-1))/CurveFitting!$U$27)),
IF(CurveFitting!$N$3="Linear",(C55-CurveFitting!$U$24)/CurveFitting!$U$25,
IF(CurveFitting!$N$3="Hyperbolic",CurveFitting!$U$25*C55/(CurveFitting!$U$24-C55),
IF(CurveFitting!$N$3="Exp1",CurveFitting!$U$26*LN(CurveFitting!$U$25/(CurveFitting!$U$25-C55)-CurveFitting!$U$24/(CurveFitting!$U$25-C55)),
IF(CurveFitting!$N$3="Exp2",CurveFitting!$U$26*LOG(CurveFitting!$U$24/(CurveFitting!$U$24-C55)-CurveFitting!$U$25/(CurveFitting!$U$24-C55)),""))))))))</f>
        <v/>
      </c>
      <c r="E55" s="3" t="str">
        <f>IFERROR(IF(C55="","",IF(OR(C55&gt;MAX(_xlfn.ANCHORARRAY(FitCurve!$E$3)),C55&lt;MIN(_xlfn.ANCHORARRAY(FitCurve!$E$3))),"Out of range","[ " &amp; TEXT(_xlfn.FORECAST.LINEAR(C55,R55:S55,N55:O55),"#.####") &amp; ", " &amp; TEXT(_xlfn.FORECAST.LINEAR(C55,P55:Q55,L55:M55),"#.####") &amp; " ]")),"")</f>
        <v/>
      </c>
      <c r="H55" s="52" t="str">
        <f>IF(C55="","",_xlfn.XMATCH(C55,FitCurve!AE55:AE1054,-1))</f>
        <v/>
      </c>
      <c r="I55" s="52" t="str">
        <f>IF(C55="","",_xlfn.XMATCH(C55,FitCurve!AE55:AE1054,1))</f>
        <v/>
      </c>
      <c r="J55" s="52" t="str">
        <f>IF(C55="","",_xlfn.XMATCH(C55,FitCurve!AF55:AF1054,-1))</f>
        <v/>
      </c>
      <c r="K55" s="52" t="str">
        <f>IF(C55="","",_xlfn.XMATCH(C55,FitCurve!AF55:AF1054,1))</f>
        <v/>
      </c>
      <c r="L55" s="3" t="str" cm="1">
        <f t="array" ref="L55">IF(C55="","",INDEX(FitCurve!$AE$3:$AE$1002,H55))</f>
        <v/>
      </c>
      <c r="M55" s="3" t="str" cm="1">
        <f t="array" ref="M55">IF(C55="","",INDEX(FitCurve!$AE$3:$AE$1002,I55))</f>
        <v/>
      </c>
      <c r="N55" s="3" t="str" cm="1">
        <f t="array" ref="N55">IF(C55="","",INDEX(FitCurve!$AF$3:$AF$1002,J55))</f>
        <v/>
      </c>
      <c r="O55" s="3" t="str" cm="1">
        <f t="array" ref="O55">IF(C55="","",INDEX(FitCurve!$AF$3:$AF$1002,K55))</f>
        <v/>
      </c>
      <c r="P55" s="3" t="str" cm="1">
        <f t="array" ref="P55">IF(C55="","",INDEX(FitCurve!$B$3:$B$1002,H55))</f>
        <v/>
      </c>
      <c r="Q55" s="3" t="str" cm="1">
        <f t="array" ref="Q55">IF(C55="","",INDEX(FitCurve!$B$3:$B$1002,I55))</f>
        <v/>
      </c>
      <c r="R55" s="3" t="str" cm="1">
        <f t="array" ref="R55">IF(C55="","",INDEX(FitCurve!$B$3:$B$1002,J55))</f>
        <v/>
      </c>
      <c r="S55" s="3" t="str" cm="1">
        <f t="array" ref="S55">IF(C55="","",INDEX(FitCurve!$B$3:$B$1002,K55))</f>
        <v/>
      </c>
    </row>
    <row r="56" spans="3:19" x14ac:dyDescent="0.25">
      <c r="C56" s="36"/>
      <c r="D56" s="3" t="str">
        <f>IF(C56="","",IF(OR(C56&gt;MAX(_xlfn.ANCHORARRAY(FitCurve!$E$3)),C56&lt;MIN(_xlfn.ANCHORARRAY(FitCurve!$E$3))),"Out of range",IF(CurveFitting!$N$3="5PL",10^(CurveFitting!$U$26-((LOG10(((CurveFitting!$U$25-CurveFitting!$U$24)/(C56-CurveFitting!$U$24))^(1/CurveFitting!$U$28)-1))/1)/CurveFitting!$U$27),
IF(CurveFitting!$N$3="4PL",10^(CurveFitting!$U$26-((LOG10((CurveFitting!$U$25-CurveFitting!$U$24)/(C56-CurveFitting!$U$24)-1))/CurveFitting!$U$27)),
IF(CurveFitting!$N$3="Linear",(C56-CurveFitting!$U$24)/CurveFitting!$U$25,
IF(CurveFitting!$N$3="Hyperbolic",CurveFitting!$U$25*C56/(CurveFitting!$U$24-C56),
IF(CurveFitting!$N$3="Exp1",CurveFitting!$U$26*LN(CurveFitting!$U$25/(CurveFitting!$U$25-C56)-CurveFitting!$U$24/(CurveFitting!$U$25-C56)),
IF(CurveFitting!$N$3="Exp2",CurveFitting!$U$26*LOG(CurveFitting!$U$24/(CurveFitting!$U$24-C56)-CurveFitting!$U$25/(CurveFitting!$U$24-C56)),""))))))))</f>
        <v/>
      </c>
      <c r="E56" s="3" t="str">
        <f>IFERROR(IF(C56="","",IF(OR(C56&gt;MAX(_xlfn.ANCHORARRAY(FitCurve!$E$3)),C56&lt;MIN(_xlfn.ANCHORARRAY(FitCurve!$E$3))),"Out of range","[ " &amp; TEXT(_xlfn.FORECAST.LINEAR(C56,R56:S56,N56:O56),"#.####") &amp; ", " &amp; TEXT(_xlfn.FORECAST.LINEAR(C56,P56:Q56,L56:M56),"#.####") &amp; " ]")),"")</f>
        <v/>
      </c>
      <c r="H56" s="52" t="str">
        <f>IF(C56="","",_xlfn.XMATCH(C56,FitCurve!AE56:AE1055,-1))</f>
        <v/>
      </c>
      <c r="I56" s="52" t="str">
        <f>IF(C56="","",_xlfn.XMATCH(C56,FitCurve!AE56:AE1055,1))</f>
        <v/>
      </c>
      <c r="J56" s="52" t="str">
        <f>IF(C56="","",_xlfn.XMATCH(C56,FitCurve!AF56:AF1055,-1))</f>
        <v/>
      </c>
      <c r="K56" s="52" t="str">
        <f>IF(C56="","",_xlfn.XMATCH(C56,FitCurve!AF56:AF1055,1))</f>
        <v/>
      </c>
      <c r="L56" s="3" t="str" cm="1">
        <f t="array" ref="L56">IF(C56="","",INDEX(FitCurve!$AE$3:$AE$1002,H56))</f>
        <v/>
      </c>
      <c r="M56" s="3" t="str" cm="1">
        <f t="array" ref="M56">IF(C56="","",INDEX(FitCurve!$AE$3:$AE$1002,I56))</f>
        <v/>
      </c>
      <c r="N56" s="3" t="str" cm="1">
        <f t="array" ref="N56">IF(C56="","",INDEX(FitCurve!$AF$3:$AF$1002,J56))</f>
        <v/>
      </c>
      <c r="O56" s="3" t="str" cm="1">
        <f t="array" ref="O56">IF(C56="","",INDEX(FitCurve!$AF$3:$AF$1002,K56))</f>
        <v/>
      </c>
      <c r="P56" s="3" t="str" cm="1">
        <f t="array" ref="P56">IF(C56="","",INDEX(FitCurve!$B$3:$B$1002,H56))</f>
        <v/>
      </c>
      <c r="Q56" s="3" t="str" cm="1">
        <f t="array" ref="Q56">IF(C56="","",INDEX(FitCurve!$B$3:$B$1002,I56))</f>
        <v/>
      </c>
      <c r="R56" s="3" t="str" cm="1">
        <f t="array" ref="R56">IF(C56="","",INDEX(FitCurve!$B$3:$B$1002,J56))</f>
        <v/>
      </c>
      <c r="S56" s="3" t="str" cm="1">
        <f t="array" ref="S56">IF(C56="","",INDEX(FitCurve!$B$3:$B$1002,K56))</f>
        <v/>
      </c>
    </row>
    <row r="57" spans="3:19" x14ac:dyDescent="0.25">
      <c r="C57" s="36"/>
      <c r="D57" s="3" t="str">
        <f>IF(C57="","",IF(OR(C57&gt;MAX(_xlfn.ANCHORARRAY(FitCurve!$E$3)),C57&lt;MIN(_xlfn.ANCHORARRAY(FitCurve!$E$3))),"Out of range",IF(CurveFitting!$N$3="5PL",10^(CurveFitting!$U$26-((LOG10(((CurveFitting!$U$25-CurveFitting!$U$24)/(C57-CurveFitting!$U$24))^(1/CurveFitting!$U$28)-1))/1)/CurveFitting!$U$27),
IF(CurveFitting!$N$3="4PL",10^(CurveFitting!$U$26-((LOG10((CurveFitting!$U$25-CurveFitting!$U$24)/(C57-CurveFitting!$U$24)-1))/CurveFitting!$U$27)),
IF(CurveFitting!$N$3="Linear",(C57-CurveFitting!$U$24)/CurveFitting!$U$25,
IF(CurveFitting!$N$3="Hyperbolic",CurveFitting!$U$25*C57/(CurveFitting!$U$24-C57),
IF(CurveFitting!$N$3="Exp1",CurveFitting!$U$26*LN(CurveFitting!$U$25/(CurveFitting!$U$25-C57)-CurveFitting!$U$24/(CurveFitting!$U$25-C57)),
IF(CurveFitting!$N$3="Exp2",CurveFitting!$U$26*LOG(CurveFitting!$U$24/(CurveFitting!$U$24-C57)-CurveFitting!$U$25/(CurveFitting!$U$24-C57)),""))))))))</f>
        <v/>
      </c>
      <c r="E57" s="3" t="str">
        <f>IFERROR(IF(C57="","",IF(OR(C57&gt;MAX(_xlfn.ANCHORARRAY(FitCurve!$E$3)),C57&lt;MIN(_xlfn.ANCHORARRAY(FitCurve!$E$3))),"Out of range","[ " &amp; TEXT(_xlfn.FORECAST.LINEAR(C57,R57:S57,N57:O57),"#.####") &amp; ", " &amp; TEXT(_xlfn.FORECAST.LINEAR(C57,P57:Q57,L57:M57),"#.####") &amp; " ]")),"")</f>
        <v/>
      </c>
      <c r="H57" s="52" t="str">
        <f>IF(C57="","",_xlfn.XMATCH(C57,FitCurve!AE57:AE1056,-1))</f>
        <v/>
      </c>
      <c r="I57" s="52" t="str">
        <f>IF(C57="","",_xlfn.XMATCH(C57,FitCurve!AE57:AE1056,1))</f>
        <v/>
      </c>
      <c r="J57" s="52" t="str">
        <f>IF(C57="","",_xlfn.XMATCH(C57,FitCurve!AF57:AF1056,-1))</f>
        <v/>
      </c>
      <c r="K57" s="52" t="str">
        <f>IF(C57="","",_xlfn.XMATCH(C57,FitCurve!AF57:AF1056,1))</f>
        <v/>
      </c>
      <c r="L57" s="3" t="str" cm="1">
        <f t="array" ref="L57">IF(C57="","",INDEX(FitCurve!$AE$3:$AE$1002,H57))</f>
        <v/>
      </c>
      <c r="M57" s="3" t="str" cm="1">
        <f t="array" ref="M57">IF(C57="","",INDEX(FitCurve!$AE$3:$AE$1002,I57))</f>
        <v/>
      </c>
      <c r="N57" s="3" t="str" cm="1">
        <f t="array" ref="N57">IF(C57="","",INDEX(FitCurve!$AF$3:$AF$1002,J57))</f>
        <v/>
      </c>
      <c r="O57" s="3" t="str" cm="1">
        <f t="array" ref="O57">IF(C57="","",INDEX(FitCurve!$AF$3:$AF$1002,K57))</f>
        <v/>
      </c>
      <c r="P57" s="3" t="str" cm="1">
        <f t="array" ref="P57">IF(C57="","",INDEX(FitCurve!$B$3:$B$1002,H57))</f>
        <v/>
      </c>
      <c r="Q57" s="3" t="str" cm="1">
        <f t="array" ref="Q57">IF(C57="","",INDEX(FitCurve!$B$3:$B$1002,I57))</f>
        <v/>
      </c>
      <c r="R57" s="3" t="str" cm="1">
        <f t="array" ref="R57">IF(C57="","",INDEX(FitCurve!$B$3:$B$1002,J57))</f>
        <v/>
      </c>
      <c r="S57" s="3" t="str" cm="1">
        <f t="array" ref="S57">IF(C57="","",INDEX(FitCurve!$B$3:$B$1002,K57))</f>
        <v/>
      </c>
    </row>
    <row r="58" spans="3:19" x14ac:dyDescent="0.25">
      <c r="C58" s="36"/>
      <c r="D58" s="3" t="str">
        <f>IF(C58="","",IF(OR(C58&gt;MAX(_xlfn.ANCHORARRAY(FitCurve!$E$3)),C58&lt;MIN(_xlfn.ANCHORARRAY(FitCurve!$E$3))),"Out of range",IF(CurveFitting!$N$3="5PL",10^(CurveFitting!$U$26-((LOG10(((CurveFitting!$U$25-CurveFitting!$U$24)/(C58-CurveFitting!$U$24))^(1/CurveFitting!$U$28)-1))/1)/CurveFitting!$U$27),
IF(CurveFitting!$N$3="4PL",10^(CurveFitting!$U$26-((LOG10((CurveFitting!$U$25-CurveFitting!$U$24)/(C58-CurveFitting!$U$24)-1))/CurveFitting!$U$27)),
IF(CurveFitting!$N$3="Linear",(C58-CurveFitting!$U$24)/CurveFitting!$U$25,
IF(CurveFitting!$N$3="Hyperbolic",CurveFitting!$U$25*C58/(CurveFitting!$U$24-C58),
IF(CurveFitting!$N$3="Exp1",CurveFitting!$U$26*LN(CurveFitting!$U$25/(CurveFitting!$U$25-C58)-CurveFitting!$U$24/(CurveFitting!$U$25-C58)),
IF(CurveFitting!$N$3="Exp2",CurveFitting!$U$26*LOG(CurveFitting!$U$24/(CurveFitting!$U$24-C58)-CurveFitting!$U$25/(CurveFitting!$U$24-C58)),""))))))))</f>
        <v/>
      </c>
      <c r="E58" s="3" t="str">
        <f>IFERROR(IF(C58="","",IF(OR(C58&gt;MAX(_xlfn.ANCHORARRAY(FitCurve!$E$3)),C58&lt;MIN(_xlfn.ANCHORARRAY(FitCurve!$E$3))),"Out of range","[ " &amp; TEXT(_xlfn.FORECAST.LINEAR(C58,R58:S58,N58:O58),"#.####") &amp; ", " &amp; TEXT(_xlfn.FORECAST.LINEAR(C58,P58:Q58,L58:M58),"#.####") &amp; " ]")),"")</f>
        <v/>
      </c>
      <c r="H58" s="52" t="str">
        <f>IF(C58="","",_xlfn.XMATCH(C58,FitCurve!AE58:AE1057,-1))</f>
        <v/>
      </c>
      <c r="I58" s="52" t="str">
        <f>IF(C58="","",_xlfn.XMATCH(C58,FitCurve!AE58:AE1057,1))</f>
        <v/>
      </c>
      <c r="J58" s="52" t="str">
        <f>IF(C58="","",_xlfn.XMATCH(C58,FitCurve!AF58:AF1057,-1))</f>
        <v/>
      </c>
      <c r="K58" s="52" t="str">
        <f>IF(C58="","",_xlfn.XMATCH(C58,FitCurve!AF58:AF1057,1))</f>
        <v/>
      </c>
      <c r="L58" s="3" t="str" cm="1">
        <f t="array" ref="L58">IF(C58="","",INDEX(FitCurve!$AE$3:$AE$1002,H58))</f>
        <v/>
      </c>
      <c r="M58" s="3" t="str" cm="1">
        <f t="array" ref="M58">IF(C58="","",INDEX(FitCurve!$AE$3:$AE$1002,I58))</f>
        <v/>
      </c>
      <c r="N58" s="3" t="str" cm="1">
        <f t="array" ref="N58">IF(C58="","",INDEX(FitCurve!$AF$3:$AF$1002,J58))</f>
        <v/>
      </c>
      <c r="O58" s="3" t="str" cm="1">
        <f t="array" ref="O58">IF(C58="","",INDEX(FitCurve!$AF$3:$AF$1002,K58))</f>
        <v/>
      </c>
      <c r="P58" s="3" t="str" cm="1">
        <f t="array" ref="P58">IF(C58="","",INDEX(FitCurve!$B$3:$B$1002,H58))</f>
        <v/>
      </c>
      <c r="Q58" s="3" t="str" cm="1">
        <f t="array" ref="Q58">IF(C58="","",INDEX(FitCurve!$B$3:$B$1002,I58))</f>
        <v/>
      </c>
      <c r="R58" s="3" t="str" cm="1">
        <f t="array" ref="R58">IF(C58="","",INDEX(FitCurve!$B$3:$B$1002,J58))</f>
        <v/>
      </c>
      <c r="S58" s="3" t="str" cm="1">
        <f t="array" ref="S58">IF(C58="","",INDEX(FitCurve!$B$3:$B$1002,K58))</f>
        <v/>
      </c>
    </row>
    <row r="59" spans="3:19" x14ac:dyDescent="0.25">
      <c r="C59" s="36"/>
      <c r="D59" s="3" t="str">
        <f>IF(C59="","",IF(OR(C59&gt;MAX(_xlfn.ANCHORARRAY(FitCurve!$E$3)),C59&lt;MIN(_xlfn.ANCHORARRAY(FitCurve!$E$3))),"Out of range",IF(CurveFitting!$N$3="5PL",10^(CurveFitting!$U$26-((LOG10(((CurveFitting!$U$25-CurveFitting!$U$24)/(C59-CurveFitting!$U$24))^(1/CurveFitting!$U$28)-1))/1)/CurveFitting!$U$27),
IF(CurveFitting!$N$3="4PL",10^(CurveFitting!$U$26-((LOG10((CurveFitting!$U$25-CurveFitting!$U$24)/(C59-CurveFitting!$U$24)-1))/CurveFitting!$U$27)),
IF(CurveFitting!$N$3="Linear",(C59-CurveFitting!$U$24)/CurveFitting!$U$25,
IF(CurveFitting!$N$3="Hyperbolic",CurveFitting!$U$25*C59/(CurveFitting!$U$24-C59),
IF(CurveFitting!$N$3="Exp1",CurveFitting!$U$26*LN(CurveFitting!$U$25/(CurveFitting!$U$25-C59)-CurveFitting!$U$24/(CurveFitting!$U$25-C59)),
IF(CurveFitting!$N$3="Exp2",CurveFitting!$U$26*LOG(CurveFitting!$U$24/(CurveFitting!$U$24-C59)-CurveFitting!$U$25/(CurveFitting!$U$24-C59)),""))))))))</f>
        <v/>
      </c>
      <c r="E59" s="3" t="str">
        <f>IFERROR(IF(C59="","",IF(OR(C59&gt;MAX(_xlfn.ANCHORARRAY(FitCurve!$E$3)),C59&lt;MIN(_xlfn.ANCHORARRAY(FitCurve!$E$3))),"Out of range","[ " &amp; TEXT(_xlfn.FORECAST.LINEAR(C59,R59:S59,N59:O59),"#.####") &amp; ", " &amp; TEXT(_xlfn.FORECAST.LINEAR(C59,P59:Q59,L59:M59),"#.####") &amp; " ]")),"")</f>
        <v/>
      </c>
      <c r="H59" s="52" t="str">
        <f>IF(C59="","",_xlfn.XMATCH(C59,FitCurve!AE59:AE1058,-1))</f>
        <v/>
      </c>
      <c r="I59" s="52" t="str">
        <f>IF(C59="","",_xlfn.XMATCH(C59,FitCurve!AE59:AE1058,1))</f>
        <v/>
      </c>
      <c r="J59" s="52" t="str">
        <f>IF(C59="","",_xlfn.XMATCH(C59,FitCurve!AF59:AF1058,-1))</f>
        <v/>
      </c>
      <c r="K59" s="52" t="str">
        <f>IF(C59="","",_xlfn.XMATCH(C59,FitCurve!AF59:AF1058,1))</f>
        <v/>
      </c>
      <c r="L59" s="3" t="str" cm="1">
        <f t="array" ref="L59">IF(C59="","",INDEX(FitCurve!$AE$3:$AE$1002,H59))</f>
        <v/>
      </c>
      <c r="M59" s="3" t="str" cm="1">
        <f t="array" ref="M59">IF(C59="","",INDEX(FitCurve!$AE$3:$AE$1002,I59))</f>
        <v/>
      </c>
      <c r="N59" s="3" t="str" cm="1">
        <f t="array" ref="N59">IF(C59="","",INDEX(FitCurve!$AF$3:$AF$1002,J59))</f>
        <v/>
      </c>
      <c r="O59" s="3" t="str" cm="1">
        <f t="array" ref="O59">IF(C59="","",INDEX(FitCurve!$AF$3:$AF$1002,K59))</f>
        <v/>
      </c>
      <c r="P59" s="3" t="str" cm="1">
        <f t="array" ref="P59">IF(C59="","",INDEX(FitCurve!$B$3:$B$1002,H59))</f>
        <v/>
      </c>
      <c r="Q59" s="3" t="str" cm="1">
        <f t="array" ref="Q59">IF(C59="","",INDEX(FitCurve!$B$3:$B$1002,I59))</f>
        <v/>
      </c>
      <c r="R59" s="3" t="str" cm="1">
        <f t="array" ref="R59">IF(C59="","",INDEX(FitCurve!$B$3:$B$1002,J59))</f>
        <v/>
      </c>
      <c r="S59" s="3" t="str" cm="1">
        <f t="array" ref="S59">IF(C59="","",INDEX(FitCurve!$B$3:$B$1002,K59))</f>
        <v/>
      </c>
    </row>
    <row r="60" spans="3:19" x14ac:dyDescent="0.25">
      <c r="C60" s="36"/>
      <c r="D60" s="3" t="str">
        <f>IF(C60="","",IF(OR(C60&gt;MAX(_xlfn.ANCHORARRAY(FitCurve!$E$3)),C60&lt;MIN(_xlfn.ANCHORARRAY(FitCurve!$E$3))),"Out of range",IF(CurveFitting!$N$3="5PL",10^(CurveFitting!$U$26-((LOG10(((CurveFitting!$U$25-CurveFitting!$U$24)/(C60-CurveFitting!$U$24))^(1/CurveFitting!$U$28)-1))/1)/CurveFitting!$U$27),
IF(CurveFitting!$N$3="4PL",10^(CurveFitting!$U$26-((LOG10((CurveFitting!$U$25-CurveFitting!$U$24)/(C60-CurveFitting!$U$24)-1))/CurveFitting!$U$27)),
IF(CurveFitting!$N$3="Linear",(C60-CurveFitting!$U$24)/CurveFitting!$U$25,
IF(CurveFitting!$N$3="Hyperbolic",CurveFitting!$U$25*C60/(CurveFitting!$U$24-C60),
IF(CurveFitting!$N$3="Exp1",CurveFitting!$U$26*LN(CurveFitting!$U$25/(CurveFitting!$U$25-C60)-CurveFitting!$U$24/(CurveFitting!$U$25-C60)),
IF(CurveFitting!$N$3="Exp2",CurveFitting!$U$26*LOG(CurveFitting!$U$24/(CurveFitting!$U$24-C60)-CurveFitting!$U$25/(CurveFitting!$U$24-C60)),""))))))))</f>
        <v/>
      </c>
      <c r="E60" s="3" t="str">
        <f>IFERROR(IF(C60="","",IF(OR(C60&gt;MAX(_xlfn.ANCHORARRAY(FitCurve!$E$3)),C60&lt;MIN(_xlfn.ANCHORARRAY(FitCurve!$E$3))),"Out of range","[ " &amp; TEXT(_xlfn.FORECAST.LINEAR(C60,R60:S60,N60:O60),"#.####") &amp; ", " &amp; TEXT(_xlfn.FORECAST.LINEAR(C60,P60:Q60,L60:M60),"#.####") &amp; " ]")),"")</f>
        <v/>
      </c>
      <c r="H60" s="52" t="str">
        <f>IF(C60="","",_xlfn.XMATCH(C60,FitCurve!AE60:AE1059,-1))</f>
        <v/>
      </c>
      <c r="I60" s="52" t="str">
        <f>IF(C60="","",_xlfn.XMATCH(C60,FitCurve!AE60:AE1059,1))</f>
        <v/>
      </c>
      <c r="J60" s="52" t="str">
        <f>IF(C60="","",_xlfn.XMATCH(C60,FitCurve!AF60:AF1059,-1))</f>
        <v/>
      </c>
      <c r="K60" s="52" t="str">
        <f>IF(C60="","",_xlfn.XMATCH(C60,FitCurve!AF60:AF1059,1))</f>
        <v/>
      </c>
      <c r="L60" s="3" t="str" cm="1">
        <f t="array" ref="L60">IF(C60="","",INDEX(FitCurve!$AE$3:$AE$1002,H60))</f>
        <v/>
      </c>
      <c r="M60" s="3" t="str" cm="1">
        <f t="array" ref="M60">IF(C60="","",INDEX(FitCurve!$AE$3:$AE$1002,I60))</f>
        <v/>
      </c>
      <c r="N60" s="3" t="str" cm="1">
        <f t="array" ref="N60">IF(C60="","",INDEX(FitCurve!$AF$3:$AF$1002,J60))</f>
        <v/>
      </c>
      <c r="O60" s="3" t="str" cm="1">
        <f t="array" ref="O60">IF(C60="","",INDEX(FitCurve!$AF$3:$AF$1002,K60))</f>
        <v/>
      </c>
      <c r="P60" s="3" t="str" cm="1">
        <f t="array" ref="P60">IF(C60="","",INDEX(FitCurve!$B$3:$B$1002,H60))</f>
        <v/>
      </c>
      <c r="Q60" s="3" t="str" cm="1">
        <f t="array" ref="Q60">IF(C60="","",INDEX(FitCurve!$B$3:$B$1002,I60))</f>
        <v/>
      </c>
      <c r="R60" s="3" t="str" cm="1">
        <f t="array" ref="R60">IF(C60="","",INDEX(FitCurve!$B$3:$B$1002,J60))</f>
        <v/>
      </c>
      <c r="S60" s="3" t="str" cm="1">
        <f t="array" ref="S60">IF(C60="","",INDEX(FitCurve!$B$3:$B$1002,K60))</f>
        <v/>
      </c>
    </row>
    <row r="61" spans="3:19" x14ac:dyDescent="0.25">
      <c r="C61" s="36"/>
      <c r="D61" s="3" t="str">
        <f>IF(C61="","",IF(OR(C61&gt;MAX(_xlfn.ANCHORARRAY(FitCurve!$E$3)),C61&lt;MIN(_xlfn.ANCHORARRAY(FitCurve!$E$3))),"Out of range",IF(CurveFitting!$N$3="5PL",10^(CurveFitting!$U$26-((LOG10(((CurveFitting!$U$25-CurveFitting!$U$24)/(C61-CurveFitting!$U$24))^(1/CurveFitting!$U$28)-1))/1)/CurveFitting!$U$27),
IF(CurveFitting!$N$3="4PL",10^(CurveFitting!$U$26-((LOG10((CurveFitting!$U$25-CurveFitting!$U$24)/(C61-CurveFitting!$U$24)-1))/CurveFitting!$U$27)),
IF(CurveFitting!$N$3="Linear",(C61-CurveFitting!$U$24)/CurveFitting!$U$25,
IF(CurveFitting!$N$3="Hyperbolic",CurveFitting!$U$25*C61/(CurveFitting!$U$24-C61),
IF(CurveFitting!$N$3="Exp1",CurveFitting!$U$26*LN(CurveFitting!$U$25/(CurveFitting!$U$25-C61)-CurveFitting!$U$24/(CurveFitting!$U$25-C61)),
IF(CurveFitting!$N$3="Exp2",CurveFitting!$U$26*LOG(CurveFitting!$U$24/(CurveFitting!$U$24-C61)-CurveFitting!$U$25/(CurveFitting!$U$24-C61)),""))))))))</f>
        <v/>
      </c>
      <c r="E61" s="3" t="str">
        <f>IFERROR(IF(C61="","",IF(OR(C61&gt;MAX(_xlfn.ANCHORARRAY(FitCurve!$E$3)),C61&lt;MIN(_xlfn.ANCHORARRAY(FitCurve!$E$3))),"Out of range","[ " &amp; TEXT(_xlfn.FORECAST.LINEAR(C61,R61:S61,N61:O61),"#.####") &amp; ", " &amp; TEXT(_xlfn.FORECAST.LINEAR(C61,P61:Q61,L61:M61),"#.####") &amp; " ]")),"")</f>
        <v/>
      </c>
      <c r="H61" s="52" t="str">
        <f>IF(C61="","",_xlfn.XMATCH(C61,FitCurve!AE61:AE1060,-1))</f>
        <v/>
      </c>
      <c r="I61" s="52" t="str">
        <f>IF(C61="","",_xlfn.XMATCH(C61,FitCurve!AE61:AE1060,1))</f>
        <v/>
      </c>
      <c r="J61" s="52" t="str">
        <f>IF(C61="","",_xlfn.XMATCH(C61,FitCurve!AF61:AF1060,-1))</f>
        <v/>
      </c>
      <c r="K61" s="52" t="str">
        <f>IF(C61="","",_xlfn.XMATCH(C61,FitCurve!AF61:AF1060,1))</f>
        <v/>
      </c>
      <c r="L61" s="3" t="str" cm="1">
        <f t="array" ref="L61">IF(C61="","",INDEX(FitCurve!$AE$3:$AE$1002,H61))</f>
        <v/>
      </c>
      <c r="M61" s="3" t="str" cm="1">
        <f t="array" ref="M61">IF(C61="","",INDEX(FitCurve!$AE$3:$AE$1002,I61))</f>
        <v/>
      </c>
      <c r="N61" s="3" t="str" cm="1">
        <f t="array" ref="N61">IF(C61="","",INDEX(FitCurve!$AF$3:$AF$1002,J61))</f>
        <v/>
      </c>
      <c r="O61" s="3" t="str" cm="1">
        <f t="array" ref="O61">IF(C61="","",INDEX(FitCurve!$AF$3:$AF$1002,K61))</f>
        <v/>
      </c>
      <c r="P61" s="3" t="str" cm="1">
        <f t="array" ref="P61">IF(C61="","",INDEX(FitCurve!$B$3:$B$1002,H61))</f>
        <v/>
      </c>
      <c r="Q61" s="3" t="str" cm="1">
        <f t="array" ref="Q61">IF(C61="","",INDEX(FitCurve!$B$3:$B$1002,I61))</f>
        <v/>
      </c>
      <c r="R61" s="3" t="str" cm="1">
        <f t="array" ref="R61">IF(C61="","",INDEX(FitCurve!$B$3:$B$1002,J61))</f>
        <v/>
      </c>
      <c r="S61" s="3" t="str" cm="1">
        <f t="array" ref="S61">IF(C61="","",INDEX(FitCurve!$B$3:$B$1002,K61))</f>
        <v/>
      </c>
    </row>
    <row r="62" spans="3:19" x14ac:dyDescent="0.25">
      <c r="C62" s="36"/>
      <c r="D62" s="3" t="str">
        <f>IF(C62="","",IF(OR(C62&gt;MAX(_xlfn.ANCHORARRAY(FitCurve!$E$3)),C62&lt;MIN(_xlfn.ANCHORARRAY(FitCurve!$E$3))),"Out of range",IF(CurveFitting!$N$3="5PL",10^(CurveFitting!$U$26-((LOG10(((CurveFitting!$U$25-CurveFitting!$U$24)/(C62-CurveFitting!$U$24))^(1/CurveFitting!$U$28)-1))/1)/CurveFitting!$U$27),
IF(CurveFitting!$N$3="4PL",10^(CurveFitting!$U$26-((LOG10((CurveFitting!$U$25-CurveFitting!$U$24)/(C62-CurveFitting!$U$24)-1))/CurveFitting!$U$27)),
IF(CurveFitting!$N$3="Linear",(C62-CurveFitting!$U$24)/CurveFitting!$U$25,
IF(CurveFitting!$N$3="Hyperbolic",CurveFitting!$U$25*C62/(CurveFitting!$U$24-C62),
IF(CurveFitting!$N$3="Exp1",CurveFitting!$U$26*LN(CurveFitting!$U$25/(CurveFitting!$U$25-C62)-CurveFitting!$U$24/(CurveFitting!$U$25-C62)),
IF(CurveFitting!$N$3="Exp2",CurveFitting!$U$26*LOG(CurveFitting!$U$24/(CurveFitting!$U$24-C62)-CurveFitting!$U$25/(CurveFitting!$U$24-C62)),""))))))))</f>
        <v/>
      </c>
      <c r="E62" s="3" t="str">
        <f>IFERROR(IF(C62="","",IF(OR(C62&gt;MAX(_xlfn.ANCHORARRAY(FitCurve!$E$3)),C62&lt;MIN(_xlfn.ANCHORARRAY(FitCurve!$E$3))),"Out of range","[ " &amp; TEXT(_xlfn.FORECAST.LINEAR(C62,R62:S62,N62:O62),"#.####") &amp; ", " &amp; TEXT(_xlfn.FORECAST.LINEAR(C62,P62:Q62,L62:M62),"#.####") &amp; " ]")),"")</f>
        <v/>
      </c>
      <c r="H62" s="52" t="str">
        <f>IF(C62="","",_xlfn.XMATCH(C62,FitCurve!AE62:AE1061,-1))</f>
        <v/>
      </c>
      <c r="I62" s="52" t="str">
        <f>IF(C62="","",_xlfn.XMATCH(C62,FitCurve!AE62:AE1061,1))</f>
        <v/>
      </c>
      <c r="J62" s="52" t="str">
        <f>IF(C62="","",_xlfn.XMATCH(C62,FitCurve!AF62:AF1061,-1))</f>
        <v/>
      </c>
      <c r="K62" s="52" t="str">
        <f>IF(C62="","",_xlfn.XMATCH(C62,FitCurve!AF62:AF1061,1))</f>
        <v/>
      </c>
      <c r="L62" s="3" t="str" cm="1">
        <f t="array" ref="L62">IF(C62="","",INDEX(FitCurve!$AE$3:$AE$1002,H62))</f>
        <v/>
      </c>
      <c r="M62" s="3" t="str" cm="1">
        <f t="array" ref="M62">IF(C62="","",INDEX(FitCurve!$AE$3:$AE$1002,I62))</f>
        <v/>
      </c>
      <c r="N62" s="3" t="str" cm="1">
        <f t="array" ref="N62">IF(C62="","",INDEX(FitCurve!$AF$3:$AF$1002,J62))</f>
        <v/>
      </c>
      <c r="O62" s="3" t="str" cm="1">
        <f t="array" ref="O62">IF(C62="","",INDEX(FitCurve!$AF$3:$AF$1002,K62))</f>
        <v/>
      </c>
      <c r="P62" s="3" t="str" cm="1">
        <f t="array" ref="P62">IF(C62="","",INDEX(FitCurve!$B$3:$B$1002,H62))</f>
        <v/>
      </c>
      <c r="Q62" s="3" t="str" cm="1">
        <f t="array" ref="Q62">IF(C62="","",INDEX(FitCurve!$B$3:$B$1002,I62))</f>
        <v/>
      </c>
      <c r="R62" s="3" t="str" cm="1">
        <f t="array" ref="R62">IF(C62="","",INDEX(FitCurve!$B$3:$B$1002,J62))</f>
        <v/>
      </c>
      <c r="S62" s="3" t="str" cm="1">
        <f t="array" ref="S62">IF(C62="","",INDEX(FitCurve!$B$3:$B$1002,K62))</f>
        <v/>
      </c>
    </row>
    <row r="63" spans="3:19" x14ac:dyDescent="0.25">
      <c r="C63" s="36"/>
      <c r="D63" s="3" t="str">
        <f>IF(C63="","",IF(OR(C63&gt;MAX(_xlfn.ANCHORARRAY(FitCurve!$E$3)),C63&lt;MIN(_xlfn.ANCHORARRAY(FitCurve!$E$3))),"Out of range",IF(CurveFitting!$N$3="5PL",10^(CurveFitting!$U$26-((LOG10(((CurveFitting!$U$25-CurveFitting!$U$24)/(C63-CurveFitting!$U$24))^(1/CurveFitting!$U$28)-1))/1)/CurveFitting!$U$27),
IF(CurveFitting!$N$3="4PL",10^(CurveFitting!$U$26-((LOG10((CurveFitting!$U$25-CurveFitting!$U$24)/(C63-CurveFitting!$U$24)-1))/CurveFitting!$U$27)),
IF(CurveFitting!$N$3="Linear",(C63-CurveFitting!$U$24)/CurveFitting!$U$25,
IF(CurveFitting!$N$3="Hyperbolic",CurveFitting!$U$25*C63/(CurveFitting!$U$24-C63),
IF(CurveFitting!$N$3="Exp1",CurveFitting!$U$26*LN(CurveFitting!$U$25/(CurveFitting!$U$25-C63)-CurveFitting!$U$24/(CurveFitting!$U$25-C63)),
IF(CurveFitting!$N$3="Exp2",CurveFitting!$U$26*LOG(CurveFitting!$U$24/(CurveFitting!$U$24-C63)-CurveFitting!$U$25/(CurveFitting!$U$24-C63)),""))))))))</f>
        <v/>
      </c>
      <c r="E63" s="3" t="str">
        <f>IFERROR(IF(C63="","",IF(OR(C63&gt;MAX(_xlfn.ANCHORARRAY(FitCurve!$E$3)),C63&lt;MIN(_xlfn.ANCHORARRAY(FitCurve!$E$3))),"Out of range","[ " &amp; TEXT(_xlfn.FORECAST.LINEAR(C63,R63:S63,N63:O63),"#.####") &amp; ", " &amp; TEXT(_xlfn.FORECAST.LINEAR(C63,P63:Q63,L63:M63),"#.####") &amp; " ]")),"")</f>
        <v/>
      </c>
      <c r="H63" s="52" t="str">
        <f>IF(C63="","",_xlfn.XMATCH(C63,FitCurve!AE63:AE1062,-1))</f>
        <v/>
      </c>
      <c r="I63" s="52" t="str">
        <f>IF(C63="","",_xlfn.XMATCH(C63,FitCurve!AE63:AE1062,1))</f>
        <v/>
      </c>
      <c r="J63" s="52" t="str">
        <f>IF(C63="","",_xlfn.XMATCH(C63,FitCurve!AF63:AF1062,-1))</f>
        <v/>
      </c>
      <c r="K63" s="52" t="str">
        <f>IF(C63="","",_xlfn.XMATCH(C63,FitCurve!AF63:AF1062,1))</f>
        <v/>
      </c>
      <c r="L63" s="3" t="str" cm="1">
        <f t="array" ref="L63">IF(C63="","",INDEX(FitCurve!$AE$3:$AE$1002,H63))</f>
        <v/>
      </c>
      <c r="M63" s="3" t="str" cm="1">
        <f t="array" ref="M63">IF(C63="","",INDEX(FitCurve!$AE$3:$AE$1002,I63))</f>
        <v/>
      </c>
      <c r="N63" s="3" t="str" cm="1">
        <f t="array" ref="N63">IF(C63="","",INDEX(FitCurve!$AF$3:$AF$1002,J63))</f>
        <v/>
      </c>
      <c r="O63" s="3" t="str" cm="1">
        <f t="array" ref="O63">IF(C63="","",INDEX(FitCurve!$AF$3:$AF$1002,K63))</f>
        <v/>
      </c>
      <c r="P63" s="3" t="str" cm="1">
        <f t="array" ref="P63">IF(C63="","",INDEX(FitCurve!$B$3:$B$1002,H63))</f>
        <v/>
      </c>
      <c r="Q63" s="3" t="str" cm="1">
        <f t="array" ref="Q63">IF(C63="","",INDEX(FitCurve!$B$3:$B$1002,I63))</f>
        <v/>
      </c>
      <c r="R63" s="3" t="str" cm="1">
        <f t="array" ref="R63">IF(C63="","",INDEX(FitCurve!$B$3:$B$1002,J63))</f>
        <v/>
      </c>
      <c r="S63" s="3" t="str" cm="1">
        <f t="array" ref="S63">IF(C63="","",INDEX(FitCurve!$B$3:$B$1002,K63))</f>
        <v/>
      </c>
    </row>
    <row r="64" spans="3:19" x14ac:dyDescent="0.25">
      <c r="C64" s="36"/>
      <c r="D64" s="3" t="str">
        <f>IF(C64="","",IF(OR(C64&gt;MAX(_xlfn.ANCHORARRAY(FitCurve!$E$3)),C64&lt;MIN(_xlfn.ANCHORARRAY(FitCurve!$E$3))),"Out of range",IF(CurveFitting!$N$3="5PL",10^(CurveFitting!$U$26-((LOG10(((CurveFitting!$U$25-CurveFitting!$U$24)/(C64-CurveFitting!$U$24))^(1/CurveFitting!$U$28)-1))/1)/CurveFitting!$U$27),
IF(CurveFitting!$N$3="4PL",10^(CurveFitting!$U$26-((LOG10((CurveFitting!$U$25-CurveFitting!$U$24)/(C64-CurveFitting!$U$24)-1))/CurveFitting!$U$27)),
IF(CurveFitting!$N$3="Linear",(C64-CurveFitting!$U$24)/CurveFitting!$U$25,
IF(CurveFitting!$N$3="Hyperbolic",CurveFitting!$U$25*C64/(CurveFitting!$U$24-C64),
IF(CurveFitting!$N$3="Exp1",CurveFitting!$U$26*LN(CurveFitting!$U$25/(CurveFitting!$U$25-C64)-CurveFitting!$U$24/(CurveFitting!$U$25-C64)),
IF(CurveFitting!$N$3="Exp2",CurveFitting!$U$26*LOG(CurveFitting!$U$24/(CurveFitting!$U$24-C64)-CurveFitting!$U$25/(CurveFitting!$U$24-C64)),""))))))))</f>
        <v/>
      </c>
      <c r="E64" s="3" t="str">
        <f>IFERROR(IF(C64="","",IF(OR(C64&gt;MAX(_xlfn.ANCHORARRAY(FitCurve!$E$3)),C64&lt;MIN(_xlfn.ANCHORARRAY(FitCurve!$E$3))),"Out of range","[ " &amp; TEXT(_xlfn.FORECAST.LINEAR(C64,R64:S64,N64:O64),"#.####") &amp; ", " &amp; TEXT(_xlfn.FORECAST.LINEAR(C64,P64:Q64,L64:M64),"#.####") &amp; " ]")),"")</f>
        <v/>
      </c>
      <c r="H64" s="52" t="str">
        <f>IF(C64="","",_xlfn.XMATCH(C64,FitCurve!AE64:AE1063,-1))</f>
        <v/>
      </c>
      <c r="I64" s="52" t="str">
        <f>IF(C64="","",_xlfn.XMATCH(C64,FitCurve!AE64:AE1063,1))</f>
        <v/>
      </c>
      <c r="J64" s="52" t="str">
        <f>IF(C64="","",_xlfn.XMATCH(C64,FitCurve!AF64:AF1063,-1))</f>
        <v/>
      </c>
      <c r="K64" s="52" t="str">
        <f>IF(C64="","",_xlfn.XMATCH(C64,FitCurve!AF64:AF1063,1))</f>
        <v/>
      </c>
      <c r="L64" s="3" t="str" cm="1">
        <f t="array" ref="L64">IF(C64="","",INDEX(FitCurve!$AE$3:$AE$1002,H64))</f>
        <v/>
      </c>
      <c r="M64" s="3" t="str" cm="1">
        <f t="array" ref="M64">IF(C64="","",INDEX(FitCurve!$AE$3:$AE$1002,I64))</f>
        <v/>
      </c>
      <c r="N64" s="3" t="str" cm="1">
        <f t="array" ref="N64">IF(C64="","",INDEX(FitCurve!$AF$3:$AF$1002,J64))</f>
        <v/>
      </c>
      <c r="O64" s="3" t="str" cm="1">
        <f t="array" ref="O64">IF(C64="","",INDEX(FitCurve!$AF$3:$AF$1002,K64))</f>
        <v/>
      </c>
      <c r="P64" s="3" t="str" cm="1">
        <f t="array" ref="P64">IF(C64="","",INDEX(FitCurve!$B$3:$B$1002,H64))</f>
        <v/>
      </c>
      <c r="Q64" s="3" t="str" cm="1">
        <f t="array" ref="Q64">IF(C64="","",INDEX(FitCurve!$B$3:$B$1002,I64))</f>
        <v/>
      </c>
      <c r="R64" s="3" t="str" cm="1">
        <f t="array" ref="R64">IF(C64="","",INDEX(FitCurve!$B$3:$B$1002,J64))</f>
        <v/>
      </c>
      <c r="S64" s="3" t="str" cm="1">
        <f t="array" ref="S64">IF(C64="","",INDEX(FitCurve!$B$3:$B$1002,K64))</f>
        <v/>
      </c>
    </row>
    <row r="65" spans="3:19" x14ac:dyDescent="0.25">
      <c r="C65" s="36"/>
      <c r="D65" s="3" t="str">
        <f>IF(C65="","",IF(OR(C65&gt;MAX(_xlfn.ANCHORARRAY(FitCurve!$E$3)),C65&lt;MIN(_xlfn.ANCHORARRAY(FitCurve!$E$3))),"Out of range",IF(CurveFitting!$N$3="5PL",10^(CurveFitting!$U$26-((LOG10(((CurveFitting!$U$25-CurveFitting!$U$24)/(C65-CurveFitting!$U$24))^(1/CurveFitting!$U$28)-1))/1)/CurveFitting!$U$27),
IF(CurveFitting!$N$3="4PL",10^(CurveFitting!$U$26-((LOG10((CurveFitting!$U$25-CurveFitting!$U$24)/(C65-CurveFitting!$U$24)-1))/CurveFitting!$U$27)),
IF(CurveFitting!$N$3="Linear",(C65-CurveFitting!$U$24)/CurveFitting!$U$25,
IF(CurveFitting!$N$3="Hyperbolic",CurveFitting!$U$25*C65/(CurveFitting!$U$24-C65),
IF(CurveFitting!$N$3="Exp1",CurveFitting!$U$26*LN(CurveFitting!$U$25/(CurveFitting!$U$25-C65)-CurveFitting!$U$24/(CurveFitting!$U$25-C65)),
IF(CurveFitting!$N$3="Exp2",CurveFitting!$U$26*LOG(CurveFitting!$U$24/(CurveFitting!$U$24-C65)-CurveFitting!$U$25/(CurveFitting!$U$24-C65)),""))))))))</f>
        <v/>
      </c>
      <c r="E65" s="3" t="str">
        <f>IFERROR(IF(C65="","",IF(OR(C65&gt;MAX(_xlfn.ANCHORARRAY(FitCurve!$E$3)),C65&lt;MIN(_xlfn.ANCHORARRAY(FitCurve!$E$3))),"Out of range","[ " &amp; TEXT(_xlfn.FORECAST.LINEAR(C65,R65:S65,N65:O65),"#.####") &amp; ", " &amp; TEXT(_xlfn.FORECAST.LINEAR(C65,P65:Q65,L65:M65),"#.####") &amp; " ]")),"")</f>
        <v/>
      </c>
      <c r="H65" s="52" t="str">
        <f>IF(C65="","",_xlfn.XMATCH(C65,FitCurve!AE65:AE1064,-1))</f>
        <v/>
      </c>
      <c r="I65" s="52" t="str">
        <f>IF(C65="","",_xlfn.XMATCH(C65,FitCurve!AE65:AE1064,1))</f>
        <v/>
      </c>
      <c r="J65" s="52" t="str">
        <f>IF(C65="","",_xlfn.XMATCH(C65,FitCurve!AF65:AF1064,-1))</f>
        <v/>
      </c>
      <c r="K65" s="52" t="str">
        <f>IF(C65="","",_xlfn.XMATCH(C65,FitCurve!AF65:AF1064,1))</f>
        <v/>
      </c>
      <c r="L65" s="3" t="str" cm="1">
        <f t="array" ref="L65">IF(C65="","",INDEX(FitCurve!$AE$3:$AE$1002,H65))</f>
        <v/>
      </c>
      <c r="M65" s="3" t="str" cm="1">
        <f t="array" ref="M65">IF(C65="","",INDEX(FitCurve!$AE$3:$AE$1002,I65))</f>
        <v/>
      </c>
      <c r="N65" s="3" t="str" cm="1">
        <f t="array" ref="N65">IF(C65="","",INDEX(FitCurve!$AF$3:$AF$1002,J65))</f>
        <v/>
      </c>
      <c r="O65" s="3" t="str" cm="1">
        <f t="array" ref="O65">IF(C65="","",INDEX(FitCurve!$AF$3:$AF$1002,K65))</f>
        <v/>
      </c>
      <c r="P65" s="3" t="str" cm="1">
        <f t="array" ref="P65">IF(C65="","",INDEX(FitCurve!$B$3:$B$1002,H65))</f>
        <v/>
      </c>
      <c r="Q65" s="3" t="str" cm="1">
        <f t="array" ref="Q65">IF(C65="","",INDEX(FitCurve!$B$3:$B$1002,I65))</f>
        <v/>
      </c>
      <c r="R65" s="3" t="str" cm="1">
        <f t="array" ref="R65">IF(C65="","",INDEX(FitCurve!$B$3:$B$1002,J65))</f>
        <v/>
      </c>
      <c r="S65" s="3" t="str" cm="1">
        <f t="array" ref="S65">IF(C65="","",INDEX(FitCurve!$B$3:$B$1002,K65))</f>
        <v/>
      </c>
    </row>
    <row r="66" spans="3:19" x14ac:dyDescent="0.25">
      <c r="C66" s="36"/>
      <c r="D66" s="3" t="str">
        <f>IF(C66="","",IF(OR(C66&gt;MAX(_xlfn.ANCHORARRAY(FitCurve!$E$3)),C66&lt;MIN(_xlfn.ANCHORARRAY(FitCurve!$E$3))),"Out of range",IF(CurveFitting!$N$3="5PL",10^(CurveFitting!$U$26-((LOG10(((CurveFitting!$U$25-CurveFitting!$U$24)/(C66-CurveFitting!$U$24))^(1/CurveFitting!$U$28)-1))/1)/CurveFitting!$U$27),
IF(CurveFitting!$N$3="4PL",10^(CurveFitting!$U$26-((LOG10((CurveFitting!$U$25-CurveFitting!$U$24)/(C66-CurveFitting!$U$24)-1))/CurveFitting!$U$27)),
IF(CurveFitting!$N$3="Linear",(C66-CurveFitting!$U$24)/CurveFitting!$U$25,
IF(CurveFitting!$N$3="Hyperbolic",CurveFitting!$U$25*C66/(CurveFitting!$U$24-C66),
IF(CurveFitting!$N$3="Exp1",CurveFitting!$U$26*LN(CurveFitting!$U$25/(CurveFitting!$U$25-C66)-CurveFitting!$U$24/(CurveFitting!$U$25-C66)),
IF(CurveFitting!$N$3="Exp2",CurveFitting!$U$26*LOG(CurveFitting!$U$24/(CurveFitting!$U$24-C66)-CurveFitting!$U$25/(CurveFitting!$U$24-C66)),""))))))))</f>
        <v/>
      </c>
      <c r="E66" s="3" t="str">
        <f>IFERROR(IF(C66="","",IF(OR(C66&gt;MAX(_xlfn.ANCHORARRAY(FitCurve!$E$3)),C66&lt;MIN(_xlfn.ANCHORARRAY(FitCurve!$E$3))),"Out of range","[ " &amp; TEXT(_xlfn.FORECAST.LINEAR(C66,R66:S66,N66:O66),"#.####") &amp; ", " &amp; TEXT(_xlfn.FORECAST.LINEAR(C66,P66:Q66,L66:M66),"#.####") &amp; " ]")),"")</f>
        <v/>
      </c>
      <c r="H66" s="52" t="str">
        <f>IF(C66="","",_xlfn.XMATCH(C66,FitCurve!AE66:AE1065,-1))</f>
        <v/>
      </c>
      <c r="I66" s="52" t="str">
        <f>IF(C66="","",_xlfn.XMATCH(C66,FitCurve!AE66:AE1065,1))</f>
        <v/>
      </c>
      <c r="J66" s="52" t="str">
        <f>IF(C66="","",_xlfn.XMATCH(C66,FitCurve!AF66:AF1065,-1))</f>
        <v/>
      </c>
      <c r="K66" s="52" t="str">
        <f>IF(C66="","",_xlfn.XMATCH(C66,FitCurve!AF66:AF1065,1))</f>
        <v/>
      </c>
      <c r="L66" s="3" t="str" cm="1">
        <f t="array" ref="L66">IF(C66="","",INDEX(FitCurve!$AE$3:$AE$1002,H66))</f>
        <v/>
      </c>
      <c r="M66" s="3" t="str" cm="1">
        <f t="array" ref="M66">IF(C66="","",INDEX(FitCurve!$AE$3:$AE$1002,I66))</f>
        <v/>
      </c>
      <c r="N66" s="3" t="str" cm="1">
        <f t="array" ref="N66">IF(C66="","",INDEX(FitCurve!$AF$3:$AF$1002,J66))</f>
        <v/>
      </c>
      <c r="O66" s="3" t="str" cm="1">
        <f t="array" ref="O66">IF(C66="","",INDEX(FitCurve!$AF$3:$AF$1002,K66))</f>
        <v/>
      </c>
      <c r="P66" s="3" t="str" cm="1">
        <f t="array" ref="P66">IF(C66="","",INDEX(FitCurve!$B$3:$B$1002,H66))</f>
        <v/>
      </c>
      <c r="Q66" s="3" t="str" cm="1">
        <f t="array" ref="Q66">IF(C66="","",INDEX(FitCurve!$B$3:$B$1002,I66))</f>
        <v/>
      </c>
      <c r="R66" s="3" t="str" cm="1">
        <f t="array" ref="R66">IF(C66="","",INDEX(FitCurve!$B$3:$B$1002,J66))</f>
        <v/>
      </c>
      <c r="S66" s="3" t="str" cm="1">
        <f t="array" ref="S66">IF(C66="","",INDEX(FitCurve!$B$3:$B$1002,K66))</f>
        <v/>
      </c>
    </row>
    <row r="67" spans="3:19" x14ac:dyDescent="0.25">
      <c r="C67" s="36"/>
      <c r="D67" s="3" t="str">
        <f>IF(C67="","",IF(OR(C67&gt;MAX(_xlfn.ANCHORARRAY(FitCurve!$E$3)),C67&lt;MIN(_xlfn.ANCHORARRAY(FitCurve!$E$3))),"Out of range",IF(CurveFitting!$N$3="5PL",10^(CurveFitting!$U$26-((LOG10(((CurveFitting!$U$25-CurveFitting!$U$24)/(C67-CurveFitting!$U$24))^(1/CurveFitting!$U$28)-1))/1)/CurveFitting!$U$27),
IF(CurveFitting!$N$3="4PL",10^(CurveFitting!$U$26-((LOG10((CurveFitting!$U$25-CurveFitting!$U$24)/(C67-CurveFitting!$U$24)-1))/CurveFitting!$U$27)),
IF(CurveFitting!$N$3="Linear",(C67-CurveFitting!$U$24)/CurveFitting!$U$25,
IF(CurveFitting!$N$3="Hyperbolic",CurveFitting!$U$25*C67/(CurveFitting!$U$24-C67),
IF(CurveFitting!$N$3="Exp1",CurveFitting!$U$26*LN(CurveFitting!$U$25/(CurveFitting!$U$25-C67)-CurveFitting!$U$24/(CurveFitting!$U$25-C67)),
IF(CurveFitting!$N$3="Exp2",CurveFitting!$U$26*LOG(CurveFitting!$U$24/(CurveFitting!$U$24-C67)-CurveFitting!$U$25/(CurveFitting!$U$24-C67)),""))))))))</f>
        <v/>
      </c>
      <c r="E67" s="3" t="str">
        <f>IFERROR(IF(C67="","",IF(OR(C67&gt;MAX(_xlfn.ANCHORARRAY(FitCurve!$E$3)),C67&lt;MIN(_xlfn.ANCHORARRAY(FitCurve!$E$3))),"Out of range","[ " &amp; TEXT(_xlfn.FORECAST.LINEAR(C67,R67:S67,N67:O67),"#.####") &amp; ", " &amp; TEXT(_xlfn.FORECAST.LINEAR(C67,P67:Q67,L67:M67),"#.####") &amp; " ]")),"")</f>
        <v/>
      </c>
      <c r="H67" s="52" t="str">
        <f>IF(C67="","",_xlfn.XMATCH(C67,FitCurve!AE67:AE1066,-1))</f>
        <v/>
      </c>
      <c r="I67" s="52" t="str">
        <f>IF(C67="","",_xlfn.XMATCH(C67,FitCurve!AE67:AE1066,1))</f>
        <v/>
      </c>
      <c r="J67" s="52" t="str">
        <f>IF(C67="","",_xlfn.XMATCH(C67,FitCurve!AF67:AF1066,-1))</f>
        <v/>
      </c>
      <c r="K67" s="52" t="str">
        <f>IF(C67="","",_xlfn.XMATCH(C67,FitCurve!AF67:AF1066,1))</f>
        <v/>
      </c>
      <c r="L67" s="3" t="str" cm="1">
        <f t="array" ref="L67">IF(C67="","",INDEX(FitCurve!$AE$3:$AE$1002,H67))</f>
        <v/>
      </c>
      <c r="M67" s="3" t="str" cm="1">
        <f t="array" ref="M67">IF(C67="","",INDEX(FitCurve!$AE$3:$AE$1002,I67))</f>
        <v/>
      </c>
      <c r="N67" s="3" t="str" cm="1">
        <f t="array" ref="N67">IF(C67="","",INDEX(FitCurve!$AF$3:$AF$1002,J67))</f>
        <v/>
      </c>
      <c r="O67" s="3" t="str" cm="1">
        <f t="array" ref="O67">IF(C67="","",INDEX(FitCurve!$AF$3:$AF$1002,K67))</f>
        <v/>
      </c>
      <c r="P67" s="3" t="str" cm="1">
        <f t="array" ref="P67">IF(C67="","",INDEX(FitCurve!$B$3:$B$1002,H67))</f>
        <v/>
      </c>
      <c r="Q67" s="3" t="str" cm="1">
        <f t="array" ref="Q67">IF(C67="","",INDEX(FitCurve!$B$3:$B$1002,I67))</f>
        <v/>
      </c>
      <c r="R67" s="3" t="str" cm="1">
        <f t="array" ref="R67">IF(C67="","",INDEX(FitCurve!$B$3:$B$1002,J67))</f>
        <v/>
      </c>
      <c r="S67" s="3" t="str" cm="1">
        <f t="array" ref="S67">IF(C67="","",INDEX(FitCurve!$B$3:$B$1002,K67))</f>
        <v/>
      </c>
    </row>
    <row r="68" spans="3:19" x14ac:dyDescent="0.25">
      <c r="C68" s="36"/>
      <c r="D68" s="3" t="str">
        <f>IF(C68="","",IF(OR(C68&gt;MAX(_xlfn.ANCHORARRAY(FitCurve!$E$3)),C68&lt;MIN(_xlfn.ANCHORARRAY(FitCurve!$E$3))),"Out of range",IF(CurveFitting!$N$3="5PL",10^(CurveFitting!$U$26-((LOG10(((CurveFitting!$U$25-CurveFitting!$U$24)/(C68-CurveFitting!$U$24))^(1/CurveFitting!$U$28)-1))/1)/CurveFitting!$U$27),
IF(CurveFitting!$N$3="4PL",10^(CurveFitting!$U$26-((LOG10((CurveFitting!$U$25-CurveFitting!$U$24)/(C68-CurveFitting!$U$24)-1))/CurveFitting!$U$27)),
IF(CurveFitting!$N$3="Linear",(C68-CurveFitting!$U$24)/CurveFitting!$U$25,
IF(CurveFitting!$N$3="Hyperbolic",CurveFitting!$U$25*C68/(CurveFitting!$U$24-C68),
IF(CurveFitting!$N$3="Exp1",CurveFitting!$U$26*LN(CurveFitting!$U$25/(CurveFitting!$U$25-C68)-CurveFitting!$U$24/(CurveFitting!$U$25-C68)),
IF(CurveFitting!$N$3="Exp2",CurveFitting!$U$26*LOG(CurveFitting!$U$24/(CurveFitting!$U$24-C68)-CurveFitting!$U$25/(CurveFitting!$U$24-C68)),""))))))))</f>
        <v/>
      </c>
      <c r="E68" s="3" t="str">
        <f>IFERROR(IF(C68="","",IF(OR(C68&gt;MAX(_xlfn.ANCHORARRAY(FitCurve!$E$3)),C68&lt;MIN(_xlfn.ANCHORARRAY(FitCurve!$E$3))),"Out of range","[ " &amp; TEXT(_xlfn.FORECAST.LINEAR(C68,R68:S68,N68:O68),"#.####") &amp; ", " &amp; TEXT(_xlfn.FORECAST.LINEAR(C68,P68:Q68,L68:M68),"#.####") &amp; " ]")),"")</f>
        <v/>
      </c>
      <c r="H68" s="52" t="str">
        <f>IF(C68="","",_xlfn.XMATCH(C68,FitCurve!AE68:AE1067,-1))</f>
        <v/>
      </c>
      <c r="I68" s="52" t="str">
        <f>IF(C68="","",_xlfn.XMATCH(C68,FitCurve!AE68:AE1067,1))</f>
        <v/>
      </c>
      <c r="J68" s="52" t="str">
        <f>IF(C68="","",_xlfn.XMATCH(C68,FitCurve!AF68:AF1067,-1))</f>
        <v/>
      </c>
      <c r="K68" s="52" t="str">
        <f>IF(C68="","",_xlfn.XMATCH(C68,FitCurve!AF68:AF1067,1))</f>
        <v/>
      </c>
      <c r="L68" s="3" t="str" cm="1">
        <f t="array" ref="L68">IF(C68="","",INDEX(FitCurve!$AE$3:$AE$1002,H68))</f>
        <v/>
      </c>
      <c r="M68" s="3" t="str" cm="1">
        <f t="array" ref="M68">IF(C68="","",INDEX(FitCurve!$AE$3:$AE$1002,I68))</f>
        <v/>
      </c>
      <c r="N68" s="3" t="str" cm="1">
        <f t="array" ref="N68">IF(C68="","",INDEX(FitCurve!$AF$3:$AF$1002,J68))</f>
        <v/>
      </c>
      <c r="O68" s="3" t="str" cm="1">
        <f t="array" ref="O68">IF(C68="","",INDEX(FitCurve!$AF$3:$AF$1002,K68))</f>
        <v/>
      </c>
      <c r="P68" s="3" t="str" cm="1">
        <f t="array" ref="P68">IF(C68="","",INDEX(FitCurve!$B$3:$B$1002,H68))</f>
        <v/>
      </c>
      <c r="Q68" s="3" t="str" cm="1">
        <f t="array" ref="Q68">IF(C68="","",INDEX(FitCurve!$B$3:$B$1002,I68))</f>
        <v/>
      </c>
      <c r="R68" s="3" t="str" cm="1">
        <f t="array" ref="R68">IF(C68="","",INDEX(FitCurve!$B$3:$B$1002,J68))</f>
        <v/>
      </c>
      <c r="S68" s="3" t="str" cm="1">
        <f t="array" ref="S68">IF(C68="","",INDEX(FitCurve!$B$3:$B$1002,K68))</f>
        <v/>
      </c>
    </row>
    <row r="69" spans="3:19" x14ac:dyDescent="0.25">
      <c r="C69" s="36"/>
      <c r="D69" s="3" t="str">
        <f>IF(C69="","",IF(OR(C69&gt;MAX(_xlfn.ANCHORARRAY(FitCurve!$E$3)),C69&lt;MIN(_xlfn.ANCHORARRAY(FitCurve!$E$3))),"Out of range",IF(CurveFitting!$N$3="5PL",10^(CurveFitting!$U$26-((LOG10(((CurveFitting!$U$25-CurveFitting!$U$24)/(C69-CurveFitting!$U$24))^(1/CurveFitting!$U$28)-1))/1)/CurveFitting!$U$27),
IF(CurveFitting!$N$3="4PL",10^(CurveFitting!$U$26-((LOG10((CurveFitting!$U$25-CurveFitting!$U$24)/(C69-CurveFitting!$U$24)-1))/CurveFitting!$U$27)),
IF(CurveFitting!$N$3="Linear",(C69-CurveFitting!$U$24)/CurveFitting!$U$25,
IF(CurveFitting!$N$3="Hyperbolic",CurveFitting!$U$25*C69/(CurveFitting!$U$24-C69),
IF(CurveFitting!$N$3="Exp1",CurveFitting!$U$26*LN(CurveFitting!$U$25/(CurveFitting!$U$25-C69)-CurveFitting!$U$24/(CurveFitting!$U$25-C69)),
IF(CurveFitting!$N$3="Exp2",CurveFitting!$U$26*LOG(CurveFitting!$U$24/(CurveFitting!$U$24-C69)-CurveFitting!$U$25/(CurveFitting!$U$24-C69)),""))))))))</f>
        <v/>
      </c>
      <c r="E69" s="3" t="str">
        <f>IFERROR(IF(C69="","",IF(OR(C69&gt;MAX(_xlfn.ANCHORARRAY(FitCurve!$E$3)),C69&lt;MIN(_xlfn.ANCHORARRAY(FitCurve!$E$3))),"Out of range","[ " &amp; TEXT(_xlfn.FORECAST.LINEAR(C69,R69:S69,N69:O69),"#.####") &amp; ", " &amp; TEXT(_xlfn.FORECAST.LINEAR(C69,P69:Q69,L69:M69),"#.####") &amp; " ]")),"")</f>
        <v/>
      </c>
      <c r="H69" s="52" t="str">
        <f>IF(C69="","",_xlfn.XMATCH(C69,FitCurve!AE69:AE1068,-1))</f>
        <v/>
      </c>
      <c r="I69" s="52" t="str">
        <f>IF(C69="","",_xlfn.XMATCH(C69,FitCurve!AE69:AE1068,1))</f>
        <v/>
      </c>
      <c r="J69" s="52" t="str">
        <f>IF(C69="","",_xlfn.XMATCH(C69,FitCurve!AF69:AF1068,-1))</f>
        <v/>
      </c>
      <c r="K69" s="52" t="str">
        <f>IF(C69="","",_xlfn.XMATCH(C69,FitCurve!AF69:AF1068,1))</f>
        <v/>
      </c>
      <c r="L69" s="3" t="str" cm="1">
        <f t="array" ref="L69">IF(C69="","",INDEX(FitCurve!$AE$3:$AE$1002,H69))</f>
        <v/>
      </c>
      <c r="M69" s="3" t="str" cm="1">
        <f t="array" ref="M69">IF(C69="","",INDEX(FitCurve!$AE$3:$AE$1002,I69))</f>
        <v/>
      </c>
      <c r="N69" s="3" t="str" cm="1">
        <f t="array" ref="N69">IF(C69="","",INDEX(FitCurve!$AF$3:$AF$1002,J69))</f>
        <v/>
      </c>
      <c r="O69" s="3" t="str" cm="1">
        <f t="array" ref="O69">IF(C69="","",INDEX(FitCurve!$AF$3:$AF$1002,K69))</f>
        <v/>
      </c>
      <c r="P69" s="3" t="str" cm="1">
        <f t="array" ref="P69">IF(C69="","",INDEX(FitCurve!$B$3:$B$1002,H69))</f>
        <v/>
      </c>
      <c r="Q69" s="3" t="str" cm="1">
        <f t="array" ref="Q69">IF(C69="","",INDEX(FitCurve!$B$3:$B$1002,I69))</f>
        <v/>
      </c>
      <c r="R69" s="3" t="str" cm="1">
        <f t="array" ref="R69">IF(C69="","",INDEX(FitCurve!$B$3:$B$1002,J69))</f>
        <v/>
      </c>
      <c r="S69" s="3" t="str" cm="1">
        <f t="array" ref="S69">IF(C69="","",INDEX(FitCurve!$B$3:$B$1002,K69))</f>
        <v/>
      </c>
    </row>
    <row r="70" spans="3:19" x14ac:dyDescent="0.25">
      <c r="C70" s="36"/>
      <c r="D70" s="3" t="str">
        <f>IF(C70="","",IF(OR(C70&gt;MAX(_xlfn.ANCHORARRAY(FitCurve!$E$3)),C70&lt;MIN(_xlfn.ANCHORARRAY(FitCurve!$E$3))),"Out of range",IF(CurveFitting!$N$3="5PL",10^(CurveFitting!$U$26-((LOG10(((CurveFitting!$U$25-CurveFitting!$U$24)/(C70-CurveFitting!$U$24))^(1/CurveFitting!$U$28)-1))/1)/CurveFitting!$U$27),
IF(CurveFitting!$N$3="4PL",10^(CurveFitting!$U$26-((LOG10((CurveFitting!$U$25-CurveFitting!$U$24)/(C70-CurveFitting!$U$24)-1))/CurveFitting!$U$27)),
IF(CurveFitting!$N$3="Linear",(C70-CurveFitting!$U$24)/CurveFitting!$U$25,
IF(CurveFitting!$N$3="Hyperbolic",CurveFitting!$U$25*C70/(CurveFitting!$U$24-C70),
IF(CurveFitting!$N$3="Exp1",CurveFitting!$U$26*LN(CurveFitting!$U$25/(CurveFitting!$U$25-C70)-CurveFitting!$U$24/(CurveFitting!$U$25-C70)),
IF(CurveFitting!$N$3="Exp2",CurveFitting!$U$26*LOG(CurveFitting!$U$24/(CurveFitting!$U$24-C70)-CurveFitting!$U$25/(CurveFitting!$U$24-C70)),""))))))))</f>
        <v/>
      </c>
      <c r="E70" s="3" t="str">
        <f>IFERROR(IF(C70="","",IF(OR(C70&gt;MAX(_xlfn.ANCHORARRAY(FitCurve!$E$3)),C70&lt;MIN(_xlfn.ANCHORARRAY(FitCurve!$E$3))),"Out of range","[ " &amp; TEXT(_xlfn.FORECAST.LINEAR(C70,R70:S70,N70:O70),"#.####") &amp; ", " &amp; TEXT(_xlfn.FORECAST.LINEAR(C70,P70:Q70,L70:M70),"#.####") &amp; " ]")),"")</f>
        <v/>
      </c>
      <c r="H70" s="52" t="str">
        <f>IF(C70="","",_xlfn.XMATCH(C70,FitCurve!AE70:AE1069,-1))</f>
        <v/>
      </c>
      <c r="I70" s="52" t="str">
        <f>IF(C70="","",_xlfn.XMATCH(C70,FitCurve!AE70:AE1069,1))</f>
        <v/>
      </c>
      <c r="J70" s="52" t="str">
        <f>IF(C70="","",_xlfn.XMATCH(C70,FitCurve!AF70:AF1069,-1))</f>
        <v/>
      </c>
      <c r="K70" s="52" t="str">
        <f>IF(C70="","",_xlfn.XMATCH(C70,FitCurve!AF70:AF1069,1))</f>
        <v/>
      </c>
      <c r="L70" s="3" t="str" cm="1">
        <f t="array" ref="L70">IF(C70="","",INDEX(FitCurve!$AE$3:$AE$1002,H70))</f>
        <v/>
      </c>
      <c r="M70" s="3" t="str" cm="1">
        <f t="array" ref="M70">IF(C70="","",INDEX(FitCurve!$AE$3:$AE$1002,I70))</f>
        <v/>
      </c>
      <c r="N70" s="3" t="str" cm="1">
        <f t="array" ref="N70">IF(C70="","",INDEX(FitCurve!$AF$3:$AF$1002,J70))</f>
        <v/>
      </c>
      <c r="O70" s="3" t="str" cm="1">
        <f t="array" ref="O70">IF(C70="","",INDEX(FitCurve!$AF$3:$AF$1002,K70))</f>
        <v/>
      </c>
      <c r="P70" s="3" t="str" cm="1">
        <f t="array" ref="P70">IF(C70="","",INDEX(FitCurve!$B$3:$B$1002,H70))</f>
        <v/>
      </c>
      <c r="Q70" s="3" t="str" cm="1">
        <f t="array" ref="Q70">IF(C70="","",INDEX(FitCurve!$B$3:$B$1002,I70))</f>
        <v/>
      </c>
      <c r="R70" s="3" t="str" cm="1">
        <f t="array" ref="R70">IF(C70="","",INDEX(FitCurve!$B$3:$B$1002,J70))</f>
        <v/>
      </c>
      <c r="S70" s="3" t="str" cm="1">
        <f t="array" ref="S70">IF(C70="","",INDEX(FitCurve!$B$3:$B$1002,K70))</f>
        <v/>
      </c>
    </row>
    <row r="71" spans="3:19" x14ac:dyDescent="0.25">
      <c r="C71" s="36"/>
      <c r="D71" s="3" t="str">
        <f>IF(C71="","",IF(OR(C71&gt;MAX(_xlfn.ANCHORARRAY(FitCurve!$E$3)),C71&lt;MIN(_xlfn.ANCHORARRAY(FitCurve!$E$3))),"Out of range",IF(CurveFitting!$N$3="5PL",10^(CurveFitting!$U$26-((LOG10(((CurveFitting!$U$25-CurveFitting!$U$24)/(C71-CurveFitting!$U$24))^(1/CurveFitting!$U$28)-1))/1)/CurveFitting!$U$27),
IF(CurveFitting!$N$3="4PL",10^(CurveFitting!$U$26-((LOG10((CurveFitting!$U$25-CurveFitting!$U$24)/(C71-CurveFitting!$U$24)-1))/CurveFitting!$U$27)),
IF(CurveFitting!$N$3="Linear",(C71-CurveFitting!$U$24)/CurveFitting!$U$25,
IF(CurveFitting!$N$3="Hyperbolic",CurveFitting!$U$25*C71/(CurveFitting!$U$24-C71),
IF(CurveFitting!$N$3="Exp1",CurveFitting!$U$26*LN(CurveFitting!$U$25/(CurveFitting!$U$25-C71)-CurveFitting!$U$24/(CurveFitting!$U$25-C71)),
IF(CurveFitting!$N$3="Exp2",CurveFitting!$U$26*LOG(CurveFitting!$U$24/(CurveFitting!$U$24-C71)-CurveFitting!$U$25/(CurveFitting!$U$24-C71)),""))))))))</f>
        <v/>
      </c>
      <c r="E71" s="3" t="str">
        <f>IFERROR(IF(C71="","",IF(OR(C71&gt;MAX(_xlfn.ANCHORARRAY(FitCurve!$E$3)),C71&lt;MIN(_xlfn.ANCHORARRAY(FitCurve!$E$3))),"Out of range","[ " &amp; TEXT(_xlfn.FORECAST.LINEAR(C71,R71:S71,N71:O71),"#.####") &amp; ", " &amp; TEXT(_xlfn.FORECAST.LINEAR(C71,P71:Q71,L71:M71),"#.####") &amp; " ]")),"")</f>
        <v/>
      </c>
      <c r="H71" s="52" t="str">
        <f>IF(C71="","",_xlfn.XMATCH(C71,FitCurve!AE71:AE1070,-1))</f>
        <v/>
      </c>
      <c r="I71" s="52" t="str">
        <f>IF(C71="","",_xlfn.XMATCH(C71,FitCurve!AE71:AE1070,1))</f>
        <v/>
      </c>
      <c r="J71" s="52" t="str">
        <f>IF(C71="","",_xlfn.XMATCH(C71,FitCurve!AF71:AF1070,-1))</f>
        <v/>
      </c>
      <c r="K71" s="52" t="str">
        <f>IF(C71="","",_xlfn.XMATCH(C71,FitCurve!AF71:AF1070,1))</f>
        <v/>
      </c>
      <c r="L71" s="3" t="str" cm="1">
        <f t="array" ref="L71">IF(C71="","",INDEX(FitCurve!$AE$3:$AE$1002,H71))</f>
        <v/>
      </c>
      <c r="M71" s="3" t="str" cm="1">
        <f t="array" ref="M71">IF(C71="","",INDEX(FitCurve!$AE$3:$AE$1002,I71))</f>
        <v/>
      </c>
      <c r="N71" s="3" t="str" cm="1">
        <f t="array" ref="N71">IF(C71="","",INDEX(FitCurve!$AF$3:$AF$1002,J71))</f>
        <v/>
      </c>
      <c r="O71" s="3" t="str" cm="1">
        <f t="array" ref="O71">IF(C71="","",INDEX(FitCurve!$AF$3:$AF$1002,K71))</f>
        <v/>
      </c>
      <c r="P71" s="3" t="str" cm="1">
        <f t="array" ref="P71">IF(C71="","",INDEX(FitCurve!$B$3:$B$1002,H71))</f>
        <v/>
      </c>
      <c r="Q71" s="3" t="str" cm="1">
        <f t="array" ref="Q71">IF(C71="","",INDEX(FitCurve!$B$3:$B$1002,I71))</f>
        <v/>
      </c>
      <c r="R71" s="3" t="str" cm="1">
        <f t="array" ref="R71">IF(C71="","",INDEX(FitCurve!$B$3:$B$1002,J71))</f>
        <v/>
      </c>
      <c r="S71" s="3" t="str" cm="1">
        <f t="array" ref="S71">IF(C71="","",INDEX(FitCurve!$B$3:$B$1002,K71))</f>
        <v/>
      </c>
    </row>
    <row r="72" spans="3:19" x14ac:dyDescent="0.25">
      <c r="C72" s="36"/>
      <c r="D72" s="3" t="str">
        <f>IF(C72="","",IF(OR(C72&gt;MAX(_xlfn.ANCHORARRAY(FitCurve!$E$3)),C72&lt;MIN(_xlfn.ANCHORARRAY(FitCurve!$E$3))),"Out of range",IF(CurveFitting!$N$3="5PL",10^(CurveFitting!$U$26-((LOG10(((CurveFitting!$U$25-CurveFitting!$U$24)/(C72-CurveFitting!$U$24))^(1/CurveFitting!$U$28)-1))/1)/CurveFitting!$U$27),
IF(CurveFitting!$N$3="4PL",10^(CurveFitting!$U$26-((LOG10((CurveFitting!$U$25-CurveFitting!$U$24)/(C72-CurveFitting!$U$24)-1))/CurveFitting!$U$27)),
IF(CurveFitting!$N$3="Linear",(C72-CurveFitting!$U$24)/CurveFitting!$U$25,
IF(CurveFitting!$N$3="Hyperbolic",CurveFitting!$U$25*C72/(CurveFitting!$U$24-C72),
IF(CurveFitting!$N$3="Exp1",CurveFitting!$U$26*LN(CurveFitting!$U$25/(CurveFitting!$U$25-C72)-CurveFitting!$U$24/(CurveFitting!$U$25-C72)),
IF(CurveFitting!$N$3="Exp2",CurveFitting!$U$26*LOG(CurveFitting!$U$24/(CurveFitting!$U$24-C72)-CurveFitting!$U$25/(CurveFitting!$U$24-C72)),""))))))))</f>
        <v/>
      </c>
      <c r="E72" s="3" t="str">
        <f>IFERROR(IF(C72="","",IF(OR(C72&gt;MAX(_xlfn.ANCHORARRAY(FitCurve!$E$3)),C72&lt;MIN(_xlfn.ANCHORARRAY(FitCurve!$E$3))),"Out of range","[ " &amp; TEXT(_xlfn.FORECAST.LINEAR(C72,R72:S72,N72:O72),"#.####") &amp; ", " &amp; TEXT(_xlfn.FORECAST.LINEAR(C72,P72:Q72,L72:M72),"#.####") &amp; " ]")),"")</f>
        <v/>
      </c>
      <c r="H72" s="52" t="str">
        <f>IF(C72="","",_xlfn.XMATCH(C72,FitCurve!AE72:AE1071,-1))</f>
        <v/>
      </c>
      <c r="I72" s="52" t="str">
        <f>IF(C72="","",_xlfn.XMATCH(C72,FitCurve!AE72:AE1071,1))</f>
        <v/>
      </c>
      <c r="J72" s="52" t="str">
        <f>IF(C72="","",_xlfn.XMATCH(C72,FitCurve!AF72:AF1071,-1))</f>
        <v/>
      </c>
      <c r="K72" s="52" t="str">
        <f>IF(C72="","",_xlfn.XMATCH(C72,FitCurve!AF72:AF1071,1))</f>
        <v/>
      </c>
      <c r="L72" s="3" t="str" cm="1">
        <f t="array" ref="L72">IF(C72="","",INDEX(FitCurve!$AE$3:$AE$1002,H72))</f>
        <v/>
      </c>
      <c r="M72" s="3" t="str" cm="1">
        <f t="array" ref="M72">IF(C72="","",INDEX(FitCurve!$AE$3:$AE$1002,I72))</f>
        <v/>
      </c>
      <c r="N72" s="3" t="str" cm="1">
        <f t="array" ref="N72">IF(C72="","",INDEX(FitCurve!$AF$3:$AF$1002,J72))</f>
        <v/>
      </c>
      <c r="O72" s="3" t="str" cm="1">
        <f t="array" ref="O72">IF(C72="","",INDEX(FitCurve!$AF$3:$AF$1002,K72))</f>
        <v/>
      </c>
      <c r="P72" s="3" t="str" cm="1">
        <f t="array" ref="P72">IF(C72="","",INDEX(FitCurve!$B$3:$B$1002,H72))</f>
        <v/>
      </c>
      <c r="Q72" s="3" t="str" cm="1">
        <f t="array" ref="Q72">IF(C72="","",INDEX(FitCurve!$B$3:$B$1002,I72))</f>
        <v/>
      </c>
      <c r="R72" s="3" t="str" cm="1">
        <f t="array" ref="R72">IF(C72="","",INDEX(FitCurve!$B$3:$B$1002,J72))</f>
        <v/>
      </c>
      <c r="S72" s="3" t="str" cm="1">
        <f t="array" ref="S72">IF(C72="","",INDEX(FitCurve!$B$3:$B$1002,K72))</f>
        <v/>
      </c>
    </row>
    <row r="73" spans="3:19" x14ac:dyDescent="0.25">
      <c r="C73" s="36"/>
      <c r="D73" s="3" t="str">
        <f>IF(C73="","",IF(OR(C73&gt;MAX(_xlfn.ANCHORARRAY(FitCurve!$E$3)),C73&lt;MIN(_xlfn.ANCHORARRAY(FitCurve!$E$3))),"Out of range",IF(CurveFitting!$N$3="5PL",10^(CurveFitting!$U$26-((LOG10(((CurveFitting!$U$25-CurveFitting!$U$24)/(C73-CurveFitting!$U$24))^(1/CurveFitting!$U$28)-1))/1)/CurveFitting!$U$27),
IF(CurveFitting!$N$3="4PL",10^(CurveFitting!$U$26-((LOG10((CurveFitting!$U$25-CurveFitting!$U$24)/(C73-CurveFitting!$U$24)-1))/CurveFitting!$U$27)),
IF(CurveFitting!$N$3="Linear",(C73-CurveFitting!$U$24)/CurveFitting!$U$25,
IF(CurveFitting!$N$3="Hyperbolic",CurveFitting!$U$25*C73/(CurveFitting!$U$24-C73),
IF(CurveFitting!$N$3="Exp1",CurveFitting!$U$26*LN(CurveFitting!$U$25/(CurveFitting!$U$25-C73)-CurveFitting!$U$24/(CurveFitting!$U$25-C73)),
IF(CurveFitting!$N$3="Exp2",CurveFitting!$U$26*LOG(CurveFitting!$U$24/(CurveFitting!$U$24-C73)-CurveFitting!$U$25/(CurveFitting!$U$24-C73)),""))))))))</f>
        <v/>
      </c>
      <c r="E73" s="3" t="str">
        <f>IFERROR(IF(C73="","",IF(OR(C73&gt;MAX(_xlfn.ANCHORARRAY(FitCurve!$E$3)),C73&lt;MIN(_xlfn.ANCHORARRAY(FitCurve!$E$3))),"Out of range","[ " &amp; TEXT(_xlfn.FORECAST.LINEAR(C73,R73:S73,N73:O73),"#.####") &amp; ", " &amp; TEXT(_xlfn.FORECAST.LINEAR(C73,P73:Q73,L73:M73),"#.####") &amp; " ]")),"")</f>
        <v/>
      </c>
      <c r="H73" s="52" t="str">
        <f>IF(C73="","",_xlfn.XMATCH(C73,FitCurve!AE73:AE1072,-1))</f>
        <v/>
      </c>
      <c r="I73" s="52" t="str">
        <f>IF(C73="","",_xlfn.XMATCH(C73,FitCurve!AE73:AE1072,1))</f>
        <v/>
      </c>
      <c r="J73" s="52" t="str">
        <f>IF(C73="","",_xlfn.XMATCH(C73,FitCurve!AF73:AF1072,-1))</f>
        <v/>
      </c>
      <c r="K73" s="52" t="str">
        <f>IF(C73="","",_xlfn.XMATCH(C73,FitCurve!AF73:AF1072,1))</f>
        <v/>
      </c>
      <c r="L73" s="3" t="str" cm="1">
        <f t="array" ref="L73">IF(C73="","",INDEX(FitCurve!$AE$3:$AE$1002,H73))</f>
        <v/>
      </c>
      <c r="M73" s="3" t="str" cm="1">
        <f t="array" ref="M73">IF(C73="","",INDEX(FitCurve!$AE$3:$AE$1002,I73))</f>
        <v/>
      </c>
      <c r="N73" s="3" t="str" cm="1">
        <f t="array" ref="N73">IF(C73="","",INDEX(FitCurve!$AF$3:$AF$1002,J73))</f>
        <v/>
      </c>
      <c r="O73" s="3" t="str" cm="1">
        <f t="array" ref="O73">IF(C73="","",INDEX(FitCurve!$AF$3:$AF$1002,K73))</f>
        <v/>
      </c>
      <c r="P73" s="3" t="str" cm="1">
        <f t="array" ref="P73">IF(C73="","",INDEX(FitCurve!$B$3:$B$1002,H73))</f>
        <v/>
      </c>
      <c r="Q73" s="3" t="str" cm="1">
        <f t="array" ref="Q73">IF(C73="","",INDEX(FitCurve!$B$3:$B$1002,I73))</f>
        <v/>
      </c>
      <c r="R73" s="3" t="str" cm="1">
        <f t="array" ref="R73">IF(C73="","",INDEX(FitCurve!$B$3:$B$1002,J73))</f>
        <v/>
      </c>
      <c r="S73" s="3" t="str" cm="1">
        <f t="array" ref="S73">IF(C73="","",INDEX(FitCurve!$B$3:$B$1002,K73))</f>
        <v/>
      </c>
    </row>
    <row r="74" spans="3:19" x14ac:dyDescent="0.25">
      <c r="C74" s="36"/>
      <c r="D74" s="3" t="str">
        <f>IF(C74="","",IF(OR(C74&gt;MAX(_xlfn.ANCHORARRAY(FitCurve!$E$3)),C74&lt;MIN(_xlfn.ANCHORARRAY(FitCurve!$E$3))),"Out of range",IF(CurveFitting!$N$3="5PL",10^(CurveFitting!$U$26-((LOG10(((CurveFitting!$U$25-CurveFitting!$U$24)/(C74-CurveFitting!$U$24))^(1/CurveFitting!$U$28)-1))/1)/CurveFitting!$U$27),
IF(CurveFitting!$N$3="4PL",10^(CurveFitting!$U$26-((LOG10((CurveFitting!$U$25-CurveFitting!$U$24)/(C74-CurveFitting!$U$24)-1))/CurveFitting!$U$27)),
IF(CurveFitting!$N$3="Linear",(C74-CurveFitting!$U$24)/CurveFitting!$U$25,
IF(CurveFitting!$N$3="Hyperbolic",CurveFitting!$U$25*C74/(CurveFitting!$U$24-C74),
IF(CurveFitting!$N$3="Exp1",CurveFitting!$U$26*LN(CurveFitting!$U$25/(CurveFitting!$U$25-C74)-CurveFitting!$U$24/(CurveFitting!$U$25-C74)),
IF(CurveFitting!$N$3="Exp2",CurveFitting!$U$26*LOG(CurveFitting!$U$24/(CurveFitting!$U$24-C74)-CurveFitting!$U$25/(CurveFitting!$U$24-C74)),""))))))))</f>
        <v/>
      </c>
      <c r="E74" s="3" t="str">
        <f>IFERROR(IF(C74="","",IF(OR(C74&gt;MAX(_xlfn.ANCHORARRAY(FitCurve!$E$3)),C74&lt;MIN(_xlfn.ANCHORARRAY(FitCurve!$E$3))),"Out of range","[ " &amp; TEXT(_xlfn.FORECAST.LINEAR(C74,R74:S74,N74:O74),"#.####") &amp; ", " &amp; TEXT(_xlfn.FORECAST.LINEAR(C74,P74:Q74,L74:M74),"#.####") &amp; " ]")),"")</f>
        <v/>
      </c>
      <c r="H74" s="52" t="str">
        <f>IF(C74="","",_xlfn.XMATCH(C74,FitCurve!AE74:AE1073,-1))</f>
        <v/>
      </c>
      <c r="I74" s="52" t="str">
        <f>IF(C74="","",_xlfn.XMATCH(C74,FitCurve!AE74:AE1073,1))</f>
        <v/>
      </c>
      <c r="J74" s="52" t="str">
        <f>IF(C74="","",_xlfn.XMATCH(C74,FitCurve!AF74:AF1073,-1))</f>
        <v/>
      </c>
      <c r="K74" s="52" t="str">
        <f>IF(C74="","",_xlfn.XMATCH(C74,FitCurve!AF74:AF1073,1))</f>
        <v/>
      </c>
      <c r="L74" s="3" t="str" cm="1">
        <f t="array" ref="L74">IF(C74="","",INDEX(FitCurve!$AE$3:$AE$1002,H74))</f>
        <v/>
      </c>
      <c r="M74" s="3" t="str" cm="1">
        <f t="array" ref="M74">IF(C74="","",INDEX(FitCurve!$AE$3:$AE$1002,I74))</f>
        <v/>
      </c>
      <c r="N74" s="3" t="str" cm="1">
        <f t="array" ref="N74">IF(C74="","",INDEX(FitCurve!$AF$3:$AF$1002,J74))</f>
        <v/>
      </c>
      <c r="O74" s="3" t="str" cm="1">
        <f t="array" ref="O74">IF(C74="","",INDEX(FitCurve!$AF$3:$AF$1002,K74))</f>
        <v/>
      </c>
      <c r="P74" s="3" t="str" cm="1">
        <f t="array" ref="P74">IF(C74="","",INDEX(FitCurve!$B$3:$B$1002,H74))</f>
        <v/>
      </c>
      <c r="Q74" s="3" t="str" cm="1">
        <f t="array" ref="Q74">IF(C74="","",INDEX(FitCurve!$B$3:$B$1002,I74))</f>
        <v/>
      </c>
      <c r="R74" s="3" t="str" cm="1">
        <f t="array" ref="R74">IF(C74="","",INDEX(FitCurve!$B$3:$B$1002,J74))</f>
        <v/>
      </c>
      <c r="S74" s="3" t="str" cm="1">
        <f t="array" ref="S74">IF(C74="","",INDEX(FitCurve!$B$3:$B$1002,K74))</f>
        <v/>
      </c>
    </row>
    <row r="75" spans="3:19" x14ac:dyDescent="0.25">
      <c r="C75" s="36"/>
      <c r="D75" s="3" t="str">
        <f>IF(C75="","",IF(OR(C75&gt;MAX(_xlfn.ANCHORARRAY(FitCurve!$E$3)),C75&lt;MIN(_xlfn.ANCHORARRAY(FitCurve!$E$3))),"Out of range",IF(CurveFitting!$N$3="5PL",10^(CurveFitting!$U$26-((LOG10(((CurveFitting!$U$25-CurveFitting!$U$24)/(C75-CurveFitting!$U$24))^(1/CurveFitting!$U$28)-1))/1)/CurveFitting!$U$27),
IF(CurveFitting!$N$3="4PL",10^(CurveFitting!$U$26-((LOG10((CurveFitting!$U$25-CurveFitting!$U$24)/(C75-CurveFitting!$U$24)-1))/CurveFitting!$U$27)),
IF(CurveFitting!$N$3="Linear",(C75-CurveFitting!$U$24)/CurveFitting!$U$25,
IF(CurveFitting!$N$3="Hyperbolic",CurveFitting!$U$25*C75/(CurveFitting!$U$24-C75),
IF(CurveFitting!$N$3="Exp1",CurveFitting!$U$26*LN(CurveFitting!$U$25/(CurveFitting!$U$25-C75)-CurveFitting!$U$24/(CurveFitting!$U$25-C75)),
IF(CurveFitting!$N$3="Exp2",CurveFitting!$U$26*LOG(CurveFitting!$U$24/(CurveFitting!$U$24-C75)-CurveFitting!$U$25/(CurveFitting!$U$24-C75)),""))))))))</f>
        <v/>
      </c>
      <c r="E75" s="3" t="str">
        <f>IFERROR(IF(C75="","",IF(OR(C75&gt;MAX(_xlfn.ANCHORARRAY(FitCurve!$E$3)),C75&lt;MIN(_xlfn.ANCHORARRAY(FitCurve!$E$3))),"Out of range","[ " &amp; TEXT(_xlfn.FORECAST.LINEAR(C75,R75:S75,N75:O75),"#.####") &amp; ", " &amp; TEXT(_xlfn.FORECAST.LINEAR(C75,P75:Q75,L75:M75),"#.####") &amp; " ]")),"")</f>
        <v/>
      </c>
      <c r="H75" s="52" t="str">
        <f>IF(C75="","",_xlfn.XMATCH(C75,FitCurve!AE75:AE1074,-1))</f>
        <v/>
      </c>
      <c r="I75" s="52" t="str">
        <f>IF(C75="","",_xlfn.XMATCH(C75,FitCurve!AE75:AE1074,1))</f>
        <v/>
      </c>
      <c r="J75" s="52" t="str">
        <f>IF(C75="","",_xlfn.XMATCH(C75,FitCurve!AF75:AF1074,-1))</f>
        <v/>
      </c>
      <c r="K75" s="52" t="str">
        <f>IF(C75="","",_xlfn.XMATCH(C75,FitCurve!AF75:AF1074,1))</f>
        <v/>
      </c>
      <c r="L75" s="3" t="str" cm="1">
        <f t="array" ref="L75">IF(C75="","",INDEX(FitCurve!$AE$3:$AE$1002,H75))</f>
        <v/>
      </c>
      <c r="M75" s="3" t="str" cm="1">
        <f t="array" ref="M75">IF(C75="","",INDEX(FitCurve!$AE$3:$AE$1002,I75))</f>
        <v/>
      </c>
      <c r="N75" s="3" t="str" cm="1">
        <f t="array" ref="N75">IF(C75="","",INDEX(FitCurve!$AF$3:$AF$1002,J75))</f>
        <v/>
      </c>
      <c r="O75" s="3" t="str" cm="1">
        <f t="array" ref="O75">IF(C75="","",INDEX(FitCurve!$AF$3:$AF$1002,K75))</f>
        <v/>
      </c>
      <c r="P75" s="3" t="str" cm="1">
        <f t="array" ref="P75">IF(C75="","",INDEX(FitCurve!$B$3:$B$1002,H75))</f>
        <v/>
      </c>
      <c r="Q75" s="3" t="str" cm="1">
        <f t="array" ref="Q75">IF(C75="","",INDEX(FitCurve!$B$3:$B$1002,I75))</f>
        <v/>
      </c>
      <c r="R75" s="3" t="str" cm="1">
        <f t="array" ref="R75">IF(C75="","",INDEX(FitCurve!$B$3:$B$1002,J75))</f>
        <v/>
      </c>
      <c r="S75" s="3" t="str" cm="1">
        <f t="array" ref="S75">IF(C75="","",INDEX(FitCurve!$B$3:$B$1002,K75))</f>
        <v/>
      </c>
    </row>
    <row r="76" spans="3:19" x14ac:dyDescent="0.25">
      <c r="C76" s="36"/>
      <c r="D76" s="3" t="str">
        <f>IF(C76="","",IF(OR(C76&gt;MAX(_xlfn.ANCHORARRAY(FitCurve!$E$3)),C76&lt;MIN(_xlfn.ANCHORARRAY(FitCurve!$E$3))),"Out of range",IF(CurveFitting!$N$3="5PL",10^(CurveFitting!$U$26-((LOG10(((CurveFitting!$U$25-CurveFitting!$U$24)/(C76-CurveFitting!$U$24))^(1/CurveFitting!$U$28)-1))/1)/CurveFitting!$U$27),
IF(CurveFitting!$N$3="4PL",10^(CurveFitting!$U$26-((LOG10((CurveFitting!$U$25-CurveFitting!$U$24)/(C76-CurveFitting!$U$24)-1))/CurveFitting!$U$27)),
IF(CurveFitting!$N$3="Linear",(C76-CurveFitting!$U$24)/CurveFitting!$U$25,
IF(CurveFitting!$N$3="Hyperbolic",CurveFitting!$U$25*C76/(CurveFitting!$U$24-C76),
IF(CurveFitting!$N$3="Exp1",CurveFitting!$U$26*LN(CurveFitting!$U$25/(CurveFitting!$U$25-C76)-CurveFitting!$U$24/(CurveFitting!$U$25-C76)),
IF(CurveFitting!$N$3="Exp2",CurveFitting!$U$26*LOG(CurveFitting!$U$24/(CurveFitting!$U$24-C76)-CurveFitting!$U$25/(CurveFitting!$U$24-C76)),""))))))))</f>
        <v/>
      </c>
      <c r="E76" s="3" t="str">
        <f>IFERROR(IF(C76="","",IF(OR(C76&gt;MAX(_xlfn.ANCHORARRAY(FitCurve!$E$3)),C76&lt;MIN(_xlfn.ANCHORARRAY(FitCurve!$E$3))),"Out of range","[ " &amp; TEXT(_xlfn.FORECAST.LINEAR(C76,R76:S76,N76:O76),"#.####") &amp; ", " &amp; TEXT(_xlfn.FORECAST.LINEAR(C76,P76:Q76,L76:M76),"#.####") &amp; " ]")),"")</f>
        <v/>
      </c>
      <c r="H76" s="52" t="str">
        <f>IF(C76="","",_xlfn.XMATCH(C76,FitCurve!AE76:AE1075,-1))</f>
        <v/>
      </c>
      <c r="I76" s="52" t="str">
        <f>IF(C76="","",_xlfn.XMATCH(C76,FitCurve!AE76:AE1075,1))</f>
        <v/>
      </c>
      <c r="J76" s="52" t="str">
        <f>IF(C76="","",_xlfn.XMATCH(C76,FitCurve!AF76:AF1075,-1))</f>
        <v/>
      </c>
      <c r="K76" s="52" t="str">
        <f>IF(C76="","",_xlfn.XMATCH(C76,FitCurve!AF76:AF1075,1))</f>
        <v/>
      </c>
      <c r="L76" s="3" t="str" cm="1">
        <f t="array" ref="L76">IF(C76="","",INDEX(FitCurve!$AE$3:$AE$1002,H76))</f>
        <v/>
      </c>
      <c r="M76" s="3" t="str" cm="1">
        <f t="array" ref="M76">IF(C76="","",INDEX(FitCurve!$AE$3:$AE$1002,I76))</f>
        <v/>
      </c>
      <c r="N76" s="3" t="str" cm="1">
        <f t="array" ref="N76">IF(C76="","",INDEX(FitCurve!$AF$3:$AF$1002,J76))</f>
        <v/>
      </c>
      <c r="O76" s="3" t="str" cm="1">
        <f t="array" ref="O76">IF(C76="","",INDEX(FitCurve!$AF$3:$AF$1002,K76))</f>
        <v/>
      </c>
      <c r="P76" s="3" t="str" cm="1">
        <f t="array" ref="P76">IF(C76="","",INDEX(FitCurve!$B$3:$B$1002,H76))</f>
        <v/>
      </c>
      <c r="Q76" s="3" t="str" cm="1">
        <f t="array" ref="Q76">IF(C76="","",INDEX(FitCurve!$B$3:$B$1002,I76))</f>
        <v/>
      </c>
      <c r="R76" s="3" t="str" cm="1">
        <f t="array" ref="R76">IF(C76="","",INDEX(FitCurve!$B$3:$B$1002,J76))</f>
        <v/>
      </c>
      <c r="S76" s="3" t="str" cm="1">
        <f t="array" ref="S76">IF(C76="","",INDEX(FitCurve!$B$3:$B$1002,K76))</f>
        <v/>
      </c>
    </row>
    <row r="77" spans="3:19" x14ac:dyDescent="0.25">
      <c r="C77" s="36"/>
      <c r="D77" s="3" t="str">
        <f>IF(C77="","",IF(OR(C77&gt;MAX(_xlfn.ANCHORARRAY(FitCurve!$E$3)),C77&lt;MIN(_xlfn.ANCHORARRAY(FitCurve!$E$3))),"Out of range",IF(CurveFitting!$N$3="5PL",10^(CurveFitting!$U$26-((LOG10(((CurveFitting!$U$25-CurveFitting!$U$24)/(C77-CurveFitting!$U$24))^(1/CurveFitting!$U$28)-1))/1)/CurveFitting!$U$27),
IF(CurveFitting!$N$3="4PL",10^(CurveFitting!$U$26-((LOG10((CurveFitting!$U$25-CurveFitting!$U$24)/(C77-CurveFitting!$U$24)-1))/CurveFitting!$U$27)),
IF(CurveFitting!$N$3="Linear",(C77-CurveFitting!$U$24)/CurveFitting!$U$25,
IF(CurveFitting!$N$3="Hyperbolic",CurveFitting!$U$25*C77/(CurveFitting!$U$24-C77),
IF(CurveFitting!$N$3="Exp1",CurveFitting!$U$26*LN(CurveFitting!$U$25/(CurveFitting!$U$25-C77)-CurveFitting!$U$24/(CurveFitting!$U$25-C77)),
IF(CurveFitting!$N$3="Exp2",CurveFitting!$U$26*LOG(CurveFitting!$U$24/(CurveFitting!$U$24-C77)-CurveFitting!$U$25/(CurveFitting!$U$24-C77)),""))))))))</f>
        <v/>
      </c>
      <c r="E77" s="3" t="str">
        <f>IFERROR(IF(C77="","",IF(OR(C77&gt;MAX(_xlfn.ANCHORARRAY(FitCurve!$E$3)),C77&lt;MIN(_xlfn.ANCHORARRAY(FitCurve!$E$3))),"Out of range","[ " &amp; TEXT(_xlfn.FORECAST.LINEAR(C77,R77:S77,N77:O77),"#.####") &amp; ", " &amp; TEXT(_xlfn.FORECAST.LINEAR(C77,P77:Q77,L77:M77),"#.####") &amp; " ]")),"")</f>
        <v/>
      </c>
      <c r="H77" s="52" t="str">
        <f>IF(C77="","",_xlfn.XMATCH(C77,FitCurve!AE77:AE1076,-1))</f>
        <v/>
      </c>
      <c r="I77" s="52" t="str">
        <f>IF(C77="","",_xlfn.XMATCH(C77,FitCurve!AE77:AE1076,1))</f>
        <v/>
      </c>
      <c r="J77" s="52" t="str">
        <f>IF(C77="","",_xlfn.XMATCH(C77,FitCurve!AF77:AF1076,-1))</f>
        <v/>
      </c>
      <c r="K77" s="52" t="str">
        <f>IF(C77="","",_xlfn.XMATCH(C77,FitCurve!AF77:AF1076,1))</f>
        <v/>
      </c>
      <c r="L77" s="3" t="str" cm="1">
        <f t="array" ref="L77">IF(C77="","",INDEX(FitCurve!$AE$3:$AE$1002,H77))</f>
        <v/>
      </c>
      <c r="M77" s="3" t="str" cm="1">
        <f t="array" ref="M77">IF(C77="","",INDEX(FitCurve!$AE$3:$AE$1002,I77))</f>
        <v/>
      </c>
      <c r="N77" s="3" t="str" cm="1">
        <f t="array" ref="N77">IF(C77="","",INDEX(FitCurve!$AF$3:$AF$1002,J77))</f>
        <v/>
      </c>
      <c r="O77" s="3" t="str" cm="1">
        <f t="array" ref="O77">IF(C77="","",INDEX(FitCurve!$AF$3:$AF$1002,K77))</f>
        <v/>
      </c>
      <c r="P77" s="3" t="str" cm="1">
        <f t="array" ref="P77">IF(C77="","",INDEX(FitCurve!$B$3:$B$1002,H77))</f>
        <v/>
      </c>
      <c r="Q77" s="3" t="str" cm="1">
        <f t="array" ref="Q77">IF(C77="","",INDEX(FitCurve!$B$3:$B$1002,I77))</f>
        <v/>
      </c>
      <c r="R77" s="3" t="str" cm="1">
        <f t="array" ref="R77">IF(C77="","",INDEX(FitCurve!$B$3:$B$1002,J77))</f>
        <v/>
      </c>
      <c r="S77" s="3" t="str" cm="1">
        <f t="array" ref="S77">IF(C77="","",INDEX(FitCurve!$B$3:$B$1002,K77))</f>
        <v/>
      </c>
    </row>
    <row r="78" spans="3:19" x14ac:dyDescent="0.25">
      <c r="C78" s="36"/>
      <c r="D78" s="3" t="str">
        <f>IF(C78="","",IF(OR(C78&gt;MAX(_xlfn.ANCHORARRAY(FitCurve!$E$3)),C78&lt;MIN(_xlfn.ANCHORARRAY(FitCurve!$E$3))),"Out of range",IF(CurveFitting!$N$3="5PL",10^(CurveFitting!$U$26-((LOG10(((CurveFitting!$U$25-CurveFitting!$U$24)/(C78-CurveFitting!$U$24))^(1/CurveFitting!$U$28)-1))/1)/CurveFitting!$U$27),
IF(CurveFitting!$N$3="4PL",10^(CurveFitting!$U$26-((LOG10((CurveFitting!$U$25-CurveFitting!$U$24)/(C78-CurveFitting!$U$24)-1))/CurveFitting!$U$27)),
IF(CurveFitting!$N$3="Linear",(C78-CurveFitting!$U$24)/CurveFitting!$U$25,
IF(CurveFitting!$N$3="Hyperbolic",CurveFitting!$U$25*C78/(CurveFitting!$U$24-C78),
IF(CurveFitting!$N$3="Exp1",CurveFitting!$U$26*LN(CurveFitting!$U$25/(CurveFitting!$U$25-C78)-CurveFitting!$U$24/(CurveFitting!$U$25-C78)),
IF(CurveFitting!$N$3="Exp2",CurveFitting!$U$26*LOG(CurveFitting!$U$24/(CurveFitting!$U$24-C78)-CurveFitting!$U$25/(CurveFitting!$U$24-C78)),""))))))))</f>
        <v/>
      </c>
      <c r="E78" s="3" t="str">
        <f>IFERROR(IF(C78="","",IF(OR(C78&gt;MAX(_xlfn.ANCHORARRAY(FitCurve!$E$3)),C78&lt;MIN(_xlfn.ANCHORARRAY(FitCurve!$E$3))),"Out of range","[ " &amp; TEXT(_xlfn.FORECAST.LINEAR(C78,R78:S78,N78:O78),"#.####") &amp; ", " &amp; TEXT(_xlfn.FORECAST.LINEAR(C78,P78:Q78,L78:M78),"#.####") &amp; " ]")),"")</f>
        <v/>
      </c>
      <c r="H78" s="52" t="str">
        <f>IF(C78="","",_xlfn.XMATCH(C78,FitCurve!AE78:AE1077,-1))</f>
        <v/>
      </c>
      <c r="I78" s="52" t="str">
        <f>IF(C78="","",_xlfn.XMATCH(C78,FitCurve!AE78:AE1077,1))</f>
        <v/>
      </c>
      <c r="J78" s="52" t="str">
        <f>IF(C78="","",_xlfn.XMATCH(C78,FitCurve!AF78:AF1077,-1))</f>
        <v/>
      </c>
      <c r="K78" s="52" t="str">
        <f>IF(C78="","",_xlfn.XMATCH(C78,FitCurve!AF78:AF1077,1))</f>
        <v/>
      </c>
      <c r="L78" s="3" t="str" cm="1">
        <f t="array" ref="L78">IF(C78="","",INDEX(FitCurve!$AE$3:$AE$1002,H78))</f>
        <v/>
      </c>
      <c r="M78" s="3" t="str" cm="1">
        <f t="array" ref="M78">IF(C78="","",INDEX(FitCurve!$AE$3:$AE$1002,I78))</f>
        <v/>
      </c>
      <c r="N78" s="3" t="str" cm="1">
        <f t="array" ref="N78">IF(C78="","",INDEX(FitCurve!$AF$3:$AF$1002,J78))</f>
        <v/>
      </c>
      <c r="O78" s="3" t="str" cm="1">
        <f t="array" ref="O78">IF(C78="","",INDEX(FitCurve!$AF$3:$AF$1002,K78))</f>
        <v/>
      </c>
      <c r="P78" s="3" t="str" cm="1">
        <f t="array" ref="P78">IF(C78="","",INDEX(FitCurve!$B$3:$B$1002,H78))</f>
        <v/>
      </c>
      <c r="Q78" s="3" t="str" cm="1">
        <f t="array" ref="Q78">IF(C78="","",INDEX(FitCurve!$B$3:$B$1002,I78))</f>
        <v/>
      </c>
      <c r="R78" s="3" t="str" cm="1">
        <f t="array" ref="R78">IF(C78="","",INDEX(FitCurve!$B$3:$B$1002,J78))</f>
        <v/>
      </c>
      <c r="S78" s="3" t="str" cm="1">
        <f t="array" ref="S78">IF(C78="","",INDEX(FitCurve!$B$3:$B$1002,K78))</f>
        <v/>
      </c>
    </row>
    <row r="79" spans="3:19" x14ac:dyDescent="0.25">
      <c r="C79" s="36"/>
      <c r="D79" s="3" t="str">
        <f>IF(C79="","",IF(OR(C79&gt;MAX(_xlfn.ANCHORARRAY(FitCurve!$E$3)),C79&lt;MIN(_xlfn.ANCHORARRAY(FitCurve!$E$3))),"Out of range",IF(CurveFitting!$N$3="5PL",10^(CurveFitting!$U$26-((LOG10(((CurveFitting!$U$25-CurveFitting!$U$24)/(C79-CurveFitting!$U$24))^(1/CurveFitting!$U$28)-1))/1)/CurveFitting!$U$27),
IF(CurveFitting!$N$3="4PL",10^(CurveFitting!$U$26-((LOG10((CurveFitting!$U$25-CurveFitting!$U$24)/(C79-CurveFitting!$U$24)-1))/CurveFitting!$U$27)),
IF(CurveFitting!$N$3="Linear",(C79-CurveFitting!$U$24)/CurveFitting!$U$25,
IF(CurveFitting!$N$3="Hyperbolic",CurveFitting!$U$25*C79/(CurveFitting!$U$24-C79),
IF(CurveFitting!$N$3="Exp1",CurveFitting!$U$26*LN(CurveFitting!$U$25/(CurveFitting!$U$25-C79)-CurveFitting!$U$24/(CurveFitting!$U$25-C79)),
IF(CurveFitting!$N$3="Exp2",CurveFitting!$U$26*LOG(CurveFitting!$U$24/(CurveFitting!$U$24-C79)-CurveFitting!$U$25/(CurveFitting!$U$24-C79)),""))))))))</f>
        <v/>
      </c>
      <c r="E79" s="3" t="str">
        <f>IFERROR(IF(C79="","",IF(OR(C79&gt;MAX(_xlfn.ANCHORARRAY(FitCurve!$E$3)),C79&lt;MIN(_xlfn.ANCHORARRAY(FitCurve!$E$3))),"Out of range","[ " &amp; TEXT(_xlfn.FORECAST.LINEAR(C79,R79:S79,N79:O79),"#.####") &amp; ", " &amp; TEXT(_xlfn.FORECAST.LINEAR(C79,P79:Q79,L79:M79),"#.####") &amp; " ]")),"")</f>
        <v/>
      </c>
      <c r="H79" s="52" t="str">
        <f>IF(C79="","",_xlfn.XMATCH(C79,FitCurve!AE79:AE1078,-1))</f>
        <v/>
      </c>
      <c r="I79" s="52" t="str">
        <f>IF(C79="","",_xlfn.XMATCH(C79,FitCurve!AE79:AE1078,1))</f>
        <v/>
      </c>
      <c r="J79" s="52" t="str">
        <f>IF(C79="","",_xlfn.XMATCH(C79,FitCurve!AF79:AF1078,-1))</f>
        <v/>
      </c>
      <c r="K79" s="52" t="str">
        <f>IF(C79="","",_xlfn.XMATCH(C79,FitCurve!AF79:AF1078,1))</f>
        <v/>
      </c>
      <c r="L79" s="3" t="str" cm="1">
        <f t="array" ref="L79">IF(C79="","",INDEX(FitCurve!$AE$3:$AE$1002,H79))</f>
        <v/>
      </c>
      <c r="M79" s="3" t="str" cm="1">
        <f t="array" ref="M79">IF(C79="","",INDEX(FitCurve!$AE$3:$AE$1002,I79))</f>
        <v/>
      </c>
      <c r="N79" s="3" t="str" cm="1">
        <f t="array" ref="N79">IF(C79="","",INDEX(FitCurve!$AF$3:$AF$1002,J79))</f>
        <v/>
      </c>
      <c r="O79" s="3" t="str" cm="1">
        <f t="array" ref="O79">IF(C79="","",INDEX(FitCurve!$AF$3:$AF$1002,K79))</f>
        <v/>
      </c>
      <c r="P79" s="3" t="str" cm="1">
        <f t="array" ref="P79">IF(C79="","",INDEX(FitCurve!$B$3:$B$1002,H79))</f>
        <v/>
      </c>
      <c r="Q79" s="3" t="str" cm="1">
        <f t="array" ref="Q79">IF(C79="","",INDEX(FitCurve!$B$3:$B$1002,I79))</f>
        <v/>
      </c>
      <c r="R79" s="3" t="str" cm="1">
        <f t="array" ref="R79">IF(C79="","",INDEX(FitCurve!$B$3:$B$1002,J79))</f>
        <v/>
      </c>
      <c r="S79" s="3" t="str" cm="1">
        <f t="array" ref="S79">IF(C79="","",INDEX(FitCurve!$B$3:$B$1002,K79))</f>
        <v/>
      </c>
    </row>
    <row r="80" spans="3:19" x14ac:dyDescent="0.25">
      <c r="C80" s="36"/>
      <c r="D80" s="3" t="str">
        <f>IF(C80="","",IF(OR(C80&gt;MAX(_xlfn.ANCHORARRAY(FitCurve!$E$3)),C80&lt;MIN(_xlfn.ANCHORARRAY(FitCurve!$E$3))),"Out of range",IF(CurveFitting!$N$3="5PL",10^(CurveFitting!$U$26-((LOG10(((CurveFitting!$U$25-CurveFitting!$U$24)/(C80-CurveFitting!$U$24))^(1/CurveFitting!$U$28)-1))/1)/CurveFitting!$U$27),
IF(CurveFitting!$N$3="4PL",10^(CurveFitting!$U$26-((LOG10((CurveFitting!$U$25-CurveFitting!$U$24)/(C80-CurveFitting!$U$24)-1))/CurveFitting!$U$27)),
IF(CurveFitting!$N$3="Linear",(C80-CurveFitting!$U$24)/CurveFitting!$U$25,
IF(CurveFitting!$N$3="Hyperbolic",CurveFitting!$U$25*C80/(CurveFitting!$U$24-C80),
IF(CurveFitting!$N$3="Exp1",CurveFitting!$U$26*LN(CurveFitting!$U$25/(CurveFitting!$U$25-C80)-CurveFitting!$U$24/(CurveFitting!$U$25-C80)),
IF(CurveFitting!$N$3="Exp2",CurveFitting!$U$26*LOG(CurveFitting!$U$24/(CurveFitting!$U$24-C80)-CurveFitting!$U$25/(CurveFitting!$U$24-C80)),""))))))))</f>
        <v/>
      </c>
      <c r="E80" s="3" t="str">
        <f>IFERROR(IF(C80="","",IF(OR(C80&gt;MAX(_xlfn.ANCHORARRAY(FitCurve!$E$3)),C80&lt;MIN(_xlfn.ANCHORARRAY(FitCurve!$E$3))),"Out of range","[ " &amp; TEXT(_xlfn.FORECAST.LINEAR(C80,R80:S80,N80:O80),"#.####") &amp; ", " &amp; TEXT(_xlfn.FORECAST.LINEAR(C80,P80:Q80,L80:M80),"#.####") &amp; " ]")),"")</f>
        <v/>
      </c>
      <c r="H80" s="52" t="str">
        <f>IF(C80="","",_xlfn.XMATCH(C80,FitCurve!AE80:AE1079,-1))</f>
        <v/>
      </c>
      <c r="I80" s="52" t="str">
        <f>IF(C80="","",_xlfn.XMATCH(C80,FitCurve!AE80:AE1079,1))</f>
        <v/>
      </c>
      <c r="J80" s="52" t="str">
        <f>IF(C80="","",_xlfn.XMATCH(C80,FitCurve!AF80:AF1079,-1))</f>
        <v/>
      </c>
      <c r="K80" s="52" t="str">
        <f>IF(C80="","",_xlfn.XMATCH(C80,FitCurve!AF80:AF1079,1))</f>
        <v/>
      </c>
      <c r="L80" s="3" t="str" cm="1">
        <f t="array" ref="L80">IF(C80="","",INDEX(FitCurve!$AE$3:$AE$1002,H80))</f>
        <v/>
      </c>
      <c r="M80" s="3" t="str" cm="1">
        <f t="array" ref="M80">IF(C80="","",INDEX(FitCurve!$AE$3:$AE$1002,I80))</f>
        <v/>
      </c>
      <c r="N80" s="3" t="str" cm="1">
        <f t="array" ref="N80">IF(C80="","",INDEX(FitCurve!$AF$3:$AF$1002,J80))</f>
        <v/>
      </c>
      <c r="O80" s="3" t="str" cm="1">
        <f t="array" ref="O80">IF(C80="","",INDEX(FitCurve!$AF$3:$AF$1002,K80))</f>
        <v/>
      </c>
      <c r="P80" s="3" t="str" cm="1">
        <f t="array" ref="P80">IF(C80="","",INDEX(FitCurve!$B$3:$B$1002,H80))</f>
        <v/>
      </c>
      <c r="Q80" s="3" t="str" cm="1">
        <f t="array" ref="Q80">IF(C80="","",INDEX(FitCurve!$B$3:$B$1002,I80))</f>
        <v/>
      </c>
      <c r="R80" s="3" t="str" cm="1">
        <f t="array" ref="R80">IF(C80="","",INDEX(FitCurve!$B$3:$B$1002,J80))</f>
        <v/>
      </c>
      <c r="S80" s="3" t="str" cm="1">
        <f t="array" ref="S80">IF(C80="","",INDEX(FitCurve!$B$3:$B$1002,K80))</f>
        <v/>
      </c>
    </row>
    <row r="81" spans="3:19" x14ac:dyDescent="0.25">
      <c r="C81" s="36"/>
      <c r="D81" s="3" t="str">
        <f>IF(C81="","",IF(OR(C81&gt;MAX(_xlfn.ANCHORARRAY(FitCurve!$E$3)),C81&lt;MIN(_xlfn.ANCHORARRAY(FitCurve!$E$3))),"Out of range",IF(CurveFitting!$N$3="5PL",10^(CurveFitting!$U$26-((LOG10(((CurveFitting!$U$25-CurveFitting!$U$24)/(C81-CurveFitting!$U$24))^(1/CurveFitting!$U$28)-1))/1)/CurveFitting!$U$27),
IF(CurveFitting!$N$3="4PL",10^(CurveFitting!$U$26-((LOG10((CurveFitting!$U$25-CurveFitting!$U$24)/(C81-CurveFitting!$U$24)-1))/CurveFitting!$U$27)),
IF(CurveFitting!$N$3="Linear",(C81-CurveFitting!$U$24)/CurveFitting!$U$25,
IF(CurveFitting!$N$3="Hyperbolic",CurveFitting!$U$25*C81/(CurveFitting!$U$24-C81),
IF(CurveFitting!$N$3="Exp1",CurveFitting!$U$26*LN(CurveFitting!$U$25/(CurveFitting!$U$25-C81)-CurveFitting!$U$24/(CurveFitting!$U$25-C81)),
IF(CurveFitting!$N$3="Exp2",CurveFitting!$U$26*LOG(CurveFitting!$U$24/(CurveFitting!$U$24-C81)-CurveFitting!$U$25/(CurveFitting!$U$24-C81)),""))))))))</f>
        <v/>
      </c>
      <c r="E81" s="3" t="str">
        <f>IFERROR(IF(C81="","",IF(OR(C81&gt;MAX(_xlfn.ANCHORARRAY(FitCurve!$E$3)),C81&lt;MIN(_xlfn.ANCHORARRAY(FitCurve!$E$3))),"Out of range","[ " &amp; TEXT(_xlfn.FORECAST.LINEAR(C81,R81:S81,N81:O81),"#.####") &amp; ", " &amp; TEXT(_xlfn.FORECAST.LINEAR(C81,P81:Q81,L81:M81),"#.####") &amp; " ]")),"")</f>
        <v/>
      </c>
      <c r="H81" s="52" t="str">
        <f>IF(C81="","",_xlfn.XMATCH(C81,FitCurve!AE81:AE1080,-1))</f>
        <v/>
      </c>
      <c r="I81" s="52" t="str">
        <f>IF(C81="","",_xlfn.XMATCH(C81,FitCurve!AE81:AE1080,1))</f>
        <v/>
      </c>
      <c r="J81" s="52" t="str">
        <f>IF(C81="","",_xlfn.XMATCH(C81,FitCurve!AF81:AF1080,-1))</f>
        <v/>
      </c>
      <c r="K81" s="52" t="str">
        <f>IF(C81="","",_xlfn.XMATCH(C81,FitCurve!AF81:AF1080,1))</f>
        <v/>
      </c>
      <c r="L81" s="3" t="str" cm="1">
        <f t="array" ref="L81">IF(C81="","",INDEX(FitCurve!$AE$3:$AE$1002,H81))</f>
        <v/>
      </c>
      <c r="M81" s="3" t="str" cm="1">
        <f t="array" ref="M81">IF(C81="","",INDEX(FitCurve!$AE$3:$AE$1002,I81))</f>
        <v/>
      </c>
      <c r="N81" s="3" t="str" cm="1">
        <f t="array" ref="N81">IF(C81="","",INDEX(FitCurve!$AF$3:$AF$1002,J81))</f>
        <v/>
      </c>
      <c r="O81" s="3" t="str" cm="1">
        <f t="array" ref="O81">IF(C81="","",INDEX(FitCurve!$AF$3:$AF$1002,K81))</f>
        <v/>
      </c>
      <c r="P81" s="3" t="str" cm="1">
        <f t="array" ref="P81">IF(C81="","",INDEX(FitCurve!$B$3:$B$1002,H81))</f>
        <v/>
      </c>
      <c r="Q81" s="3" t="str" cm="1">
        <f t="array" ref="Q81">IF(C81="","",INDEX(FitCurve!$B$3:$B$1002,I81))</f>
        <v/>
      </c>
      <c r="R81" s="3" t="str" cm="1">
        <f t="array" ref="R81">IF(C81="","",INDEX(FitCurve!$B$3:$B$1002,J81))</f>
        <v/>
      </c>
      <c r="S81" s="3" t="str" cm="1">
        <f t="array" ref="S81">IF(C81="","",INDEX(FitCurve!$B$3:$B$1002,K81))</f>
        <v/>
      </c>
    </row>
    <row r="82" spans="3:19" x14ac:dyDescent="0.25">
      <c r="C82" s="36"/>
      <c r="D82" s="3" t="str">
        <f>IF(C82="","",IF(OR(C82&gt;MAX(_xlfn.ANCHORARRAY(FitCurve!$E$3)),C82&lt;MIN(_xlfn.ANCHORARRAY(FitCurve!$E$3))),"Out of range",IF(CurveFitting!$N$3="5PL",10^(CurveFitting!$U$26-((LOG10(((CurveFitting!$U$25-CurveFitting!$U$24)/(C82-CurveFitting!$U$24))^(1/CurveFitting!$U$28)-1))/1)/CurveFitting!$U$27),
IF(CurveFitting!$N$3="4PL",10^(CurveFitting!$U$26-((LOG10((CurveFitting!$U$25-CurveFitting!$U$24)/(C82-CurveFitting!$U$24)-1))/CurveFitting!$U$27)),
IF(CurveFitting!$N$3="Linear",(C82-CurveFitting!$U$24)/CurveFitting!$U$25,
IF(CurveFitting!$N$3="Hyperbolic",CurveFitting!$U$25*C82/(CurveFitting!$U$24-C82),
IF(CurveFitting!$N$3="Exp1",CurveFitting!$U$26*LN(CurveFitting!$U$25/(CurveFitting!$U$25-C82)-CurveFitting!$U$24/(CurveFitting!$U$25-C82)),
IF(CurveFitting!$N$3="Exp2",CurveFitting!$U$26*LOG(CurveFitting!$U$24/(CurveFitting!$U$24-C82)-CurveFitting!$U$25/(CurveFitting!$U$24-C82)),""))))))))</f>
        <v/>
      </c>
      <c r="E82" s="3" t="str">
        <f>IFERROR(IF(C82="","",IF(OR(C82&gt;MAX(_xlfn.ANCHORARRAY(FitCurve!$E$3)),C82&lt;MIN(_xlfn.ANCHORARRAY(FitCurve!$E$3))),"Out of range","[ " &amp; TEXT(_xlfn.FORECAST.LINEAR(C82,R82:S82,N82:O82),"#.####") &amp; ", " &amp; TEXT(_xlfn.FORECAST.LINEAR(C82,P82:Q82,L82:M82),"#.####") &amp; " ]")),"")</f>
        <v/>
      </c>
      <c r="H82" s="52" t="str">
        <f>IF(C82="","",_xlfn.XMATCH(C82,FitCurve!AE82:AE1081,-1))</f>
        <v/>
      </c>
      <c r="I82" s="52" t="str">
        <f>IF(C82="","",_xlfn.XMATCH(C82,FitCurve!AE82:AE1081,1))</f>
        <v/>
      </c>
      <c r="J82" s="52" t="str">
        <f>IF(C82="","",_xlfn.XMATCH(C82,FitCurve!AF82:AF1081,-1))</f>
        <v/>
      </c>
      <c r="K82" s="52" t="str">
        <f>IF(C82="","",_xlfn.XMATCH(C82,FitCurve!AF82:AF1081,1))</f>
        <v/>
      </c>
      <c r="L82" s="3" t="str" cm="1">
        <f t="array" ref="L82">IF(C82="","",INDEX(FitCurve!$AE$3:$AE$1002,H82))</f>
        <v/>
      </c>
      <c r="M82" s="3" t="str" cm="1">
        <f t="array" ref="M82">IF(C82="","",INDEX(FitCurve!$AE$3:$AE$1002,I82))</f>
        <v/>
      </c>
      <c r="N82" s="3" t="str" cm="1">
        <f t="array" ref="N82">IF(C82="","",INDEX(FitCurve!$AF$3:$AF$1002,J82))</f>
        <v/>
      </c>
      <c r="O82" s="3" t="str" cm="1">
        <f t="array" ref="O82">IF(C82="","",INDEX(FitCurve!$AF$3:$AF$1002,K82))</f>
        <v/>
      </c>
      <c r="P82" s="3" t="str" cm="1">
        <f t="array" ref="P82">IF(C82="","",INDEX(FitCurve!$B$3:$B$1002,H82))</f>
        <v/>
      </c>
      <c r="Q82" s="3" t="str" cm="1">
        <f t="array" ref="Q82">IF(C82="","",INDEX(FitCurve!$B$3:$B$1002,I82))</f>
        <v/>
      </c>
      <c r="R82" s="3" t="str" cm="1">
        <f t="array" ref="R82">IF(C82="","",INDEX(FitCurve!$B$3:$B$1002,J82))</f>
        <v/>
      </c>
      <c r="S82" s="3" t="str" cm="1">
        <f t="array" ref="S82">IF(C82="","",INDEX(FitCurve!$B$3:$B$1002,K82))</f>
        <v/>
      </c>
    </row>
    <row r="83" spans="3:19" x14ac:dyDescent="0.25">
      <c r="C83" s="36"/>
      <c r="D83" s="3" t="str">
        <f>IF(C83="","",IF(OR(C83&gt;MAX(_xlfn.ANCHORARRAY(FitCurve!$E$3)),C83&lt;MIN(_xlfn.ANCHORARRAY(FitCurve!$E$3))),"Out of range",IF(CurveFitting!$N$3="5PL",10^(CurveFitting!$U$26-((LOG10(((CurveFitting!$U$25-CurveFitting!$U$24)/(C83-CurveFitting!$U$24))^(1/CurveFitting!$U$28)-1))/1)/CurveFitting!$U$27),
IF(CurveFitting!$N$3="4PL",10^(CurveFitting!$U$26-((LOG10((CurveFitting!$U$25-CurveFitting!$U$24)/(C83-CurveFitting!$U$24)-1))/CurveFitting!$U$27)),
IF(CurveFitting!$N$3="Linear",(C83-CurveFitting!$U$24)/CurveFitting!$U$25,
IF(CurveFitting!$N$3="Hyperbolic",CurveFitting!$U$25*C83/(CurveFitting!$U$24-C83),
IF(CurveFitting!$N$3="Exp1",CurveFitting!$U$26*LN(CurveFitting!$U$25/(CurveFitting!$U$25-C83)-CurveFitting!$U$24/(CurveFitting!$U$25-C83)),
IF(CurveFitting!$N$3="Exp2",CurveFitting!$U$26*LOG(CurveFitting!$U$24/(CurveFitting!$U$24-C83)-CurveFitting!$U$25/(CurveFitting!$U$24-C83)),""))))))))</f>
        <v/>
      </c>
      <c r="E83" s="3" t="str">
        <f>IFERROR(IF(C83="","",IF(OR(C83&gt;MAX(_xlfn.ANCHORARRAY(FitCurve!$E$3)),C83&lt;MIN(_xlfn.ANCHORARRAY(FitCurve!$E$3))),"Out of range","[ " &amp; TEXT(_xlfn.FORECAST.LINEAR(C83,R83:S83,N83:O83),"#.####") &amp; ", " &amp; TEXT(_xlfn.FORECAST.LINEAR(C83,P83:Q83,L83:M83),"#.####") &amp; " ]")),"")</f>
        <v/>
      </c>
      <c r="H83" s="52" t="str">
        <f>IF(C83="","",_xlfn.XMATCH(C83,FitCurve!AE83:AE1082,-1))</f>
        <v/>
      </c>
      <c r="I83" s="52" t="str">
        <f>IF(C83="","",_xlfn.XMATCH(C83,FitCurve!AE83:AE1082,1))</f>
        <v/>
      </c>
      <c r="J83" s="52" t="str">
        <f>IF(C83="","",_xlfn.XMATCH(C83,FitCurve!AF83:AF1082,-1))</f>
        <v/>
      </c>
      <c r="K83" s="52" t="str">
        <f>IF(C83="","",_xlfn.XMATCH(C83,FitCurve!AF83:AF1082,1))</f>
        <v/>
      </c>
      <c r="L83" s="3" t="str" cm="1">
        <f t="array" ref="L83">IF(C83="","",INDEX(FitCurve!$AE$3:$AE$1002,H83))</f>
        <v/>
      </c>
      <c r="M83" s="3" t="str" cm="1">
        <f t="array" ref="M83">IF(C83="","",INDEX(FitCurve!$AE$3:$AE$1002,I83))</f>
        <v/>
      </c>
      <c r="N83" s="3" t="str" cm="1">
        <f t="array" ref="N83">IF(C83="","",INDEX(FitCurve!$AF$3:$AF$1002,J83))</f>
        <v/>
      </c>
      <c r="O83" s="3" t="str" cm="1">
        <f t="array" ref="O83">IF(C83="","",INDEX(FitCurve!$AF$3:$AF$1002,K83))</f>
        <v/>
      </c>
      <c r="P83" s="3" t="str" cm="1">
        <f t="array" ref="P83">IF(C83="","",INDEX(FitCurve!$B$3:$B$1002,H83))</f>
        <v/>
      </c>
      <c r="Q83" s="3" t="str" cm="1">
        <f t="array" ref="Q83">IF(C83="","",INDEX(FitCurve!$B$3:$B$1002,I83))</f>
        <v/>
      </c>
      <c r="R83" s="3" t="str" cm="1">
        <f t="array" ref="R83">IF(C83="","",INDEX(FitCurve!$B$3:$B$1002,J83))</f>
        <v/>
      </c>
      <c r="S83" s="3" t="str" cm="1">
        <f t="array" ref="S83">IF(C83="","",INDEX(FitCurve!$B$3:$B$1002,K83))</f>
        <v/>
      </c>
    </row>
    <row r="84" spans="3:19" x14ac:dyDescent="0.25">
      <c r="C84" s="36"/>
      <c r="D84" s="3" t="str">
        <f>IF(C84="","",IF(OR(C84&gt;MAX(_xlfn.ANCHORARRAY(FitCurve!$E$3)),C84&lt;MIN(_xlfn.ANCHORARRAY(FitCurve!$E$3))),"Out of range",IF(CurveFitting!$N$3="5PL",10^(CurveFitting!$U$26-((LOG10(((CurveFitting!$U$25-CurveFitting!$U$24)/(C84-CurveFitting!$U$24))^(1/CurveFitting!$U$28)-1))/1)/CurveFitting!$U$27),
IF(CurveFitting!$N$3="4PL",10^(CurveFitting!$U$26-((LOG10((CurveFitting!$U$25-CurveFitting!$U$24)/(C84-CurveFitting!$U$24)-1))/CurveFitting!$U$27)),
IF(CurveFitting!$N$3="Linear",(C84-CurveFitting!$U$24)/CurveFitting!$U$25,
IF(CurveFitting!$N$3="Hyperbolic",CurveFitting!$U$25*C84/(CurveFitting!$U$24-C84),
IF(CurveFitting!$N$3="Exp1",CurveFitting!$U$26*LN(CurveFitting!$U$25/(CurveFitting!$U$25-C84)-CurveFitting!$U$24/(CurveFitting!$U$25-C84)),
IF(CurveFitting!$N$3="Exp2",CurveFitting!$U$26*LOG(CurveFitting!$U$24/(CurveFitting!$U$24-C84)-CurveFitting!$U$25/(CurveFitting!$U$24-C84)),""))))))))</f>
        <v/>
      </c>
      <c r="E84" s="3" t="str">
        <f>IFERROR(IF(C84="","",IF(OR(C84&gt;MAX(_xlfn.ANCHORARRAY(FitCurve!$E$3)),C84&lt;MIN(_xlfn.ANCHORARRAY(FitCurve!$E$3))),"Out of range","[ " &amp; TEXT(_xlfn.FORECAST.LINEAR(C84,R84:S84,N84:O84),"#.####") &amp; ", " &amp; TEXT(_xlfn.FORECAST.LINEAR(C84,P84:Q84,L84:M84),"#.####") &amp; " ]")),"")</f>
        <v/>
      </c>
      <c r="H84" s="52" t="str">
        <f>IF(C84="","",_xlfn.XMATCH(C84,FitCurve!AE84:AE1083,-1))</f>
        <v/>
      </c>
      <c r="I84" s="52" t="str">
        <f>IF(C84="","",_xlfn.XMATCH(C84,FitCurve!AE84:AE1083,1))</f>
        <v/>
      </c>
      <c r="J84" s="52" t="str">
        <f>IF(C84="","",_xlfn.XMATCH(C84,FitCurve!AF84:AF1083,-1))</f>
        <v/>
      </c>
      <c r="K84" s="52" t="str">
        <f>IF(C84="","",_xlfn.XMATCH(C84,FitCurve!AF84:AF1083,1))</f>
        <v/>
      </c>
      <c r="L84" s="3" t="str" cm="1">
        <f t="array" ref="L84">IF(C84="","",INDEX(FitCurve!$AE$3:$AE$1002,H84))</f>
        <v/>
      </c>
      <c r="M84" s="3" t="str" cm="1">
        <f t="array" ref="M84">IF(C84="","",INDEX(FitCurve!$AE$3:$AE$1002,I84))</f>
        <v/>
      </c>
      <c r="N84" s="3" t="str" cm="1">
        <f t="array" ref="N84">IF(C84="","",INDEX(FitCurve!$AF$3:$AF$1002,J84))</f>
        <v/>
      </c>
      <c r="O84" s="3" t="str" cm="1">
        <f t="array" ref="O84">IF(C84="","",INDEX(FitCurve!$AF$3:$AF$1002,K84))</f>
        <v/>
      </c>
      <c r="P84" s="3" t="str" cm="1">
        <f t="array" ref="P84">IF(C84="","",INDEX(FitCurve!$B$3:$B$1002,H84))</f>
        <v/>
      </c>
      <c r="Q84" s="3" t="str" cm="1">
        <f t="array" ref="Q84">IF(C84="","",INDEX(FitCurve!$B$3:$B$1002,I84))</f>
        <v/>
      </c>
      <c r="R84" s="3" t="str" cm="1">
        <f t="array" ref="R84">IF(C84="","",INDEX(FitCurve!$B$3:$B$1002,J84))</f>
        <v/>
      </c>
      <c r="S84" s="3" t="str" cm="1">
        <f t="array" ref="S84">IF(C84="","",INDEX(FitCurve!$B$3:$B$1002,K84))</f>
        <v/>
      </c>
    </row>
    <row r="85" spans="3:19" x14ac:dyDescent="0.25">
      <c r="C85" s="36"/>
      <c r="D85" s="3" t="str">
        <f>IF(C85="","",IF(OR(C85&gt;MAX(_xlfn.ANCHORARRAY(FitCurve!$E$3)),C85&lt;MIN(_xlfn.ANCHORARRAY(FitCurve!$E$3))),"Out of range",IF(CurveFitting!$N$3="5PL",10^(CurveFitting!$U$26-((LOG10(((CurveFitting!$U$25-CurveFitting!$U$24)/(C85-CurveFitting!$U$24))^(1/CurveFitting!$U$28)-1))/1)/CurveFitting!$U$27),
IF(CurveFitting!$N$3="4PL",10^(CurveFitting!$U$26-((LOG10((CurveFitting!$U$25-CurveFitting!$U$24)/(C85-CurveFitting!$U$24)-1))/CurveFitting!$U$27)),
IF(CurveFitting!$N$3="Linear",(C85-CurveFitting!$U$24)/CurveFitting!$U$25,
IF(CurveFitting!$N$3="Hyperbolic",CurveFitting!$U$25*C85/(CurveFitting!$U$24-C85),
IF(CurveFitting!$N$3="Exp1",CurveFitting!$U$26*LN(CurveFitting!$U$25/(CurveFitting!$U$25-C85)-CurveFitting!$U$24/(CurveFitting!$U$25-C85)),
IF(CurveFitting!$N$3="Exp2",CurveFitting!$U$26*LOG(CurveFitting!$U$24/(CurveFitting!$U$24-C85)-CurveFitting!$U$25/(CurveFitting!$U$24-C85)),""))))))))</f>
        <v/>
      </c>
      <c r="E85" s="3" t="str">
        <f>IFERROR(IF(C85="","",IF(OR(C85&gt;MAX(_xlfn.ANCHORARRAY(FitCurve!$E$3)),C85&lt;MIN(_xlfn.ANCHORARRAY(FitCurve!$E$3))),"Out of range","[ " &amp; TEXT(_xlfn.FORECAST.LINEAR(C85,R85:S85,N85:O85),"#.####") &amp; ", " &amp; TEXT(_xlfn.FORECAST.LINEAR(C85,P85:Q85,L85:M85),"#.####") &amp; " ]")),"")</f>
        <v/>
      </c>
      <c r="H85" s="52" t="str">
        <f>IF(C85="","",_xlfn.XMATCH(C85,FitCurve!AE85:AE1084,-1))</f>
        <v/>
      </c>
      <c r="I85" s="52" t="str">
        <f>IF(C85="","",_xlfn.XMATCH(C85,FitCurve!AE85:AE1084,1))</f>
        <v/>
      </c>
      <c r="J85" s="52" t="str">
        <f>IF(C85="","",_xlfn.XMATCH(C85,FitCurve!AF85:AF1084,-1))</f>
        <v/>
      </c>
      <c r="K85" s="52" t="str">
        <f>IF(C85="","",_xlfn.XMATCH(C85,FitCurve!AF85:AF1084,1))</f>
        <v/>
      </c>
      <c r="L85" s="3" t="str" cm="1">
        <f t="array" ref="L85">IF(C85="","",INDEX(FitCurve!$AE$3:$AE$1002,H85))</f>
        <v/>
      </c>
      <c r="M85" s="3" t="str" cm="1">
        <f t="array" ref="M85">IF(C85="","",INDEX(FitCurve!$AE$3:$AE$1002,I85))</f>
        <v/>
      </c>
      <c r="N85" s="3" t="str" cm="1">
        <f t="array" ref="N85">IF(C85="","",INDEX(FitCurve!$AF$3:$AF$1002,J85))</f>
        <v/>
      </c>
      <c r="O85" s="3" t="str" cm="1">
        <f t="array" ref="O85">IF(C85="","",INDEX(FitCurve!$AF$3:$AF$1002,K85))</f>
        <v/>
      </c>
      <c r="P85" s="3" t="str" cm="1">
        <f t="array" ref="P85">IF(C85="","",INDEX(FitCurve!$B$3:$B$1002,H85))</f>
        <v/>
      </c>
      <c r="Q85" s="3" t="str" cm="1">
        <f t="array" ref="Q85">IF(C85="","",INDEX(FitCurve!$B$3:$B$1002,I85))</f>
        <v/>
      </c>
      <c r="R85" s="3" t="str" cm="1">
        <f t="array" ref="R85">IF(C85="","",INDEX(FitCurve!$B$3:$B$1002,J85))</f>
        <v/>
      </c>
      <c r="S85" s="3" t="str" cm="1">
        <f t="array" ref="S85">IF(C85="","",INDEX(FitCurve!$B$3:$B$1002,K85))</f>
        <v/>
      </c>
    </row>
    <row r="86" spans="3:19" x14ac:dyDescent="0.25">
      <c r="C86" s="36"/>
      <c r="D86" s="3" t="str">
        <f>IF(C86="","",IF(OR(C86&gt;MAX(_xlfn.ANCHORARRAY(FitCurve!$E$3)),C86&lt;MIN(_xlfn.ANCHORARRAY(FitCurve!$E$3))),"Out of range",IF(CurveFitting!$N$3="5PL",10^(CurveFitting!$U$26-((LOG10(((CurveFitting!$U$25-CurveFitting!$U$24)/(C86-CurveFitting!$U$24))^(1/CurveFitting!$U$28)-1))/1)/CurveFitting!$U$27),
IF(CurveFitting!$N$3="4PL",10^(CurveFitting!$U$26-((LOG10((CurveFitting!$U$25-CurveFitting!$U$24)/(C86-CurveFitting!$U$24)-1))/CurveFitting!$U$27)),
IF(CurveFitting!$N$3="Linear",(C86-CurveFitting!$U$24)/CurveFitting!$U$25,
IF(CurveFitting!$N$3="Hyperbolic",CurveFitting!$U$25*C86/(CurveFitting!$U$24-C86),
IF(CurveFitting!$N$3="Exp1",CurveFitting!$U$26*LN(CurveFitting!$U$25/(CurveFitting!$U$25-C86)-CurveFitting!$U$24/(CurveFitting!$U$25-C86)),
IF(CurveFitting!$N$3="Exp2",CurveFitting!$U$26*LOG(CurveFitting!$U$24/(CurveFitting!$U$24-C86)-CurveFitting!$U$25/(CurveFitting!$U$24-C86)),""))))))))</f>
        <v/>
      </c>
      <c r="E86" s="3" t="str">
        <f>IFERROR(IF(C86="","",IF(OR(C86&gt;MAX(_xlfn.ANCHORARRAY(FitCurve!$E$3)),C86&lt;MIN(_xlfn.ANCHORARRAY(FitCurve!$E$3))),"Out of range","[ " &amp; TEXT(_xlfn.FORECAST.LINEAR(C86,R86:S86,N86:O86),"#.####") &amp; ", " &amp; TEXT(_xlfn.FORECAST.LINEAR(C86,P86:Q86,L86:M86),"#.####") &amp; " ]")),"")</f>
        <v/>
      </c>
      <c r="H86" s="52" t="str">
        <f>IF(C86="","",_xlfn.XMATCH(C86,FitCurve!AE86:AE1085,-1))</f>
        <v/>
      </c>
      <c r="I86" s="52" t="str">
        <f>IF(C86="","",_xlfn.XMATCH(C86,FitCurve!AE86:AE1085,1))</f>
        <v/>
      </c>
      <c r="J86" s="52" t="str">
        <f>IF(C86="","",_xlfn.XMATCH(C86,FitCurve!AF86:AF1085,-1))</f>
        <v/>
      </c>
      <c r="K86" s="52" t="str">
        <f>IF(C86="","",_xlfn.XMATCH(C86,FitCurve!AF86:AF1085,1))</f>
        <v/>
      </c>
      <c r="L86" s="3" t="str" cm="1">
        <f t="array" ref="L86">IF(C86="","",INDEX(FitCurve!$AE$3:$AE$1002,H86))</f>
        <v/>
      </c>
      <c r="M86" s="3" t="str" cm="1">
        <f t="array" ref="M86">IF(C86="","",INDEX(FitCurve!$AE$3:$AE$1002,I86))</f>
        <v/>
      </c>
      <c r="N86" s="3" t="str" cm="1">
        <f t="array" ref="N86">IF(C86="","",INDEX(FitCurve!$AF$3:$AF$1002,J86))</f>
        <v/>
      </c>
      <c r="O86" s="3" t="str" cm="1">
        <f t="array" ref="O86">IF(C86="","",INDEX(FitCurve!$AF$3:$AF$1002,K86))</f>
        <v/>
      </c>
      <c r="P86" s="3" t="str" cm="1">
        <f t="array" ref="P86">IF(C86="","",INDEX(FitCurve!$B$3:$B$1002,H86))</f>
        <v/>
      </c>
      <c r="Q86" s="3" t="str" cm="1">
        <f t="array" ref="Q86">IF(C86="","",INDEX(FitCurve!$B$3:$B$1002,I86))</f>
        <v/>
      </c>
      <c r="R86" s="3" t="str" cm="1">
        <f t="array" ref="R86">IF(C86="","",INDEX(FitCurve!$B$3:$B$1002,J86))</f>
        <v/>
      </c>
      <c r="S86" s="3" t="str" cm="1">
        <f t="array" ref="S86">IF(C86="","",INDEX(FitCurve!$B$3:$B$1002,K86))</f>
        <v/>
      </c>
    </row>
    <row r="87" spans="3:19" x14ac:dyDescent="0.25">
      <c r="C87" s="36"/>
      <c r="D87" s="3" t="str">
        <f>IF(C87="","",IF(OR(C87&gt;MAX(_xlfn.ANCHORARRAY(FitCurve!$E$3)),C87&lt;MIN(_xlfn.ANCHORARRAY(FitCurve!$E$3))),"Out of range",IF(CurveFitting!$N$3="5PL",10^(CurveFitting!$U$26-((LOG10(((CurveFitting!$U$25-CurveFitting!$U$24)/(C87-CurveFitting!$U$24))^(1/CurveFitting!$U$28)-1))/1)/CurveFitting!$U$27),
IF(CurveFitting!$N$3="4PL",10^(CurveFitting!$U$26-((LOG10((CurveFitting!$U$25-CurveFitting!$U$24)/(C87-CurveFitting!$U$24)-1))/CurveFitting!$U$27)),
IF(CurveFitting!$N$3="Linear",(C87-CurveFitting!$U$24)/CurveFitting!$U$25,
IF(CurveFitting!$N$3="Hyperbolic",CurveFitting!$U$25*C87/(CurveFitting!$U$24-C87),
IF(CurveFitting!$N$3="Exp1",CurveFitting!$U$26*LN(CurveFitting!$U$25/(CurveFitting!$U$25-C87)-CurveFitting!$U$24/(CurveFitting!$U$25-C87)),
IF(CurveFitting!$N$3="Exp2",CurveFitting!$U$26*LOG(CurveFitting!$U$24/(CurveFitting!$U$24-C87)-CurveFitting!$U$25/(CurveFitting!$U$24-C87)),""))))))))</f>
        <v/>
      </c>
      <c r="E87" s="3" t="str">
        <f>IFERROR(IF(C87="","",IF(OR(C87&gt;MAX(_xlfn.ANCHORARRAY(FitCurve!$E$3)),C87&lt;MIN(_xlfn.ANCHORARRAY(FitCurve!$E$3))),"Out of range","[ " &amp; TEXT(_xlfn.FORECAST.LINEAR(C87,R87:S87,N87:O87),"#.####") &amp; ", " &amp; TEXT(_xlfn.FORECAST.LINEAR(C87,P87:Q87,L87:M87),"#.####") &amp; " ]")),"")</f>
        <v/>
      </c>
      <c r="H87" s="52" t="str">
        <f>IF(C87="","",_xlfn.XMATCH(C87,FitCurve!AE87:AE1086,-1))</f>
        <v/>
      </c>
      <c r="I87" s="52" t="str">
        <f>IF(C87="","",_xlfn.XMATCH(C87,FitCurve!AE87:AE1086,1))</f>
        <v/>
      </c>
      <c r="J87" s="52" t="str">
        <f>IF(C87="","",_xlfn.XMATCH(C87,FitCurve!AF87:AF1086,-1))</f>
        <v/>
      </c>
      <c r="K87" s="52" t="str">
        <f>IF(C87="","",_xlfn.XMATCH(C87,FitCurve!AF87:AF1086,1))</f>
        <v/>
      </c>
      <c r="L87" s="3" t="str" cm="1">
        <f t="array" ref="L87">IF(C87="","",INDEX(FitCurve!$AE$3:$AE$1002,H87))</f>
        <v/>
      </c>
      <c r="M87" s="3" t="str" cm="1">
        <f t="array" ref="M87">IF(C87="","",INDEX(FitCurve!$AE$3:$AE$1002,I87))</f>
        <v/>
      </c>
      <c r="N87" s="3" t="str" cm="1">
        <f t="array" ref="N87">IF(C87="","",INDEX(FitCurve!$AF$3:$AF$1002,J87))</f>
        <v/>
      </c>
      <c r="O87" s="3" t="str" cm="1">
        <f t="array" ref="O87">IF(C87="","",INDEX(FitCurve!$AF$3:$AF$1002,K87))</f>
        <v/>
      </c>
      <c r="P87" s="3" t="str" cm="1">
        <f t="array" ref="P87">IF(C87="","",INDEX(FitCurve!$B$3:$B$1002,H87))</f>
        <v/>
      </c>
      <c r="Q87" s="3" t="str" cm="1">
        <f t="array" ref="Q87">IF(C87="","",INDEX(FitCurve!$B$3:$B$1002,I87))</f>
        <v/>
      </c>
      <c r="R87" s="3" t="str" cm="1">
        <f t="array" ref="R87">IF(C87="","",INDEX(FitCurve!$B$3:$B$1002,J87))</f>
        <v/>
      </c>
      <c r="S87" s="3" t="str" cm="1">
        <f t="array" ref="S87">IF(C87="","",INDEX(FitCurve!$B$3:$B$1002,K87))</f>
        <v/>
      </c>
    </row>
    <row r="88" spans="3:19" x14ac:dyDescent="0.25">
      <c r="C88" s="36"/>
      <c r="D88" s="3" t="str">
        <f>IF(C88="","",IF(OR(C88&gt;MAX(_xlfn.ANCHORARRAY(FitCurve!$E$3)),C88&lt;MIN(_xlfn.ANCHORARRAY(FitCurve!$E$3))),"Out of range",IF(CurveFitting!$N$3="5PL",10^(CurveFitting!$U$26-((LOG10(((CurveFitting!$U$25-CurveFitting!$U$24)/(C88-CurveFitting!$U$24))^(1/CurveFitting!$U$28)-1))/1)/CurveFitting!$U$27),
IF(CurveFitting!$N$3="4PL",10^(CurveFitting!$U$26-((LOG10((CurveFitting!$U$25-CurveFitting!$U$24)/(C88-CurveFitting!$U$24)-1))/CurveFitting!$U$27)),
IF(CurveFitting!$N$3="Linear",(C88-CurveFitting!$U$24)/CurveFitting!$U$25,
IF(CurveFitting!$N$3="Hyperbolic",CurveFitting!$U$25*C88/(CurveFitting!$U$24-C88),
IF(CurveFitting!$N$3="Exp1",CurveFitting!$U$26*LN(CurveFitting!$U$25/(CurveFitting!$U$25-C88)-CurveFitting!$U$24/(CurveFitting!$U$25-C88)),
IF(CurveFitting!$N$3="Exp2",CurveFitting!$U$26*LOG(CurveFitting!$U$24/(CurveFitting!$U$24-C88)-CurveFitting!$U$25/(CurveFitting!$U$24-C88)),""))))))))</f>
        <v/>
      </c>
      <c r="E88" s="3" t="str">
        <f>IFERROR(IF(C88="","",IF(OR(C88&gt;MAX(_xlfn.ANCHORARRAY(FitCurve!$E$3)),C88&lt;MIN(_xlfn.ANCHORARRAY(FitCurve!$E$3))),"Out of range","[ " &amp; TEXT(_xlfn.FORECAST.LINEAR(C88,R88:S88,N88:O88),"#.####") &amp; ", " &amp; TEXT(_xlfn.FORECAST.LINEAR(C88,P88:Q88,L88:M88),"#.####") &amp; " ]")),"")</f>
        <v/>
      </c>
      <c r="H88" s="52" t="str">
        <f>IF(C88="","",_xlfn.XMATCH(C88,FitCurve!AE88:AE1087,-1))</f>
        <v/>
      </c>
      <c r="I88" s="52" t="str">
        <f>IF(C88="","",_xlfn.XMATCH(C88,FitCurve!AE88:AE1087,1))</f>
        <v/>
      </c>
      <c r="J88" s="52" t="str">
        <f>IF(C88="","",_xlfn.XMATCH(C88,FitCurve!AF88:AF1087,-1))</f>
        <v/>
      </c>
      <c r="K88" s="52" t="str">
        <f>IF(C88="","",_xlfn.XMATCH(C88,FitCurve!AF88:AF1087,1))</f>
        <v/>
      </c>
      <c r="L88" s="3" t="str" cm="1">
        <f t="array" ref="L88">IF(C88="","",INDEX(FitCurve!$AE$3:$AE$1002,H88))</f>
        <v/>
      </c>
      <c r="M88" s="3" t="str" cm="1">
        <f t="array" ref="M88">IF(C88="","",INDEX(FitCurve!$AE$3:$AE$1002,I88))</f>
        <v/>
      </c>
      <c r="N88" s="3" t="str" cm="1">
        <f t="array" ref="N88">IF(C88="","",INDEX(FitCurve!$AF$3:$AF$1002,J88))</f>
        <v/>
      </c>
      <c r="O88" s="3" t="str" cm="1">
        <f t="array" ref="O88">IF(C88="","",INDEX(FitCurve!$AF$3:$AF$1002,K88))</f>
        <v/>
      </c>
      <c r="P88" s="3" t="str" cm="1">
        <f t="array" ref="P88">IF(C88="","",INDEX(FitCurve!$B$3:$B$1002,H88))</f>
        <v/>
      </c>
      <c r="Q88" s="3" t="str" cm="1">
        <f t="array" ref="Q88">IF(C88="","",INDEX(FitCurve!$B$3:$B$1002,I88))</f>
        <v/>
      </c>
      <c r="R88" s="3" t="str" cm="1">
        <f t="array" ref="R88">IF(C88="","",INDEX(FitCurve!$B$3:$B$1002,J88))</f>
        <v/>
      </c>
      <c r="S88" s="3" t="str" cm="1">
        <f t="array" ref="S88">IF(C88="","",INDEX(FitCurve!$B$3:$B$1002,K88))</f>
        <v/>
      </c>
    </row>
    <row r="89" spans="3:19" x14ac:dyDescent="0.25">
      <c r="C89" s="36"/>
      <c r="D89" s="3" t="str">
        <f>IF(C89="","",IF(OR(C89&gt;MAX(_xlfn.ANCHORARRAY(FitCurve!$E$3)),C89&lt;MIN(_xlfn.ANCHORARRAY(FitCurve!$E$3))),"Out of range",IF(CurveFitting!$N$3="5PL",10^(CurveFitting!$U$26-((LOG10(((CurveFitting!$U$25-CurveFitting!$U$24)/(C89-CurveFitting!$U$24))^(1/CurveFitting!$U$28)-1))/1)/CurveFitting!$U$27),
IF(CurveFitting!$N$3="4PL",10^(CurveFitting!$U$26-((LOG10((CurveFitting!$U$25-CurveFitting!$U$24)/(C89-CurveFitting!$U$24)-1))/CurveFitting!$U$27)),
IF(CurveFitting!$N$3="Linear",(C89-CurveFitting!$U$24)/CurveFitting!$U$25,
IF(CurveFitting!$N$3="Hyperbolic",CurveFitting!$U$25*C89/(CurveFitting!$U$24-C89),
IF(CurveFitting!$N$3="Exp1",CurveFitting!$U$26*LN(CurveFitting!$U$25/(CurveFitting!$U$25-C89)-CurveFitting!$U$24/(CurveFitting!$U$25-C89)),
IF(CurveFitting!$N$3="Exp2",CurveFitting!$U$26*LOG(CurveFitting!$U$24/(CurveFitting!$U$24-C89)-CurveFitting!$U$25/(CurveFitting!$U$24-C89)),""))))))))</f>
        <v/>
      </c>
      <c r="E89" s="3" t="str">
        <f>IFERROR(IF(C89="","",IF(OR(C89&gt;MAX(_xlfn.ANCHORARRAY(FitCurve!$E$3)),C89&lt;MIN(_xlfn.ANCHORARRAY(FitCurve!$E$3))),"Out of range","[ " &amp; TEXT(_xlfn.FORECAST.LINEAR(C89,R89:S89,N89:O89),"#.####") &amp; ", " &amp; TEXT(_xlfn.FORECAST.LINEAR(C89,P89:Q89,L89:M89),"#.####") &amp; " ]")),"")</f>
        <v/>
      </c>
      <c r="H89" s="52" t="str">
        <f>IF(C89="","",_xlfn.XMATCH(C89,FitCurve!AE89:AE1088,-1))</f>
        <v/>
      </c>
      <c r="I89" s="52" t="str">
        <f>IF(C89="","",_xlfn.XMATCH(C89,FitCurve!AE89:AE1088,1))</f>
        <v/>
      </c>
      <c r="J89" s="52" t="str">
        <f>IF(C89="","",_xlfn.XMATCH(C89,FitCurve!AF89:AF1088,-1))</f>
        <v/>
      </c>
      <c r="K89" s="52" t="str">
        <f>IF(C89="","",_xlfn.XMATCH(C89,FitCurve!AF89:AF1088,1))</f>
        <v/>
      </c>
      <c r="L89" s="3" t="str" cm="1">
        <f t="array" ref="L89">IF(C89="","",INDEX(FitCurve!$AE$3:$AE$1002,H89))</f>
        <v/>
      </c>
      <c r="M89" s="3" t="str" cm="1">
        <f t="array" ref="M89">IF(C89="","",INDEX(FitCurve!$AE$3:$AE$1002,I89))</f>
        <v/>
      </c>
      <c r="N89" s="3" t="str" cm="1">
        <f t="array" ref="N89">IF(C89="","",INDEX(FitCurve!$AF$3:$AF$1002,J89))</f>
        <v/>
      </c>
      <c r="O89" s="3" t="str" cm="1">
        <f t="array" ref="O89">IF(C89="","",INDEX(FitCurve!$AF$3:$AF$1002,K89))</f>
        <v/>
      </c>
      <c r="P89" s="3" t="str" cm="1">
        <f t="array" ref="P89">IF(C89="","",INDEX(FitCurve!$B$3:$B$1002,H89))</f>
        <v/>
      </c>
      <c r="Q89" s="3" t="str" cm="1">
        <f t="array" ref="Q89">IF(C89="","",INDEX(FitCurve!$B$3:$B$1002,I89))</f>
        <v/>
      </c>
      <c r="R89" s="3" t="str" cm="1">
        <f t="array" ref="R89">IF(C89="","",INDEX(FitCurve!$B$3:$B$1002,J89))</f>
        <v/>
      </c>
      <c r="S89" s="3" t="str" cm="1">
        <f t="array" ref="S89">IF(C89="","",INDEX(FitCurve!$B$3:$B$1002,K89))</f>
        <v/>
      </c>
    </row>
    <row r="90" spans="3:19" x14ac:dyDescent="0.25">
      <c r="C90" s="36"/>
      <c r="D90" s="3" t="str">
        <f>IF(C90="","",IF(OR(C90&gt;MAX(_xlfn.ANCHORARRAY(FitCurve!$E$3)),C90&lt;MIN(_xlfn.ANCHORARRAY(FitCurve!$E$3))),"Out of range",IF(CurveFitting!$N$3="5PL",10^(CurveFitting!$U$26-((LOG10(((CurveFitting!$U$25-CurveFitting!$U$24)/(C90-CurveFitting!$U$24))^(1/CurveFitting!$U$28)-1))/1)/CurveFitting!$U$27),
IF(CurveFitting!$N$3="4PL",10^(CurveFitting!$U$26-((LOG10((CurveFitting!$U$25-CurveFitting!$U$24)/(C90-CurveFitting!$U$24)-1))/CurveFitting!$U$27)),
IF(CurveFitting!$N$3="Linear",(C90-CurveFitting!$U$24)/CurveFitting!$U$25,
IF(CurveFitting!$N$3="Hyperbolic",CurveFitting!$U$25*C90/(CurveFitting!$U$24-C90),
IF(CurveFitting!$N$3="Exp1",CurveFitting!$U$26*LN(CurveFitting!$U$25/(CurveFitting!$U$25-C90)-CurveFitting!$U$24/(CurveFitting!$U$25-C90)),
IF(CurveFitting!$N$3="Exp2",CurveFitting!$U$26*LOG(CurveFitting!$U$24/(CurveFitting!$U$24-C90)-CurveFitting!$U$25/(CurveFitting!$U$24-C90)),""))))))))</f>
        <v/>
      </c>
      <c r="E90" s="3" t="str">
        <f>IFERROR(IF(C90="","",IF(OR(C90&gt;MAX(_xlfn.ANCHORARRAY(FitCurve!$E$3)),C90&lt;MIN(_xlfn.ANCHORARRAY(FitCurve!$E$3))),"Out of range","[ " &amp; TEXT(_xlfn.FORECAST.LINEAR(C90,R90:S90,N90:O90),"#.####") &amp; ", " &amp; TEXT(_xlfn.FORECAST.LINEAR(C90,P90:Q90,L90:M90),"#.####") &amp; " ]")),"")</f>
        <v/>
      </c>
      <c r="H90" s="52" t="str">
        <f>IF(C90="","",_xlfn.XMATCH(C90,FitCurve!AE90:AE1089,-1))</f>
        <v/>
      </c>
      <c r="I90" s="52" t="str">
        <f>IF(C90="","",_xlfn.XMATCH(C90,FitCurve!AE90:AE1089,1))</f>
        <v/>
      </c>
      <c r="J90" s="52" t="str">
        <f>IF(C90="","",_xlfn.XMATCH(C90,FitCurve!AF90:AF1089,-1))</f>
        <v/>
      </c>
      <c r="K90" s="52" t="str">
        <f>IF(C90="","",_xlfn.XMATCH(C90,FitCurve!AF90:AF1089,1))</f>
        <v/>
      </c>
      <c r="L90" s="3" t="str" cm="1">
        <f t="array" ref="L90">IF(C90="","",INDEX(FitCurve!$AE$3:$AE$1002,H90))</f>
        <v/>
      </c>
      <c r="M90" s="3" t="str" cm="1">
        <f t="array" ref="M90">IF(C90="","",INDEX(FitCurve!$AE$3:$AE$1002,I90))</f>
        <v/>
      </c>
      <c r="N90" s="3" t="str" cm="1">
        <f t="array" ref="N90">IF(C90="","",INDEX(FitCurve!$AF$3:$AF$1002,J90))</f>
        <v/>
      </c>
      <c r="O90" s="3" t="str" cm="1">
        <f t="array" ref="O90">IF(C90="","",INDEX(FitCurve!$AF$3:$AF$1002,K90))</f>
        <v/>
      </c>
      <c r="P90" s="3" t="str" cm="1">
        <f t="array" ref="P90">IF(C90="","",INDEX(FitCurve!$B$3:$B$1002,H90))</f>
        <v/>
      </c>
      <c r="Q90" s="3" t="str" cm="1">
        <f t="array" ref="Q90">IF(C90="","",INDEX(FitCurve!$B$3:$B$1002,I90))</f>
        <v/>
      </c>
      <c r="R90" s="3" t="str" cm="1">
        <f t="array" ref="R90">IF(C90="","",INDEX(FitCurve!$B$3:$B$1002,J90))</f>
        <v/>
      </c>
      <c r="S90" s="3" t="str" cm="1">
        <f t="array" ref="S90">IF(C90="","",INDEX(FitCurve!$B$3:$B$1002,K90))</f>
        <v/>
      </c>
    </row>
    <row r="91" spans="3:19" x14ac:dyDescent="0.25">
      <c r="C91" s="36"/>
      <c r="D91" s="3" t="str">
        <f>IF(C91="","",IF(OR(C91&gt;MAX(_xlfn.ANCHORARRAY(FitCurve!$E$3)),C91&lt;MIN(_xlfn.ANCHORARRAY(FitCurve!$E$3))),"Out of range",IF(CurveFitting!$N$3="5PL",10^(CurveFitting!$U$26-((LOG10(((CurveFitting!$U$25-CurveFitting!$U$24)/(C91-CurveFitting!$U$24))^(1/CurveFitting!$U$28)-1))/1)/CurveFitting!$U$27),
IF(CurveFitting!$N$3="4PL",10^(CurveFitting!$U$26-((LOG10((CurveFitting!$U$25-CurveFitting!$U$24)/(C91-CurveFitting!$U$24)-1))/CurveFitting!$U$27)),
IF(CurveFitting!$N$3="Linear",(C91-CurveFitting!$U$24)/CurveFitting!$U$25,
IF(CurveFitting!$N$3="Hyperbolic",CurveFitting!$U$25*C91/(CurveFitting!$U$24-C91),
IF(CurveFitting!$N$3="Exp1",CurveFitting!$U$26*LN(CurveFitting!$U$25/(CurveFitting!$U$25-C91)-CurveFitting!$U$24/(CurveFitting!$U$25-C91)),
IF(CurveFitting!$N$3="Exp2",CurveFitting!$U$26*LOG(CurveFitting!$U$24/(CurveFitting!$U$24-C91)-CurveFitting!$U$25/(CurveFitting!$U$24-C91)),""))))))))</f>
        <v/>
      </c>
      <c r="E91" s="3" t="str">
        <f>IFERROR(IF(C91="","",IF(OR(C91&gt;MAX(_xlfn.ANCHORARRAY(FitCurve!$E$3)),C91&lt;MIN(_xlfn.ANCHORARRAY(FitCurve!$E$3))),"Out of range","[ " &amp; TEXT(_xlfn.FORECAST.LINEAR(C91,R91:S91,N91:O91),"#.####") &amp; ", " &amp; TEXT(_xlfn.FORECAST.LINEAR(C91,P91:Q91,L91:M91),"#.####") &amp; " ]")),"")</f>
        <v/>
      </c>
      <c r="H91" s="52" t="str">
        <f>IF(C91="","",_xlfn.XMATCH(C91,FitCurve!AE91:AE1090,-1))</f>
        <v/>
      </c>
      <c r="I91" s="52" t="str">
        <f>IF(C91="","",_xlfn.XMATCH(C91,FitCurve!AE91:AE1090,1))</f>
        <v/>
      </c>
      <c r="J91" s="52" t="str">
        <f>IF(C91="","",_xlfn.XMATCH(C91,FitCurve!AF91:AF1090,-1))</f>
        <v/>
      </c>
      <c r="K91" s="52" t="str">
        <f>IF(C91="","",_xlfn.XMATCH(C91,FitCurve!AF91:AF1090,1))</f>
        <v/>
      </c>
      <c r="L91" s="3" t="str" cm="1">
        <f t="array" ref="L91">IF(C91="","",INDEX(FitCurve!$AE$3:$AE$1002,H91))</f>
        <v/>
      </c>
      <c r="M91" s="3" t="str" cm="1">
        <f t="array" ref="M91">IF(C91="","",INDEX(FitCurve!$AE$3:$AE$1002,I91))</f>
        <v/>
      </c>
      <c r="N91" s="3" t="str" cm="1">
        <f t="array" ref="N91">IF(C91="","",INDEX(FitCurve!$AF$3:$AF$1002,J91))</f>
        <v/>
      </c>
      <c r="O91" s="3" t="str" cm="1">
        <f t="array" ref="O91">IF(C91="","",INDEX(FitCurve!$AF$3:$AF$1002,K91))</f>
        <v/>
      </c>
      <c r="P91" s="3" t="str" cm="1">
        <f t="array" ref="P91">IF(C91="","",INDEX(FitCurve!$B$3:$B$1002,H91))</f>
        <v/>
      </c>
      <c r="Q91" s="3" t="str" cm="1">
        <f t="array" ref="Q91">IF(C91="","",INDEX(FitCurve!$B$3:$B$1002,I91))</f>
        <v/>
      </c>
      <c r="R91" s="3" t="str" cm="1">
        <f t="array" ref="R91">IF(C91="","",INDEX(FitCurve!$B$3:$B$1002,J91))</f>
        <v/>
      </c>
      <c r="S91" s="3" t="str" cm="1">
        <f t="array" ref="S91">IF(C91="","",INDEX(FitCurve!$B$3:$B$1002,K91))</f>
        <v/>
      </c>
    </row>
    <row r="92" spans="3:19" x14ac:dyDescent="0.25">
      <c r="C92" s="36"/>
      <c r="D92" s="3" t="str">
        <f>IF(C92="","",IF(OR(C92&gt;MAX(_xlfn.ANCHORARRAY(FitCurve!$E$3)),C92&lt;MIN(_xlfn.ANCHORARRAY(FitCurve!$E$3))),"Out of range",IF(CurveFitting!$N$3="5PL",10^(CurveFitting!$U$26-((LOG10(((CurveFitting!$U$25-CurveFitting!$U$24)/(C92-CurveFitting!$U$24))^(1/CurveFitting!$U$28)-1))/1)/CurveFitting!$U$27),
IF(CurveFitting!$N$3="4PL",10^(CurveFitting!$U$26-((LOG10((CurveFitting!$U$25-CurveFitting!$U$24)/(C92-CurveFitting!$U$24)-1))/CurveFitting!$U$27)),
IF(CurveFitting!$N$3="Linear",(C92-CurveFitting!$U$24)/CurveFitting!$U$25,
IF(CurveFitting!$N$3="Hyperbolic",CurveFitting!$U$25*C92/(CurveFitting!$U$24-C92),
IF(CurveFitting!$N$3="Exp1",CurveFitting!$U$26*LN(CurveFitting!$U$25/(CurveFitting!$U$25-C92)-CurveFitting!$U$24/(CurveFitting!$U$25-C92)),
IF(CurveFitting!$N$3="Exp2",CurveFitting!$U$26*LOG(CurveFitting!$U$24/(CurveFitting!$U$24-C92)-CurveFitting!$U$25/(CurveFitting!$U$24-C92)),""))))))))</f>
        <v/>
      </c>
      <c r="E92" s="3" t="str">
        <f>IFERROR(IF(C92="","",IF(OR(C92&gt;MAX(_xlfn.ANCHORARRAY(FitCurve!$E$3)),C92&lt;MIN(_xlfn.ANCHORARRAY(FitCurve!$E$3))),"Out of range","[ " &amp; TEXT(_xlfn.FORECAST.LINEAR(C92,R92:S92,N92:O92),"#.####") &amp; ", " &amp; TEXT(_xlfn.FORECAST.LINEAR(C92,P92:Q92,L92:M92),"#.####") &amp; " ]")),"")</f>
        <v/>
      </c>
      <c r="H92" s="52" t="str">
        <f>IF(C92="","",_xlfn.XMATCH(C92,FitCurve!AE92:AE1091,-1))</f>
        <v/>
      </c>
      <c r="I92" s="52" t="str">
        <f>IF(C92="","",_xlfn.XMATCH(C92,FitCurve!AE92:AE1091,1))</f>
        <v/>
      </c>
      <c r="J92" s="52" t="str">
        <f>IF(C92="","",_xlfn.XMATCH(C92,FitCurve!AF92:AF1091,-1))</f>
        <v/>
      </c>
      <c r="K92" s="52" t="str">
        <f>IF(C92="","",_xlfn.XMATCH(C92,FitCurve!AF92:AF1091,1))</f>
        <v/>
      </c>
      <c r="L92" s="3" t="str" cm="1">
        <f t="array" ref="L92">IF(C92="","",INDEX(FitCurve!$AE$3:$AE$1002,H92))</f>
        <v/>
      </c>
      <c r="M92" s="3" t="str" cm="1">
        <f t="array" ref="M92">IF(C92="","",INDEX(FitCurve!$AE$3:$AE$1002,I92))</f>
        <v/>
      </c>
      <c r="N92" s="3" t="str" cm="1">
        <f t="array" ref="N92">IF(C92="","",INDEX(FitCurve!$AF$3:$AF$1002,J92))</f>
        <v/>
      </c>
      <c r="O92" s="3" t="str" cm="1">
        <f t="array" ref="O92">IF(C92="","",INDEX(FitCurve!$AF$3:$AF$1002,K92))</f>
        <v/>
      </c>
      <c r="P92" s="3" t="str" cm="1">
        <f t="array" ref="P92">IF(C92="","",INDEX(FitCurve!$B$3:$B$1002,H92))</f>
        <v/>
      </c>
      <c r="Q92" s="3" t="str" cm="1">
        <f t="array" ref="Q92">IF(C92="","",INDEX(FitCurve!$B$3:$B$1002,I92))</f>
        <v/>
      </c>
      <c r="R92" s="3" t="str" cm="1">
        <f t="array" ref="R92">IF(C92="","",INDEX(FitCurve!$B$3:$B$1002,J92))</f>
        <v/>
      </c>
      <c r="S92" s="3" t="str" cm="1">
        <f t="array" ref="S92">IF(C92="","",INDEX(FitCurve!$B$3:$B$1002,K92))</f>
        <v/>
      </c>
    </row>
    <row r="93" spans="3:19" x14ac:dyDescent="0.25">
      <c r="C93" s="36"/>
      <c r="D93" s="3" t="str">
        <f>IF(C93="","",IF(OR(C93&gt;MAX(_xlfn.ANCHORARRAY(FitCurve!$E$3)),C93&lt;MIN(_xlfn.ANCHORARRAY(FitCurve!$E$3))),"Out of range",IF(CurveFitting!$N$3="5PL",10^(CurveFitting!$U$26-((LOG10(((CurveFitting!$U$25-CurveFitting!$U$24)/(C93-CurveFitting!$U$24))^(1/CurveFitting!$U$28)-1))/1)/CurveFitting!$U$27),
IF(CurveFitting!$N$3="4PL",10^(CurveFitting!$U$26-((LOG10((CurveFitting!$U$25-CurveFitting!$U$24)/(C93-CurveFitting!$U$24)-1))/CurveFitting!$U$27)),
IF(CurveFitting!$N$3="Linear",(C93-CurveFitting!$U$24)/CurveFitting!$U$25,
IF(CurveFitting!$N$3="Hyperbolic",CurveFitting!$U$25*C93/(CurveFitting!$U$24-C93),
IF(CurveFitting!$N$3="Exp1",CurveFitting!$U$26*LN(CurveFitting!$U$25/(CurveFitting!$U$25-C93)-CurveFitting!$U$24/(CurveFitting!$U$25-C93)),
IF(CurveFitting!$N$3="Exp2",CurveFitting!$U$26*LOG(CurveFitting!$U$24/(CurveFitting!$U$24-C93)-CurveFitting!$U$25/(CurveFitting!$U$24-C93)),""))))))))</f>
        <v/>
      </c>
      <c r="E93" s="3" t="str">
        <f>IFERROR(IF(C93="","",IF(OR(C93&gt;MAX(_xlfn.ANCHORARRAY(FitCurve!$E$3)),C93&lt;MIN(_xlfn.ANCHORARRAY(FitCurve!$E$3))),"Out of range","[ " &amp; TEXT(_xlfn.FORECAST.LINEAR(C93,R93:S93,N93:O93),"#.####") &amp; ", " &amp; TEXT(_xlfn.FORECAST.LINEAR(C93,P93:Q93,L93:M93),"#.####") &amp; " ]")),"")</f>
        <v/>
      </c>
      <c r="H93" s="52" t="str">
        <f>IF(C93="","",_xlfn.XMATCH(C93,FitCurve!AE93:AE1092,-1))</f>
        <v/>
      </c>
      <c r="I93" s="52" t="str">
        <f>IF(C93="","",_xlfn.XMATCH(C93,FitCurve!AE93:AE1092,1))</f>
        <v/>
      </c>
      <c r="J93" s="52" t="str">
        <f>IF(C93="","",_xlfn.XMATCH(C93,FitCurve!AF93:AF1092,-1))</f>
        <v/>
      </c>
      <c r="K93" s="52" t="str">
        <f>IF(C93="","",_xlfn.XMATCH(C93,FitCurve!AF93:AF1092,1))</f>
        <v/>
      </c>
      <c r="L93" s="3" t="str" cm="1">
        <f t="array" ref="L93">IF(C93="","",INDEX(FitCurve!$AE$3:$AE$1002,H93))</f>
        <v/>
      </c>
      <c r="M93" s="3" t="str" cm="1">
        <f t="array" ref="M93">IF(C93="","",INDEX(FitCurve!$AE$3:$AE$1002,I93))</f>
        <v/>
      </c>
      <c r="N93" s="3" t="str" cm="1">
        <f t="array" ref="N93">IF(C93="","",INDEX(FitCurve!$AF$3:$AF$1002,J93))</f>
        <v/>
      </c>
      <c r="O93" s="3" t="str" cm="1">
        <f t="array" ref="O93">IF(C93="","",INDEX(FitCurve!$AF$3:$AF$1002,K93))</f>
        <v/>
      </c>
      <c r="P93" s="3" t="str" cm="1">
        <f t="array" ref="P93">IF(C93="","",INDEX(FitCurve!$B$3:$B$1002,H93))</f>
        <v/>
      </c>
      <c r="Q93" s="3" t="str" cm="1">
        <f t="array" ref="Q93">IF(C93="","",INDEX(FitCurve!$B$3:$B$1002,I93))</f>
        <v/>
      </c>
      <c r="R93" s="3" t="str" cm="1">
        <f t="array" ref="R93">IF(C93="","",INDEX(FitCurve!$B$3:$B$1002,J93))</f>
        <v/>
      </c>
      <c r="S93" s="3" t="str" cm="1">
        <f t="array" ref="S93">IF(C93="","",INDEX(FitCurve!$B$3:$B$1002,K93))</f>
        <v/>
      </c>
    </row>
    <row r="94" spans="3:19" x14ac:dyDescent="0.25">
      <c r="C94" s="36"/>
      <c r="D94" s="3" t="str">
        <f>IF(C94="","",IF(OR(C94&gt;MAX(_xlfn.ANCHORARRAY(FitCurve!$E$3)),C94&lt;MIN(_xlfn.ANCHORARRAY(FitCurve!$E$3))),"Out of range",IF(CurveFitting!$N$3="5PL",10^(CurveFitting!$U$26-((LOG10(((CurveFitting!$U$25-CurveFitting!$U$24)/(C94-CurveFitting!$U$24))^(1/CurveFitting!$U$28)-1))/1)/CurveFitting!$U$27),
IF(CurveFitting!$N$3="4PL",10^(CurveFitting!$U$26-((LOG10((CurveFitting!$U$25-CurveFitting!$U$24)/(C94-CurveFitting!$U$24)-1))/CurveFitting!$U$27)),
IF(CurveFitting!$N$3="Linear",(C94-CurveFitting!$U$24)/CurveFitting!$U$25,
IF(CurveFitting!$N$3="Hyperbolic",CurveFitting!$U$25*C94/(CurveFitting!$U$24-C94),
IF(CurveFitting!$N$3="Exp1",CurveFitting!$U$26*LN(CurveFitting!$U$25/(CurveFitting!$U$25-C94)-CurveFitting!$U$24/(CurveFitting!$U$25-C94)),
IF(CurveFitting!$N$3="Exp2",CurveFitting!$U$26*LOG(CurveFitting!$U$24/(CurveFitting!$U$24-C94)-CurveFitting!$U$25/(CurveFitting!$U$24-C94)),""))))))))</f>
        <v/>
      </c>
      <c r="E94" s="3" t="str">
        <f>IFERROR(IF(C94="","",IF(OR(C94&gt;MAX(_xlfn.ANCHORARRAY(FitCurve!$E$3)),C94&lt;MIN(_xlfn.ANCHORARRAY(FitCurve!$E$3))),"Out of range","[ " &amp; TEXT(_xlfn.FORECAST.LINEAR(C94,R94:S94,N94:O94),"#.####") &amp; ", " &amp; TEXT(_xlfn.FORECAST.LINEAR(C94,P94:Q94,L94:M94),"#.####") &amp; " ]")),"")</f>
        <v/>
      </c>
      <c r="H94" s="52" t="str">
        <f>IF(C94="","",_xlfn.XMATCH(C94,FitCurve!AE94:AE1093,-1))</f>
        <v/>
      </c>
      <c r="I94" s="52" t="str">
        <f>IF(C94="","",_xlfn.XMATCH(C94,FitCurve!AE94:AE1093,1))</f>
        <v/>
      </c>
      <c r="J94" s="52" t="str">
        <f>IF(C94="","",_xlfn.XMATCH(C94,FitCurve!AF94:AF1093,-1))</f>
        <v/>
      </c>
      <c r="K94" s="52" t="str">
        <f>IF(C94="","",_xlfn.XMATCH(C94,FitCurve!AF94:AF1093,1))</f>
        <v/>
      </c>
      <c r="L94" s="3" t="str" cm="1">
        <f t="array" ref="L94">IF(C94="","",INDEX(FitCurve!$AE$3:$AE$1002,H94))</f>
        <v/>
      </c>
      <c r="M94" s="3" t="str" cm="1">
        <f t="array" ref="M94">IF(C94="","",INDEX(FitCurve!$AE$3:$AE$1002,I94))</f>
        <v/>
      </c>
      <c r="N94" s="3" t="str" cm="1">
        <f t="array" ref="N94">IF(C94="","",INDEX(FitCurve!$AF$3:$AF$1002,J94))</f>
        <v/>
      </c>
      <c r="O94" s="3" t="str" cm="1">
        <f t="array" ref="O94">IF(C94="","",INDEX(FitCurve!$AF$3:$AF$1002,K94))</f>
        <v/>
      </c>
      <c r="P94" s="3" t="str" cm="1">
        <f t="array" ref="P94">IF(C94="","",INDEX(FitCurve!$B$3:$B$1002,H94))</f>
        <v/>
      </c>
      <c r="Q94" s="3" t="str" cm="1">
        <f t="array" ref="Q94">IF(C94="","",INDEX(FitCurve!$B$3:$B$1002,I94))</f>
        <v/>
      </c>
      <c r="R94" s="3" t="str" cm="1">
        <f t="array" ref="R94">IF(C94="","",INDEX(FitCurve!$B$3:$B$1002,J94))</f>
        <v/>
      </c>
      <c r="S94" s="3" t="str" cm="1">
        <f t="array" ref="S94">IF(C94="","",INDEX(FitCurve!$B$3:$B$1002,K94))</f>
        <v/>
      </c>
    </row>
    <row r="95" spans="3:19" x14ac:dyDescent="0.25">
      <c r="C95" s="36"/>
      <c r="D95" s="3" t="str">
        <f>IF(C95="","",IF(OR(C95&gt;MAX(_xlfn.ANCHORARRAY(FitCurve!$E$3)),C95&lt;MIN(_xlfn.ANCHORARRAY(FitCurve!$E$3))),"Out of range",IF(CurveFitting!$N$3="5PL",10^(CurveFitting!$U$26-((LOG10(((CurveFitting!$U$25-CurveFitting!$U$24)/(C95-CurveFitting!$U$24))^(1/CurveFitting!$U$28)-1))/1)/CurveFitting!$U$27),
IF(CurveFitting!$N$3="4PL",10^(CurveFitting!$U$26-((LOG10((CurveFitting!$U$25-CurveFitting!$U$24)/(C95-CurveFitting!$U$24)-1))/CurveFitting!$U$27)),
IF(CurveFitting!$N$3="Linear",(C95-CurveFitting!$U$24)/CurveFitting!$U$25,
IF(CurveFitting!$N$3="Hyperbolic",CurveFitting!$U$25*C95/(CurveFitting!$U$24-C95),
IF(CurveFitting!$N$3="Exp1",CurveFitting!$U$26*LN(CurveFitting!$U$25/(CurveFitting!$U$25-C95)-CurveFitting!$U$24/(CurveFitting!$U$25-C95)),
IF(CurveFitting!$N$3="Exp2",CurveFitting!$U$26*LOG(CurveFitting!$U$24/(CurveFitting!$U$24-C95)-CurveFitting!$U$25/(CurveFitting!$U$24-C95)),""))))))))</f>
        <v/>
      </c>
      <c r="E95" s="3" t="str">
        <f>IFERROR(IF(C95="","",IF(OR(C95&gt;MAX(_xlfn.ANCHORARRAY(FitCurve!$E$3)),C95&lt;MIN(_xlfn.ANCHORARRAY(FitCurve!$E$3))),"Out of range","[ " &amp; TEXT(_xlfn.FORECAST.LINEAR(C95,R95:S95,N95:O95),"#.####") &amp; ", " &amp; TEXT(_xlfn.FORECAST.LINEAR(C95,P95:Q95,L95:M95),"#.####") &amp; " ]")),"")</f>
        <v/>
      </c>
      <c r="H95" s="52" t="str">
        <f>IF(C95="","",_xlfn.XMATCH(C95,FitCurve!AE95:AE1094,-1))</f>
        <v/>
      </c>
      <c r="I95" s="52" t="str">
        <f>IF(C95="","",_xlfn.XMATCH(C95,FitCurve!AE95:AE1094,1))</f>
        <v/>
      </c>
      <c r="J95" s="52" t="str">
        <f>IF(C95="","",_xlfn.XMATCH(C95,FitCurve!AF95:AF1094,-1))</f>
        <v/>
      </c>
      <c r="K95" s="52" t="str">
        <f>IF(C95="","",_xlfn.XMATCH(C95,FitCurve!AF95:AF1094,1))</f>
        <v/>
      </c>
      <c r="L95" s="3" t="str" cm="1">
        <f t="array" ref="L95">IF(C95="","",INDEX(FitCurve!$AE$3:$AE$1002,H95))</f>
        <v/>
      </c>
      <c r="M95" s="3" t="str" cm="1">
        <f t="array" ref="M95">IF(C95="","",INDEX(FitCurve!$AE$3:$AE$1002,I95))</f>
        <v/>
      </c>
      <c r="N95" s="3" t="str" cm="1">
        <f t="array" ref="N95">IF(C95="","",INDEX(FitCurve!$AF$3:$AF$1002,J95))</f>
        <v/>
      </c>
      <c r="O95" s="3" t="str" cm="1">
        <f t="array" ref="O95">IF(C95="","",INDEX(FitCurve!$AF$3:$AF$1002,K95))</f>
        <v/>
      </c>
      <c r="P95" s="3" t="str" cm="1">
        <f t="array" ref="P95">IF(C95="","",INDEX(FitCurve!$B$3:$B$1002,H95))</f>
        <v/>
      </c>
      <c r="Q95" s="3" t="str" cm="1">
        <f t="array" ref="Q95">IF(C95="","",INDEX(FitCurve!$B$3:$B$1002,I95))</f>
        <v/>
      </c>
      <c r="R95" s="3" t="str" cm="1">
        <f t="array" ref="R95">IF(C95="","",INDEX(FitCurve!$B$3:$B$1002,J95))</f>
        <v/>
      </c>
      <c r="S95" s="3" t="str" cm="1">
        <f t="array" ref="S95">IF(C95="","",INDEX(FitCurve!$B$3:$B$1002,K95))</f>
        <v/>
      </c>
    </row>
    <row r="96" spans="3:19" x14ac:dyDescent="0.25">
      <c r="C96" s="36"/>
      <c r="D96" s="3" t="str">
        <f>IF(C96="","",IF(OR(C96&gt;MAX(_xlfn.ANCHORARRAY(FitCurve!$E$3)),C96&lt;MIN(_xlfn.ANCHORARRAY(FitCurve!$E$3))),"Out of range",IF(CurveFitting!$N$3="5PL",10^(CurveFitting!$U$26-((LOG10(((CurveFitting!$U$25-CurveFitting!$U$24)/(C96-CurveFitting!$U$24))^(1/CurveFitting!$U$28)-1))/1)/CurveFitting!$U$27),
IF(CurveFitting!$N$3="4PL",10^(CurveFitting!$U$26-((LOG10((CurveFitting!$U$25-CurveFitting!$U$24)/(C96-CurveFitting!$U$24)-1))/CurveFitting!$U$27)),
IF(CurveFitting!$N$3="Linear",(C96-CurveFitting!$U$24)/CurveFitting!$U$25,
IF(CurveFitting!$N$3="Hyperbolic",CurveFitting!$U$25*C96/(CurveFitting!$U$24-C96),
IF(CurveFitting!$N$3="Exp1",CurveFitting!$U$26*LN(CurveFitting!$U$25/(CurveFitting!$U$25-C96)-CurveFitting!$U$24/(CurveFitting!$U$25-C96)),
IF(CurveFitting!$N$3="Exp2",CurveFitting!$U$26*LOG(CurveFitting!$U$24/(CurveFitting!$U$24-C96)-CurveFitting!$U$25/(CurveFitting!$U$24-C96)),""))))))))</f>
        <v/>
      </c>
      <c r="E96" s="3" t="str">
        <f>IFERROR(IF(C96="","",IF(OR(C96&gt;MAX(_xlfn.ANCHORARRAY(FitCurve!$E$3)),C96&lt;MIN(_xlfn.ANCHORARRAY(FitCurve!$E$3))),"Out of range","[ " &amp; TEXT(_xlfn.FORECAST.LINEAR(C96,R96:S96,N96:O96),"#.####") &amp; ", " &amp; TEXT(_xlfn.FORECAST.LINEAR(C96,P96:Q96,L96:M96),"#.####") &amp; " ]")),"")</f>
        <v/>
      </c>
      <c r="H96" s="52" t="str">
        <f>IF(C96="","",_xlfn.XMATCH(C96,FitCurve!AE96:AE1095,-1))</f>
        <v/>
      </c>
      <c r="I96" s="52" t="str">
        <f>IF(C96="","",_xlfn.XMATCH(C96,FitCurve!AE96:AE1095,1))</f>
        <v/>
      </c>
      <c r="J96" s="52" t="str">
        <f>IF(C96="","",_xlfn.XMATCH(C96,FitCurve!AF96:AF1095,-1))</f>
        <v/>
      </c>
      <c r="K96" s="52" t="str">
        <f>IF(C96="","",_xlfn.XMATCH(C96,FitCurve!AF96:AF1095,1))</f>
        <v/>
      </c>
      <c r="L96" s="3" t="str" cm="1">
        <f t="array" ref="L96">IF(C96="","",INDEX(FitCurve!$AE$3:$AE$1002,H96))</f>
        <v/>
      </c>
      <c r="M96" s="3" t="str" cm="1">
        <f t="array" ref="M96">IF(C96="","",INDEX(FitCurve!$AE$3:$AE$1002,I96))</f>
        <v/>
      </c>
      <c r="N96" s="3" t="str" cm="1">
        <f t="array" ref="N96">IF(C96="","",INDEX(FitCurve!$AF$3:$AF$1002,J96))</f>
        <v/>
      </c>
      <c r="O96" s="3" t="str" cm="1">
        <f t="array" ref="O96">IF(C96="","",INDEX(FitCurve!$AF$3:$AF$1002,K96))</f>
        <v/>
      </c>
      <c r="P96" s="3" t="str" cm="1">
        <f t="array" ref="P96">IF(C96="","",INDEX(FitCurve!$B$3:$B$1002,H96))</f>
        <v/>
      </c>
      <c r="Q96" s="3" t="str" cm="1">
        <f t="array" ref="Q96">IF(C96="","",INDEX(FitCurve!$B$3:$B$1002,I96))</f>
        <v/>
      </c>
      <c r="R96" s="3" t="str" cm="1">
        <f t="array" ref="R96">IF(C96="","",INDEX(FitCurve!$B$3:$B$1002,J96))</f>
        <v/>
      </c>
      <c r="S96" s="3" t="str" cm="1">
        <f t="array" ref="S96">IF(C96="","",INDEX(FitCurve!$B$3:$B$1002,K96))</f>
        <v/>
      </c>
    </row>
    <row r="97" spans="3:19" x14ac:dyDescent="0.25">
      <c r="C97" s="36"/>
      <c r="D97" s="3" t="str">
        <f>IF(C97="","",IF(OR(C97&gt;MAX(_xlfn.ANCHORARRAY(FitCurve!$E$3)),C97&lt;MIN(_xlfn.ANCHORARRAY(FitCurve!$E$3))),"Out of range",IF(CurveFitting!$N$3="5PL",10^(CurveFitting!$U$26-((LOG10(((CurveFitting!$U$25-CurveFitting!$U$24)/(C97-CurveFitting!$U$24))^(1/CurveFitting!$U$28)-1))/1)/CurveFitting!$U$27),
IF(CurveFitting!$N$3="4PL",10^(CurveFitting!$U$26-((LOG10((CurveFitting!$U$25-CurveFitting!$U$24)/(C97-CurveFitting!$U$24)-1))/CurveFitting!$U$27)),
IF(CurveFitting!$N$3="Linear",(C97-CurveFitting!$U$24)/CurveFitting!$U$25,
IF(CurveFitting!$N$3="Hyperbolic",CurveFitting!$U$25*C97/(CurveFitting!$U$24-C97),
IF(CurveFitting!$N$3="Exp1",CurveFitting!$U$26*LN(CurveFitting!$U$25/(CurveFitting!$U$25-C97)-CurveFitting!$U$24/(CurveFitting!$U$25-C97)),
IF(CurveFitting!$N$3="Exp2",CurveFitting!$U$26*LOG(CurveFitting!$U$24/(CurveFitting!$U$24-C97)-CurveFitting!$U$25/(CurveFitting!$U$24-C97)),""))))))))</f>
        <v/>
      </c>
      <c r="E97" s="3" t="str">
        <f>IFERROR(IF(C97="","",IF(OR(C97&gt;MAX(_xlfn.ANCHORARRAY(FitCurve!$E$3)),C97&lt;MIN(_xlfn.ANCHORARRAY(FitCurve!$E$3))),"Out of range","[ " &amp; TEXT(_xlfn.FORECAST.LINEAR(C97,R97:S97,N97:O97),"#.####") &amp; ", " &amp; TEXT(_xlfn.FORECAST.LINEAR(C97,P97:Q97,L97:M97),"#.####") &amp; " ]")),"")</f>
        <v/>
      </c>
      <c r="H97" s="52" t="str">
        <f>IF(C97="","",_xlfn.XMATCH(C97,FitCurve!AE97:AE1096,-1))</f>
        <v/>
      </c>
      <c r="I97" s="52" t="str">
        <f>IF(C97="","",_xlfn.XMATCH(C97,FitCurve!AE97:AE1096,1))</f>
        <v/>
      </c>
      <c r="J97" s="52" t="str">
        <f>IF(C97="","",_xlfn.XMATCH(C97,FitCurve!AF97:AF1096,-1))</f>
        <v/>
      </c>
      <c r="K97" s="52" t="str">
        <f>IF(C97="","",_xlfn.XMATCH(C97,FitCurve!AF97:AF1096,1))</f>
        <v/>
      </c>
      <c r="L97" s="3" t="str" cm="1">
        <f t="array" ref="L97">IF(C97="","",INDEX(FitCurve!$AE$3:$AE$1002,H97))</f>
        <v/>
      </c>
      <c r="M97" s="3" t="str" cm="1">
        <f t="array" ref="M97">IF(C97="","",INDEX(FitCurve!$AE$3:$AE$1002,I97))</f>
        <v/>
      </c>
      <c r="N97" s="3" t="str" cm="1">
        <f t="array" ref="N97">IF(C97="","",INDEX(FitCurve!$AF$3:$AF$1002,J97))</f>
        <v/>
      </c>
      <c r="O97" s="3" t="str" cm="1">
        <f t="array" ref="O97">IF(C97="","",INDEX(FitCurve!$AF$3:$AF$1002,K97))</f>
        <v/>
      </c>
      <c r="P97" s="3" t="str" cm="1">
        <f t="array" ref="P97">IF(C97="","",INDEX(FitCurve!$B$3:$B$1002,H97))</f>
        <v/>
      </c>
      <c r="Q97" s="3" t="str" cm="1">
        <f t="array" ref="Q97">IF(C97="","",INDEX(FitCurve!$B$3:$B$1002,I97))</f>
        <v/>
      </c>
      <c r="R97" s="3" t="str" cm="1">
        <f t="array" ref="R97">IF(C97="","",INDEX(FitCurve!$B$3:$B$1002,J97))</f>
        <v/>
      </c>
      <c r="S97" s="3" t="str" cm="1">
        <f t="array" ref="S97">IF(C97="","",INDEX(FitCurve!$B$3:$B$1002,K97))</f>
        <v/>
      </c>
    </row>
    <row r="98" spans="3:19" x14ac:dyDescent="0.25">
      <c r="C98" s="36"/>
      <c r="D98" s="3" t="str">
        <f>IF(C98="","",IF(OR(C98&gt;MAX(_xlfn.ANCHORARRAY(FitCurve!$E$3)),C98&lt;MIN(_xlfn.ANCHORARRAY(FitCurve!$E$3))),"Out of range",IF(CurveFitting!$N$3="5PL",10^(CurveFitting!$U$26-((LOG10(((CurveFitting!$U$25-CurveFitting!$U$24)/(C98-CurveFitting!$U$24))^(1/CurveFitting!$U$28)-1))/1)/CurveFitting!$U$27),
IF(CurveFitting!$N$3="4PL",10^(CurveFitting!$U$26-((LOG10((CurveFitting!$U$25-CurveFitting!$U$24)/(C98-CurveFitting!$U$24)-1))/CurveFitting!$U$27)),
IF(CurveFitting!$N$3="Linear",(C98-CurveFitting!$U$24)/CurveFitting!$U$25,
IF(CurveFitting!$N$3="Hyperbolic",CurveFitting!$U$25*C98/(CurveFitting!$U$24-C98),
IF(CurveFitting!$N$3="Exp1",CurveFitting!$U$26*LN(CurveFitting!$U$25/(CurveFitting!$U$25-C98)-CurveFitting!$U$24/(CurveFitting!$U$25-C98)),
IF(CurveFitting!$N$3="Exp2",CurveFitting!$U$26*LOG(CurveFitting!$U$24/(CurveFitting!$U$24-C98)-CurveFitting!$U$25/(CurveFitting!$U$24-C98)),""))))))))</f>
        <v/>
      </c>
      <c r="E98" s="3" t="str">
        <f>IFERROR(IF(C98="","",IF(OR(C98&gt;MAX(_xlfn.ANCHORARRAY(FitCurve!$E$3)),C98&lt;MIN(_xlfn.ANCHORARRAY(FitCurve!$E$3))),"Out of range","[ " &amp; TEXT(_xlfn.FORECAST.LINEAR(C98,R98:S98,N98:O98),"#.####") &amp; ", " &amp; TEXT(_xlfn.FORECAST.LINEAR(C98,P98:Q98,L98:M98),"#.####") &amp; " ]")),"")</f>
        <v/>
      </c>
      <c r="H98" s="52" t="str">
        <f>IF(C98="","",_xlfn.XMATCH(C98,FitCurve!AE98:AE1097,-1))</f>
        <v/>
      </c>
      <c r="I98" s="52" t="str">
        <f>IF(C98="","",_xlfn.XMATCH(C98,FitCurve!AE98:AE1097,1))</f>
        <v/>
      </c>
      <c r="J98" s="52" t="str">
        <f>IF(C98="","",_xlfn.XMATCH(C98,FitCurve!AF98:AF1097,-1))</f>
        <v/>
      </c>
      <c r="K98" s="52" t="str">
        <f>IF(C98="","",_xlfn.XMATCH(C98,FitCurve!AF98:AF1097,1))</f>
        <v/>
      </c>
      <c r="L98" s="3" t="str" cm="1">
        <f t="array" ref="L98">IF(C98="","",INDEX(FitCurve!$AE$3:$AE$1002,H98))</f>
        <v/>
      </c>
      <c r="M98" s="3" t="str" cm="1">
        <f t="array" ref="M98">IF(C98="","",INDEX(FitCurve!$AE$3:$AE$1002,I98))</f>
        <v/>
      </c>
      <c r="N98" s="3" t="str" cm="1">
        <f t="array" ref="N98">IF(C98="","",INDEX(FitCurve!$AF$3:$AF$1002,J98))</f>
        <v/>
      </c>
      <c r="O98" s="3" t="str" cm="1">
        <f t="array" ref="O98">IF(C98="","",INDEX(FitCurve!$AF$3:$AF$1002,K98))</f>
        <v/>
      </c>
      <c r="P98" s="3" t="str" cm="1">
        <f t="array" ref="P98">IF(C98="","",INDEX(FitCurve!$B$3:$B$1002,H98))</f>
        <v/>
      </c>
      <c r="Q98" s="3" t="str" cm="1">
        <f t="array" ref="Q98">IF(C98="","",INDEX(FitCurve!$B$3:$B$1002,I98))</f>
        <v/>
      </c>
      <c r="R98" s="3" t="str" cm="1">
        <f t="array" ref="R98">IF(C98="","",INDEX(FitCurve!$B$3:$B$1002,J98))</f>
        <v/>
      </c>
      <c r="S98" s="3" t="str" cm="1">
        <f t="array" ref="S98">IF(C98="","",INDEX(FitCurve!$B$3:$B$1002,K98))</f>
        <v/>
      </c>
    </row>
    <row r="99" spans="3:19" x14ac:dyDescent="0.25">
      <c r="C99" s="36"/>
      <c r="D99" s="3" t="str">
        <f>IF(C99="","",IF(OR(C99&gt;MAX(_xlfn.ANCHORARRAY(FitCurve!$E$3)),C99&lt;MIN(_xlfn.ANCHORARRAY(FitCurve!$E$3))),"Out of range",IF(CurveFitting!$N$3="5PL",10^(CurveFitting!$U$26-((LOG10(((CurveFitting!$U$25-CurveFitting!$U$24)/(C99-CurveFitting!$U$24))^(1/CurveFitting!$U$28)-1))/1)/CurveFitting!$U$27),
IF(CurveFitting!$N$3="4PL",10^(CurveFitting!$U$26-((LOG10((CurveFitting!$U$25-CurveFitting!$U$24)/(C99-CurveFitting!$U$24)-1))/CurveFitting!$U$27)),
IF(CurveFitting!$N$3="Linear",(C99-CurveFitting!$U$24)/CurveFitting!$U$25,
IF(CurveFitting!$N$3="Hyperbolic",CurveFitting!$U$25*C99/(CurveFitting!$U$24-C99),
IF(CurveFitting!$N$3="Exp1",CurveFitting!$U$26*LN(CurveFitting!$U$25/(CurveFitting!$U$25-C99)-CurveFitting!$U$24/(CurveFitting!$U$25-C99)),
IF(CurveFitting!$N$3="Exp2",CurveFitting!$U$26*LOG(CurveFitting!$U$24/(CurveFitting!$U$24-C99)-CurveFitting!$U$25/(CurveFitting!$U$24-C99)),""))))))))</f>
        <v/>
      </c>
      <c r="E99" s="3" t="str">
        <f>IFERROR(IF(C99="","",IF(OR(C99&gt;MAX(_xlfn.ANCHORARRAY(FitCurve!$E$3)),C99&lt;MIN(_xlfn.ANCHORARRAY(FitCurve!$E$3))),"Out of range","[ " &amp; TEXT(_xlfn.FORECAST.LINEAR(C99,R99:S99,N99:O99),"#.####") &amp; ", " &amp; TEXT(_xlfn.FORECAST.LINEAR(C99,P99:Q99,L99:M99),"#.####") &amp; " ]")),"")</f>
        <v/>
      </c>
      <c r="H99" s="52" t="str">
        <f>IF(C99="","",_xlfn.XMATCH(C99,FitCurve!AE99:AE1098,-1))</f>
        <v/>
      </c>
      <c r="I99" s="52" t="str">
        <f>IF(C99="","",_xlfn.XMATCH(C99,FitCurve!AE99:AE1098,1))</f>
        <v/>
      </c>
      <c r="J99" s="52" t="str">
        <f>IF(C99="","",_xlfn.XMATCH(C99,FitCurve!AF99:AF1098,-1))</f>
        <v/>
      </c>
      <c r="K99" s="52" t="str">
        <f>IF(C99="","",_xlfn.XMATCH(C99,FitCurve!AF99:AF1098,1))</f>
        <v/>
      </c>
      <c r="L99" s="3" t="str" cm="1">
        <f t="array" ref="L99">IF(C99="","",INDEX(FitCurve!$AE$3:$AE$1002,H99))</f>
        <v/>
      </c>
      <c r="M99" s="3" t="str" cm="1">
        <f t="array" ref="M99">IF(C99="","",INDEX(FitCurve!$AE$3:$AE$1002,I99))</f>
        <v/>
      </c>
      <c r="N99" s="3" t="str" cm="1">
        <f t="array" ref="N99">IF(C99="","",INDEX(FitCurve!$AF$3:$AF$1002,J99))</f>
        <v/>
      </c>
      <c r="O99" s="3" t="str" cm="1">
        <f t="array" ref="O99">IF(C99="","",INDEX(FitCurve!$AF$3:$AF$1002,K99))</f>
        <v/>
      </c>
      <c r="P99" s="3" t="str" cm="1">
        <f t="array" ref="P99">IF(C99="","",INDEX(FitCurve!$B$3:$B$1002,H99))</f>
        <v/>
      </c>
      <c r="Q99" s="3" t="str" cm="1">
        <f t="array" ref="Q99">IF(C99="","",INDEX(FitCurve!$B$3:$B$1002,I99))</f>
        <v/>
      </c>
      <c r="R99" s="3" t="str" cm="1">
        <f t="array" ref="R99">IF(C99="","",INDEX(FitCurve!$B$3:$B$1002,J99))</f>
        <v/>
      </c>
      <c r="S99" s="3" t="str" cm="1">
        <f t="array" ref="S99">IF(C99="","",INDEX(FitCurve!$B$3:$B$1002,K99))</f>
        <v/>
      </c>
    </row>
    <row r="100" spans="3:19" x14ac:dyDescent="0.25">
      <c r="C100" s="36"/>
      <c r="D100" s="3" t="str">
        <f>IF(C100="","",IF(OR(C100&gt;MAX(_xlfn.ANCHORARRAY(FitCurve!$E$3)),C100&lt;MIN(_xlfn.ANCHORARRAY(FitCurve!$E$3))),"Out of range",IF(CurveFitting!$N$3="5PL",10^(CurveFitting!$U$26-((LOG10(((CurveFitting!$U$25-CurveFitting!$U$24)/(C100-CurveFitting!$U$24))^(1/CurveFitting!$U$28)-1))/1)/CurveFitting!$U$27),
IF(CurveFitting!$N$3="4PL",10^(CurveFitting!$U$26-((LOG10((CurveFitting!$U$25-CurveFitting!$U$24)/(C100-CurveFitting!$U$24)-1))/CurveFitting!$U$27)),
IF(CurveFitting!$N$3="Linear",(C100-CurveFitting!$U$24)/CurveFitting!$U$25,
IF(CurveFitting!$N$3="Hyperbolic",CurveFitting!$U$25*C100/(CurveFitting!$U$24-C100),
IF(CurveFitting!$N$3="Exp1",CurveFitting!$U$26*LN(CurveFitting!$U$25/(CurveFitting!$U$25-C100)-CurveFitting!$U$24/(CurveFitting!$U$25-C100)),
IF(CurveFitting!$N$3="Exp2",CurveFitting!$U$26*LOG(CurveFitting!$U$24/(CurveFitting!$U$24-C100)-CurveFitting!$U$25/(CurveFitting!$U$24-C100)),""))))))))</f>
        <v/>
      </c>
      <c r="E100" s="3" t="str">
        <f>IFERROR(IF(C100="","",IF(OR(C100&gt;MAX(_xlfn.ANCHORARRAY(FitCurve!$E$3)),C100&lt;MIN(_xlfn.ANCHORARRAY(FitCurve!$E$3))),"Out of range","[ " &amp; TEXT(_xlfn.FORECAST.LINEAR(C100,R100:S100,N100:O100),"#.####") &amp; ", " &amp; TEXT(_xlfn.FORECAST.LINEAR(C100,P100:Q100,L100:M100),"#.####") &amp; " ]")),"")</f>
        <v/>
      </c>
      <c r="H100" s="52" t="str">
        <f>IF(C100="","",_xlfn.XMATCH(C100,FitCurve!AE100:AE1099,-1))</f>
        <v/>
      </c>
      <c r="I100" s="52" t="str">
        <f>IF(C100="","",_xlfn.XMATCH(C100,FitCurve!AE100:AE1099,1))</f>
        <v/>
      </c>
      <c r="J100" s="52" t="str">
        <f>IF(C100="","",_xlfn.XMATCH(C100,FitCurve!AF100:AF1099,-1))</f>
        <v/>
      </c>
      <c r="K100" s="52" t="str">
        <f>IF(C100="","",_xlfn.XMATCH(C100,FitCurve!AF100:AF1099,1))</f>
        <v/>
      </c>
      <c r="L100" s="3" t="str" cm="1">
        <f t="array" ref="L100">IF(C100="","",INDEX(FitCurve!$AE$3:$AE$1002,H100))</f>
        <v/>
      </c>
      <c r="M100" s="3" t="str" cm="1">
        <f t="array" ref="M100">IF(C100="","",INDEX(FitCurve!$AE$3:$AE$1002,I100))</f>
        <v/>
      </c>
      <c r="N100" s="3" t="str" cm="1">
        <f t="array" ref="N100">IF(C100="","",INDEX(FitCurve!$AF$3:$AF$1002,J100))</f>
        <v/>
      </c>
      <c r="O100" s="3" t="str" cm="1">
        <f t="array" ref="O100">IF(C100="","",INDEX(FitCurve!$AF$3:$AF$1002,K100))</f>
        <v/>
      </c>
      <c r="P100" s="3" t="str" cm="1">
        <f t="array" ref="P100">IF(C100="","",INDEX(FitCurve!$B$3:$B$1002,H100))</f>
        <v/>
      </c>
      <c r="Q100" s="3" t="str" cm="1">
        <f t="array" ref="Q100">IF(C100="","",INDEX(FitCurve!$B$3:$B$1002,I100))</f>
        <v/>
      </c>
      <c r="R100" s="3" t="str" cm="1">
        <f t="array" ref="R100">IF(C100="","",INDEX(FitCurve!$B$3:$B$1002,J100))</f>
        <v/>
      </c>
      <c r="S100" s="3" t="str" cm="1">
        <f t="array" ref="S100">IF(C100="","",INDEX(FitCurve!$B$3:$B$1002,K100))</f>
        <v/>
      </c>
    </row>
    <row r="101" spans="3:19" x14ac:dyDescent="0.25">
      <c r="C101" s="36"/>
      <c r="D101" s="3" t="str">
        <f>IF(C101="","",IF(OR(C101&gt;MAX(_xlfn.ANCHORARRAY(FitCurve!$E$3)),C101&lt;MIN(_xlfn.ANCHORARRAY(FitCurve!$E$3))),"Out of range",IF(CurveFitting!$N$3="5PL",10^(CurveFitting!$U$26-((LOG10(((CurveFitting!$U$25-CurveFitting!$U$24)/(C101-CurveFitting!$U$24))^(1/CurveFitting!$U$28)-1))/1)/CurveFitting!$U$27),
IF(CurveFitting!$N$3="4PL",10^(CurveFitting!$U$26-((LOG10((CurveFitting!$U$25-CurveFitting!$U$24)/(C101-CurveFitting!$U$24)-1))/CurveFitting!$U$27)),
IF(CurveFitting!$N$3="Linear",(C101-CurveFitting!$U$24)/CurveFitting!$U$25,
IF(CurveFitting!$N$3="Hyperbolic",CurveFitting!$U$25*C101/(CurveFitting!$U$24-C101),
IF(CurveFitting!$N$3="Exp1",CurveFitting!$U$26*LN(CurveFitting!$U$25/(CurveFitting!$U$25-C101)-CurveFitting!$U$24/(CurveFitting!$U$25-C101)),
IF(CurveFitting!$N$3="Exp2",CurveFitting!$U$26*LOG(CurveFitting!$U$24/(CurveFitting!$U$24-C101)-CurveFitting!$U$25/(CurveFitting!$U$24-C101)),""))))))))</f>
        <v/>
      </c>
      <c r="E101" s="3" t="str">
        <f>IFERROR(IF(C101="","",IF(OR(C101&gt;MAX(_xlfn.ANCHORARRAY(FitCurve!$E$3)),C101&lt;MIN(_xlfn.ANCHORARRAY(FitCurve!$E$3))),"Out of range","[ " &amp; TEXT(_xlfn.FORECAST.LINEAR(C101,R101:S101,N101:O101),"#.####") &amp; ", " &amp; TEXT(_xlfn.FORECAST.LINEAR(C101,P101:Q101,L101:M101),"#.####") &amp; " ]")),"")</f>
        <v/>
      </c>
      <c r="H101" s="52" t="str">
        <f>IF(C101="","",_xlfn.XMATCH(C101,FitCurve!AE101:AE1100,-1))</f>
        <v/>
      </c>
      <c r="I101" s="52" t="str">
        <f>IF(C101="","",_xlfn.XMATCH(C101,FitCurve!AE101:AE1100,1))</f>
        <v/>
      </c>
      <c r="J101" s="52" t="str">
        <f>IF(C101="","",_xlfn.XMATCH(C101,FitCurve!AF101:AF1100,-1))</f>
        <v/>
      </c>
      <c r="K101" s="52" t="str">
        <f>IF(C101="","",_xlfn.XMATCH(C101,FitCurve!AF101:AF1100,1))</f>
        <v/>
      </c>
      <c r="L101" s="3" t="str" cm="1">
        <f t="array" ref="L101">IF(C101="","",INDEX(FitCurve!$AE$3:$AE$1002,H101))</f>
        <v/>
      </c>
      <c r="M101" s="3" t="str" cm="1">
        <f t="array" ref="M101">IF(C101="","",INDEX(FitCurve!$AE$3:$AE$1002,I101))</f>
        <v/>
      </c>
      <c r="N101" s="3" t="str" cm="1">
        <f t="array" ref="N101">IF(C101="","",INDEX(FitCurve!$AF$3:$AF$1002,J101))</f>
        <v/>
      </c>
      <c r="O101" s="3" t="str" cm="1">
        <f t="array" ref="O101">IF(C101="","",INDEX(FitCurve!$AF$3:$AF$1002,K101))</f>
        <v/>
      </c>
      <c r="P101" s="3" t="str" cm="1">
        <f t="array" ref="P101">IF(C101="","",INDEX(FitCurve!$B$3:$B$1002,H101))</f>
        <v/>
      </c>
      <c r="Q101" s="3" t="str" cm="1">
        <f t="array" ref="Q101">IF(C101="","",INDEX(FitCurve!$B$3:$B$1002,I101))</f>
        <v/>
      </c>
      <c r="R101" s="3" t="str" cm="1">
        <f t="array" ref="R101">IF(C101="","",INDEX(FitCurve!$B$3:$B$1002,J101))</f>
        <v/>
      </c>
      <c r="S101" s="3" t="str" cm="1">
        <f t="array" ref="S101">IF(C101="","",INDEX(FitCurve!$B$3:$B$1002,K101))</f>
        <v/>
      </c>
    </row>
    <row r="102" spans="3:19" x14ac:dyDescent="0.25">
      <c r="C102" s="36"/>
      <c r="D102" s="3" t="str">
        <f>IF(C102="","",IF(OR(C102&gt;MAX(_xlfn.ANCHORARRAY(FitCurve!$E$3)),C102&lt;MIN(_xlfn.ANCHORARRAY(FitCurve!$E$3))),"Out of range",IF(CurveFitting!$N$3="5PL",10^(CurveFitting!$U$26-((LOG10(((CurveFitting!$U$25-CurveFitting!$U$24)/(C102-CurveFitting!$U$24))^(1/CurveFitting!$U$28)-1))/1)/CurveFitting!$U$27),
IF(CurveFitting!$N$3="4PL",10^(CurveFitting!$U$26-((LOG10((CurveFitting!$U$25-CurveFitting!$U$24)/(C102-CurveFitting!$U$24)-1))/CurveFitting!$U$27)),
IF(CurveFitting!$N$3="Linear",(C102-CurveFitting!$U$24)/CurveFitting!$U$25,
IF(CurveFitting!$N$3="Hyperbolic",CurveFitting!$U$25*C102/(CurveFitting!$U$24-C102),
IF(CurveFitting!$N$3="Exp1",CurveFitting!$U$26*LN(CurveFitting!$U$25/(CurveFitting!$U$25-C102)-CurveFitting!$U$24/(CurveFitting!$U$25-C102)),
IF(CurveFitting!$N$3="Exp2",CurveFitting!$U$26*LOG(CurveFitting!$U$24/(CurveFitting!$U$24-C102)-CurveFitting!$U$25/(CurveFitting!$U$24-C102)),""))))))))</f>
        <v/>
      </c>
      <c r="E102" s="3" t="str">
        <f>IFERROR(IF(C102="","",IF(OR(C102&gt;MAX(_xlfn.ANCHORARRAY(FitCurve!$E$3)),C102&lt;MIN(_xlfn.ANCHORARRAY(FitCurve!$E$3))),"Out of range","[ " &amp; TEXT(_xlfn.FORECAST.LINEAR(C102,R102:S102,N102:O102),"#.####") &amp; ", " &amp; TEXT(_xlfn.FORECAST.LINEAR(C102,P102:Q102,L102:M102),"#.####") &amp; " ]")),"")</f>
        <v/>
      </c>
      <c r="H102" s="52" t="str">
        <f>IF(C102="","",_xlfn.XMATCH(C102,FitCurve!AE102:AE1101,-1))</f>
        <v/>
      </c>
      <c r="I102" s="52" t="str">
        <f>IF(C102="","",_xlfn.XMATCH(C102,FitCurve!AE102:AE1101,1))</f>
        <v/>
      </c>
      <c r="J102" s="52" t="str">
        <f>IF(C102="","",_xlfn.XMATCH(C102,FitCurve!AF102:AF1101,-1))</f>
        <v/>
      </c>
      <c r="K102" s="52" t="str">
        <f>IF(C102="","",_xlfn.XMATCH(C102,FitCurve!AF102:AF1101,1))</f>
        <v/>
      </c>
      <c r="L102" s="3" t="str" cm="1">
        <f t="array" ref="L102">IF(C102="","",INDEX(FitCurve!$AE$3:$AE$1002,H102))</f>
        <v/>
      </c>
      <c r="M102" s="3" t="str" cm="1">
        <f t="array" ref="M102">IF(C102="","",INDEX(FitCurve!$AE$3:$AE$1002,I102))</f>
        <v/>
      </c>
      <c r="N102" s="3" t="str" cm="1">
        <f t="array" ref="N102">IF(C102="","",INDEX(FitCurve!$AF$3:$AF$1002,J102))</f>
        <v/>
      </c>
      <c r="O102" s="3" t="str" cm="1">
        <f t="array" ref="O102">IF(C102="","",INDEX(FitCurve!$AF$3:$AF$1002,K102))</f>
        <v/>
      </c>
      <c r="P102" s="3" t="str" cm="1">
        <f t="array" ref="P102">IF(C102="","",INDEX(FitCurve!$B$3:$B$1002,H102))</f>
        <v/>
      </c>
      <c r="Q102" s="3" t="str" cm="1">
        <f t="array" ref="Q102">IF(C102="","",INDEX(FitCurve!$B$3:$B$1002,I102))</f>
        <v/>
      </c>
      <c r="R102" s="3" t="str" cm="1">
        <f t="array" ref="R102">IF(C102="","",INDEX(FitCurve!$B$3:$B$1002,J102))</f>
        <v/>
      </c>
      <c r="S102" s="3" t="str" cm="1">
        <f t="array" ref="S102">IF(C102="","",INDEX(FitCurve!$B$3:$B$1002,K102))</f>
        <v/>
      </c>
    </row>
    <row r="103" spans="3:19" x14ac:dyDescent="0.25">
      <c r="C103" s="36"/>
      <c r="D103" s="3" t="str">
        <f>IF(C103="","",IF(OR(C103&gt;MAX(_xlfn.ANCHORARRAY(FitCurve!$E$3)),C103&lt;MIN(_xlfn.ANCHORARRAY(FitCurve!$E$3))),"Out of range",IF(CurveFitting!$N$3="5PL",10^(CurveFitting!$U$26-((LOG10(((CurveFitting!$U$25-CurveFitting!$U$24)/(C103-CurveFitting!$U$24))^(1/CurveFitting!$U$28)-1))/1)/CurveFitting!$U$27),
IF(CurveFitting!$N$3="4PL",10^(CurveFitting!$U$26-((LOG10((CurveFitting!$U$25-CurveFitting!$U$24)/(C103-CurveFitting!$U$24)-1))/CurveFitting!$U$27)),
IF(CurveFitting!$N$3="Linear",(C103-CurveFitting!$U$24)/CurveFitting!$U$25,
IF(CurveFitting!$N$3="Hyperbolic",CurveFitting!$U$25*C103/(CurveFitting!$U$24-C103),
IF(CurveFitting!$N$3="Exp1",CurveFitting!$U$26*LN(CurveFitting!$U$25/(CurveFitting!$U$25-C103)-CurveFitting!$U$24/(CurveFitting!$U$25-C103)),
IF(CurveFitting!$N$3="Exp2",CurveFitting!$U$26*LOG(CurveFitting!$U$24/(CurveFitting!$U$24-C103)-CurveFitting!$U$25/(CurveFitting!$U$24-C103)),""))))))))</f>
        <v/>
      </c>
      <c r="E103" s="3" t="str">
        <f>IFERROR(IF(C103="","",IF(OR(C103&gt;MAX(_xlfn.ANCHORARRAY(FitCurve!$E$3)),C103&lt;MIN(_xlfn.ANCHORARRAY(FitCurve!$E$3))),"Out of range","[ " &amp; TEXT(_xlfn.FORECAST.LINEAR(C103,R103:S103,N103:O103),"#.####") &amp; ", " &amp; TEXT(_xlfn.FORECAST.LINEAR(C103,P103:Q103,L103:M103),"#.####") &amp; " ]")),"")</f>
        <v/>
      </c>
      <c r="H103" s="52" t="str">
        <f>IF(C103="","",_xlfn.XMATCH(C103,FitCurve!AE103:AE1102,-1))</f>
        <v/>
      </c>
      <c r="I103" s="52" t="str">
        <f>IF(C103="","",_xlfn.XMATCH(C103,FitCurve!AE103:AE1102,1))</f>
        <v/>
      </c>
      <c r="J103" s="52" t="str">
        <f>IF(C103="","",_xlfn.XMATCH(C103,FitCurve!AF103:AF1102,-1))</f>
        <v/>
      </c>
      <c r="K103" s="52" t="str">
        <f>IF(C103="","",_xlfn.XMATCH(C103,FitCurve!AF103:AF1102,1))</f>
        <v/>
      </c>
      <c r="L103" s="3" t="str" cm="1">
        <f t="array" ref="L103">IF(C103="","",INDEX(FitCurve!$AE$3:$AE$1002,H103))</f>
        <v/>
      </c>
      <c r="M103" s="3" t="str" cm="1">
        <f t="array" ref="M103">IF(C103="","",INDEX(FitCurve!$AE$3:$AE$1002,I103))</f>
        <v/>
      </c>
      <c r="N103" s="3" t="str" cm="1">
        <f t="array" ref="N103">IF(C103="","",INDEX(FitCurve!$AF$3:$AF$1002,J103))</f>
        <v/>
      </c>
      <c r="O103" s="3" t="str" cm="1">
        <f t="array" ref="O103">IF(C103="","",INDEX(FitCurve!$AF$3:$AF$1002,K103))</f>
        <v/>
      </c>
      <c r="P103" s="3" t="str" cm="1">
        <f t="array" ref="P103">IF(C103="","",INDEX(FitCurve!$B$3:$B$1002,H103))</f>
        <v/>
      </c>
      <c r="Q103" s="3" t="str" cm="1">
        <f t="array" ref="Q103">IF(C103="","",INDEX(FitCurve!$B$3:$B$1002,I103))</f>
        <v/>
      </c>
      <c r="R103" s="3" t="str" cm="1">
        <f t="array" ref="R103">IF(C103="","",INDEX(FitCurve!$B$3:$B$1002,J103))</f>
        <v/>
      </c>
      <c r="S103" s="3" t="str" cm="1">
        <f t="array" ref="S103">IF(C103="","",INDEX(FitCurve!$B$3:$B$1002,K103))</f>
        <v/>
      </c>
    </row>
    <row r="104" spans="3:19" x14ac:dyDescent="0.25">
      <c r="C104" s="36"/>
      <c r="D104" s="3" t="str">
        <f>IF(C104="","",IF(OR(C104&gt;MAX(_xlfn.ANCHORARRAY(FitCurve!$E$3)),C104&lt;MIN(_xlfn.ANCHORARRAY(FitCurve!$E$3))),"Out of range",IF(CurveFitting!$N$3="5PL",10^(CurveFitting!$U$26-((LOG10(((CurveFitting!$U$25-CurveFitting!$U$24)/(C104-CurveFitting!$U$24))^(1/CurveFitting!$U$28)-1))/1)/CurveFitting!$U$27),
IF(CurveFitting!$N$3="4PL",10^(CurveFitting!$U$26-((LOG10((CurveFitting!$U$25-CurveFitting!$U$24)/(C104-CurveFitting!$U$24)-1))/CurveFitting!$U$27)),
IF(CurveFitting!$N$3="Linear",(C104-CurveFitting!$U$24)/CurveFitting!$U$25,
IF(CurveFitting!$N$3="Hyperbolic",CurveFitting!$U$25*C104/(CurveFitting!$U$24-C104),
IF(CurveFitting!$N$3="Exp1",CurveFitting!$U$26*LN(CurveFitting!$U$25/(CurveFitting!$U$25-C104)-CurveFitting!$U$24/(CurveFitting!$U$25-C104)),
IF(CurveFitting!$N$3="Exp2",CurveFitting!$U$26*LOG(CurveFitting!$U$24/(CurveFitting!$U$24-C104)-CurveFitting!$U$25/(CurveFitting!$U$24-C104)),""))))))))</f>
        <v/>
      </c>
      <c r="E104" s="3" t="str">
        <f>IFERROR(IF(C104="","",IF(OR(C104&gt;MAX(_xlfn.ANCHORARRAY(FitCurve!$E$3)),C104&lt;MIN(_xlfn.ANCHORARRAY(FitCurve!$E$3))),"Out of range","[ " &amp; TEXT(_xlfn.FORECAST.LINEAR(C104,R104:S104,N104:O104),"#.####") &amp; ", " &amp; TEXT(_xlfn.FORECAST.LINEAR(C104,P104:Q104,L104:M104),"#.####") &amp; " ]")),"")</f>
        <v/>
      </c>
      <c r="H104" s="52" t="str">
        <f>IF(C104="","",_xlfn.XMATCH(C104,FitCurve!AE104:AE1103,-1))</f>
        <v/>
      </c>
      <c r="I104" s="52" t="str">
        <f>IF(C104="","",_xlfn.XMATCH(C104,FitCurve!AE104:AE1103,1))</f>
        <v/>
      </c>
      <c r="J104" s="52" t="str">
        <f>IF(C104="","",_xlfn.XMATCH(C104,FitCurve!AF104:AF1103,-1))</f>
        <v/>
      </c>
      <c r="K104" s="52" t="str">
        <f>IF(C104="","",_xlfn.XMATCH(C104,FitCurve!AF104:AF1103,1))</f>
        <v/>
      </c>
      <c r="L104" s="3" t="str" cm="1">
        <f t="array" ref="L104">IF(C104="","",INDEX(FitCurve!$AE$3:$AE$1002,H104))</f>
        <v/>
      </c>
      <c r="M104" s="3" t="str" cm="1">
        <f t="array" ref="M104">IF(C104="","",INDEX(FitCurve!$AE$3:$AE$1002,I104))</f>
        <v/>
      </c>
      <c r="N104" s="3" t="str" cm="1">
        <f t="array" ref="N104">IF(C104="","",INDEX(FitCurve!$AF$3:$AF$1002,J104))</f>
        <v/>
      </c>
      <c r="O104" s="3" t="str" cm="1">
        <f t="array" ref="O104">IF(C104="","",INDEX(FitCurve!$AF$3:$AF$1002,K104))</f>
        <v/>
      </c>
      <c r="P104" s="3" t="str" cm="1">
        <f t="array" ref="P104">IF(C104="","",INDEX(FitCurve!$B$3:$B$1002,H104))</f>
        <v/>
      </c>
      <c r="Q104" s="3" t="str" cm="1">
        <f t="array" ref="Q104">IF(C104="","",INDEX(FitCurve!$B$3:$B$1002,I104))</f>
        <v/>
      </c>
      <c r="R104" s="3" t="str" cm="1">
        <f t="array" ref="R104">IF(C104="","",INDEX(FitCurve!$B$3:$B$1002,J104))</f>
        <v/>
      </c>
      <c r="S104" s="3" t="str" cm="1">
        <f t="array" ref="S104">IF(C104="","",INDEX(FitCurve!$B$3:$B$1002,K104))</f>
        <v/>
      </c>
    </row>
    <row r="105" spans="3:19" x14ac:dyDescent="0.25">
      <c r="C105" s="36"/>
      <c r="D105" s="3" t="str">
        <f>IF(C105="","",IF(OR(C105&gt;MAX(_xlfn.ANCHORARRAY(FitCurve!$E$3)),C105&lt;MIN(_xlfn.ANCHORARRAY(FitCurve!$E$3))),"Out of range",IF(CurveFitting!$N$3="5PL",10^(CurveFitting!$U$26-((LOG10(((CurveFitting!$U$25-CurveFitting!$U$24)/(C105-CurveFitting!$U$24))^(1/CurveFitting!$U$28)-1))/1)/CurveFitting!$U$27),
IF(CurveFitting!$N$3="4PL",10^(CurveFitting!$U$26-((LOG10((CurveFitting!$U$25-CurveFitting!$U$24)/(C105-CurveFitting!$U$24)-1))/CurveFitting!$U$27)),
IF(CurveFitting!$N$3="Linear",(C105-CurveFitting!$U$24)/CurveFitting!$U$25,
IF(CurveFitting!$N$3="Hyperbolic",CurveFitting!$U$25*C105/(CurveFitting!$U$24-C105),
IF(CurveFitting!$N$3="Exp1",CurveFitting!$U$26*LN(CurveFitting!$U$25/(CurveFitting!$U$25-C105)-CurveFitting!$U$24/(CurveFitting!$U$25-C105)),
IF(CurveFitting!$N$3="Exp2",CurveFitting!$U$26*LOG(CurveFitting!$U$24/(CurveFitting!$U$24-C105)-CurveFitting!$U$25/(CurveFitting!$U$24-C105)),""))))))))</f>
        <v/>
      </c>
      <c r="E105" s="3" t="str">
        <f>IFERROR(IF(C105="","",IF(OR(C105&gt;MAX(_xlfn.ANCHORARRAY(FitCurve!$E$3)),C105&lt;MIN(_xlfn.ANCHORARRAY(FitCurve!$E$3))),"Out of range","[ " &amp; TEXT(_xlfn.FORECAST.LINEAR(C105,R105:S105,N105:O105),"#.####") &amp; ", " &amp; TEXT(_xlfn.FORECAST.LINEAR(C105,P105:Q105,L105:M105),"#.####") &amp; " ]")),"")</f>
        <v/>
      </c>
      <c r="H105" s="52" t="str">
        <f>IF(C105="","",_xlfn.XMATCH(C105,FitCurve!AE105:AE1104,-1))</f>
        <v/>
      </c>
      <c r="I105" s="52" t="str">
        <f>IF(C105="","",_xlfn.XMATCH(C105,FitCurve!AE105:AE1104,1))</f>
        <v/>
      </c>
      <c r="J105" s="52" t="str">
        <f>IF(C105="","",_xlfn.XMATCH(C105,FitCurve!AF105:AF1104,-1))</f>
        <v/>
      </c>
      <c r="K105" s="52" t="str">
        <f>IF(C105="","",_xlfn.XMATCH(C105,FitCurve!AF105:AF1104,1))</f>
        <v/>
      </c>
      <c r="L105" s="3" t="str" cm="1">
        <f t="array" ref="L105">IF(C105="","",INDEX(FitCurve!$AE$3:$AE$1002,H105))</f>
        <v/>
      </c>
      <c r="M105" s="3" t="str" cm="1">
        <f t="array" ref="M105">IF(C105="","",INDEX(FitCurve!$AE$3:$AE$1002,I105))</f>
        <v/>
      </c>
      <c r="N105" s="3" t="str" cm="1">
        <f t="array" ref="N105">IF(C105="","",INDEX(FitCurve!$AF$3:$AF$1002,J105))</f>
        <v/>
      </c>
      <c r="O105" s="3" t="str" cm="1">
        <f t="array" ref="O105">IF(C105="","",INDEX(FitCurve!$AF$3:$AF$1002,K105))</f>
        <v/>
      </c>
      <c r="P105" s="3" t="str" cm="1">
        <f t="array" ref="P105">IF(C105="","",INDEX(FitCurve!$B$3:$B$1002,H105))</f>
        <v/>
      </c>
      <c r="Q105" s="3" t="str" cm="1">
        <f t="array" ref="Q105">IF(C105="","",INDEX(FitCurve!$B$3:$B$1002,I105))</f>
        <v/>
      </c>
      <c r="R105" s="3" t="str" cm="1">
        <f t="array" ref="R105">IF(C105="","",INDEX(FitCurve!$B$3:$B$1002,J105))</f>
        <v/>
      </c>
      <c r="S105" s="3" t="str" cm="1">
        <f t="array" ref="S105">IF(C105="","",INDEX(FitCurve!$B$3:$B$1002,K105))</f>
        <v/>
      </c>
    </row>
    <row r="106" spans="3:19" x14ac:dyDescent="0.25">
      <c r="C106" s="36"/>
      <c r="D106" s="3" t="str">
        <f>IF(C106="","",IF(OR(C106&gt;MAX(_xlfn.ANCHORARRAY(FitCurve!$E$3)),C106&lt;MIN(_xlfn.ANCHORARRAY(FitCurve!$E$3))),"Out of range",IF(CurveFitting!$N$3="5PL",10^(CurveFitting!$U$26-((LOG10(((CurveFitting!$U$25-CurveFitting!$U$24)/(C106-CurveFitting!$U$24))^(1/CurveFitting!$U$28)-1))/1)/CurveFitting!$U$27),
IF(CurveFitting!$N$3="4PL",10^(CurveFitting!$U$26-((LOG10((CurveFitting!$U$25-CurveFitting!$U$24)/(C106-CurveFitting!$U$24)-1))/CurveFitting!$U$27)),
IF(CurveFitting!$N$3="Linear",(C106-CurveFitting!$U$24)/CurveFitting!$U$25,
IF(CurveFitting!$N$3="Hyperbolic",CurveFitting!$U$25*C106/(CurveFitting!$U$24-C106),
IF(CurveFitting!$N$3="Exp1",CurveFitting!$U$26*LN(CurveFitting!$U$25/(CurveFitting!$U$25-C106)-CurveFitting!$U$24/(CurveFitting!$U$25-C106)),
IF(CurveFitting!$N$3="Exp2",CurveFitting!$U$26*LOG(CurveFitting!$U$24/(CurveFitting!$U$24-C106)-CurveFitting!$U$25/(CurveFitting!$U$24-C106)),""))))))))</f>
        <v/>
      </c>
      <c r="E106" s="3" t="str">
        <f>IFERROR(IF(C106="","",IF(OR(C106&gt;MAX(_xlfn.ANCHORARRAY(FitCurve!$E$3)),C106&lt;MIN(_xlfn.ANCHORARRAY(FitCurve!$E$3))),"Out of range","[ " &amp; TEXT(_xlfn.FORECAST.LINEAR(C106,R106:S106,N106:O106),"#.####") &amp; ", " &amp; TEXT(_xlfn.FORECAST.LINEAR(C106,P106:Q106,L106:M106),"#.####") &amp; " ]")),"")</f>
        <v/>
      </c>
      <c r="H106" s="52" t="str">
        <f>IF(C106="","",_xlfn.XMATCH(C106,FitCurve!AE106:AE1105,-1))</f>
        <v/>
      </c>
      <c r="I106" s="52" t="str">
        <f>IF(C106="","",_xlfn.XMATCH(C106,FitCurve!AE106:AE1105,1))</f>
        <v/>
      </c>
      <c r="J106" s="52" t="str">
        <f>IF(C106="","",_xlfn.XMATCH(C106,FitCurve!AF106:AF1105,-1))</f>
        <v/>
      </c>
      <c r="K106" s="52" t="str">
        <f>IF(C106="","",_xlfn.XMATCH(C106,FitCurve!AF106:AF1105,1))</f>
        <v/>
      </c>
      <c r="L106" s="3" t="str" cm="1">
        <f t="array" ref="L106">IF(C106="","",INDEX(FitCurve!$AE$3:$AE$1002,H106))</f>
        <v/>
      </c>
      <c r="M106" s="3" t="str" cm="1">
        <f t="array" ref="M106">IF(C106="","",INDEX(FitCurve!$AE$3:$AE$1002,I106))</f>
        <v/>
      </c>
      <c r="N106" s="3" t="str" cm="1">
        <f t="array" ref="N106">IF(C106="","",INDEX(FitCurve!$AF$3:$AF$1002,J106))</f>
        <v/>
      </c>
      <c r="O106" s="3" t="str" cm="1">
        <f t="array" ref="O106">IF(C106="","",INDEX(FitCurve!$AF$3:$AF$1002,K106))</f>
        <v/>
      </c>
      <c r="P106" s="3" t="str" cm="1">
        <f t="array" ref="P106">IF(C106="","",INDEX(FitCurve!$B$3:$B$1002,H106))</f>
        <v/>
      </c>
      <c r="Q106" s="3" t="str" cm="1">
        <f t="array" ref="Q106">IF(C106="","",INDEX(FitCurve!$B$3:$B$1002,I106))</f>
        <v/>
      </c>
      <c r="R106" s="3" t="str" cm="1">
        <f t="array" ref="R106">IF(C106="","",INDEX(FitCurve!$B$3:$B$1002,J106))</f>
        <v/>
      </c>
      <c r="S106" s="3" t="str" cm="1">
        <f t="array" ref="S106">IF(C106="","",INDEX(FitCurve!$B$3:$B$1002,K106))</f>
        <v/>
      </c>
    </row>
    <row r="107" spans="3:19" x14ac:dyDescent="0.25">
      <c r="C107" s="36"/>
      <c r="D107" s="3" t="str">
        <f>IF(C107="","",IF(OR(C107&gt;MAX(_xlfn.ANCHORARRAY(FitCurve!$E$3)),C107&lt;MIN(_xlfn.ANCHORARRAY(FitCurve!$E$3))),"Out of range",IF(CurveFitting!$N$3="5PL",10^(CurveFitting!$U$26-((LOG10(((CurveFitting!$U$25-CurveFitting!$U$24)/(C107-CurveFitting!$U$24))^(1/CurveFitting!$U$28)-1))/1)/CurveFitting!$U$27),
IF(CurveFitting!$N$3="4PL",10^(CurveFitting!$U$26-((LOG10((CurveFitting!$U$25-CurveFitting!$U$24)/(C107-CurveFitting!$U$24)-1))/CurveFitting!$U$27)),
IF(CurveFitting!$N$3="Linear",(C107-CurveFitting!$U$24)/CurveFitting!$U$25,
IF(CurveFitting!$N$3="Hyperbolic",CurveFitting!$U$25*C107/(CurveFitting!$U$24-C107),
IF(CurveFitting!$N$3="Exp1",CurveFitting!$U$26*LN(CurveFitting!$U$25/(CurveFitting!$U$25-C107)-CurveFitting!$U$24/(CurveFitting!$U$25-C107)),
IF(CurveFitting!$N$3="Exp2",CurveFitting!$U$26*LOG(CurveFitting!$U$24/(CurveFitting!$U$24-C107)-CurveFitting!$U$25/(CurveFitting!$U$24-C107)),""))))))))</f>
        <v/>
      </c>
      <c r="E107" s="3" t="str">
        <f>IFERROR(IF(C107="","",IF(OR(C107&gt;MAX(_xlfn.ANCHORARRAY(FitCurve!$E$3)),C107&lt;MIN(_xlfn.ANCHORARRAY(FitCurve!$E$3))),"Out of range","[ " &amp; TEXT(_xlfn.FORECAST.LINEAR(C107,R107:S107,N107:O107),"#.####") &amp; ", " &amp; TEXT(_xlfn.FORECAST.LINEAR(C107,P107:Q107,L107:M107),"#.####") &amp; " ]")),"")</f>
        <v/>
      </c>
      <c r="H107" s="52" t="str">
        <f>IF(C107="","",_xlfn.XMATCH(C107,FitCurve!AE107:AE1106,-1))</f>
        <v/>
      </c>
      <c r="I107" s="52" t="str">
        <f>IF(C107="","",_xlfn.XMATCH(C107,FitCurve!AE107:AE1106,1))</f>
        <v/>
      </c>
      <c r="J107" s="52" t="str">
        <f>IF(C107="","",_xlfn.XMATCH(C107,FitCurve!AF107:AF1106,-1))</f>
        <v/>
      </c>
      <c r="K107" s="52" t="str">
        <f>IF(C107="","",_xlfn.XMATCH(C107,FitCurve!AF107:AF1106,1))</f>
        <v/>
      </c>
      <c r="L107" s="3" t="str" cm="1">
        <f t="array" ref="L107">IF(C107="","",INDEX(FitCurve!$AE$3:$AE$1002,H107))</f>
        <v/>
      </c>
      <c r="M107" s="3" t="str" cm="1">
        <f t="array" ref="M107">IF(C107="","",INDEX(FitCurve!$AE$3:$AE$1002,I107))</f>
        <v/>
      </c>
      <c r="N107" s="3" t="str" cm="1">
        <f t="array" ref="N107">IF(C107="","",INDEX(FitCurve!$AF$3:$AF$1002,J107))</f>
        <v/>
      </c>
      <c r="O107" s="3" t="str" cm="1">
        <f t="array" ref="O107">IF(C107="","",INDEX(FitCurve!$AF$3:$AF$1002,K107))</f>
        <v/>
      </c>
      <c r="P107" s="3" t="str" cm="1">
        <f t="array" ref="P107">IF(C107="","",INDEX(FitCurve!$B$3:$B$1002,H107))</f>
        <v/>
      </c>
      <c r="Q107" s="3" t="str" cm="1">
        <f t="array" ref="Q107">IF(C107="","",INDEX(FitCurve!$B$3:$B$1002,I107))</f>
        <v/>
      </c>
      <c r="R107" s="3" t="str" cm="1">
        <f t="array" ref="R107">IF(C107="","",INDEX(FitCurve!$B$3:$B$1002,J107))</f>
        <v/>
      </c>
      <c r="S107" s="3" t="str" cm="1">
        <f t="array" ref="S107">IF(C107="","",INDEX(FitCurve!$B$3:$B$1002,K107))</f>
        <v/>
      </c>
    </row>
    <row r="108" spans="3:19" x14ac:dyDescent="0.25">
      <c r="C108" s="36"/>
      <c r="D108" s="3" t="str">
        <f>IF(C108="","",IF(OR(C108&gt;MAX(_xlfn.ANCHORARRAY(FitCurve!$E$3)),C108&lt;MIN(_xlfn.ANCHORARRAY(FitCurve!$E$3))),"Out of range",IF(CurveFitting!$N$3="5PL",10^(CurveFitting!$U$26-((LOG10(((CurveFitting!$U$25-CurveFitting!$U$24)/(C108-CurveFitting!$U$24))^(1/CurveFitting!$U$28)-1))/1)/CurveFitting!$U$27),
IF(CurveFitting!$N$3="4PL",10^(CurveFitting!$U$26-((LOG10((CurveFitting!$U$25-CurveFitting!$U$24)/(C108-CurveFitting!$U$24)-1))/CurveFitting!$U$27)),
IF(CurveFitting!$N$3="Linear",(C108-CurveFitting!$U$24)/CurveFitting!$U$25,
IF(CurveFitting!$N$3="Hyperbolic",CurveFitting!$U$25*C108/(CurveFitting!$U$24-C108),
IF(CurveFitting!$N$3="Exp1",CurveFitting!$U$26*LN(CurveFitting!$U$25/(CurveFitting!$U$25-C108)-CurveFitting!$U$24/(CurveFitting!$U$25-C108)),
IF(CurveFitting!$N$3="Exp2",CurveFitting!$U$26*LOG(CurveFitting!$U$24/(CurveFitting!$U$24-C108)-CurveFitting!$U$25/(CurveFitting!$U$24-C108)),""))))))))</f>
        <v/>
      </c>
      <c r="E108" s="3" t="str">
        <f>IFERROR(IF(C108="","",IF(OR(C108&gt;MAX(_xlfn.ANCHORARRAY(FitCurve!$E$3)),C108&lt;MIN(_xlfn.ANCHORARRAY(FitCurve!$E$3))),"Out of range","[ " &amp; TEXT(_xlfn.FORECAST.LINEAR(C108,R108:S108,N108:O108),"#.####") &amp; ", " &amp; TEXT(_xlfn.FORECAST.LINEAR(C108,P108:Q108,L108:M108),"#.####") &amp; " ]")),"")</f>
        <v/>
      </c>
      <c r="H108" s="52" t="str">
        <f>IF(C108="","",_xlfn.XMATCH(C108,FitCurve!AE108:AE1107,-1))</f>
        <v/>
      </c>
      <c r="I108" s="52" t="str">
        <f>IF(C108="","",_xlfn.XMATCH(C108,FitCurve!AE108:AE1107,1))</f>
        <v/>
      </c>
      <c r="J108" s="52" t="str">
        <f>IF(C108="","",_xlfn.XMATCH(C108,FitCurve!AF108:AF1107,-1))</f>
        <v/>
      </c>
      <c r="K108" s="52" t="str">
        <f>IF(C108="","",_xlfn.XMATCH(C108,FitCurve!AF108:AF1107,1))</f>
        <v/>
      </c>
      <c r="L108" s="3" t="str" cm="1">
        <f t="array" ref="L108">IF(C108="","",INDEX(FitCurve!$AE$3:$AE$1002,H108))</f>
        <v/>
      </c>
      <c r="M108" s="3" t="str" cm="1">
        <f t="array" ref="M108">IF(C108="","",INDEX(FitCurve!$AE$3:$AE$1002,I108))</f>
        <v/>
      </c>
      <c r="N108" s="3" t="str" cm="1">
        <f t="array" ref="N108">IF(C108="","",INDEX(FitCurve!$AF$3:$AF$1002,J108))</f>
        <v/>
      </c>
      <c r="O108" s="3" t="str" cm="1">
        <f t="array" ref="O108">IF(C108="","",INDEX(FitCurve!$AF$3:$AF$1002,K108))</f>
        <v/>
      </c>
      <c r="P108" s="3" t="str" cm="1">
        <f t="array" ref="P108">IF(C108="","",INDEX(FitCurve!$B$3:$B$1002,H108))</f>
        <v/>
      </c>
      <c r="Q108" s="3" t="str" cm="1">
        <f t="array" ref="Q108">IF(C108="","",INDEX(FitCurve!$B$3:$B$1002,I108))</f>
        <v/>
      </c>
      <c r="R108" s="3" t="str" cm="1">
        <f t="array" ref="R108">IF(C108="","",INDEX(FitCurve!$B$3:$B$1002,J108))</f>
        <v/>
      </c>
      <c r="S108" s="3" t="str" cm="1">
        <f t="array" ref="S108">IF(C108="","",INDEX(FitCurve!$B$3:$B$1002,K108))</f>
        <v/>
      </c>
    </row>
    <row r="109" spans="3:19" x14ac:dyDescent="0.25">
      <c r="C109" s="36"/>
      <c r="D109" s="3" t="str">
        <f>IF(C109="","",IF(OR(C109&gt;MAX(_xlfn.ANCHORARRAY(FitCurve!$E$3)),C109&lt;MIN(_xlfn.ANCHORARRAY(FitCurve!$E$3))),"Out of range",IF(CurveFitting!$N$3="5PL",10^(CurveFitting!$U$26-((LOG10(((CurveFitting!$U$25-CurveFitting!$U$24)/(C109-CurveFitting!$U$24))^(1/CurveFitting!$U$28)-1))/1)/CurveFitting!$U$27),
IF(CurveFitting!$N$3="4PL",10^(CurveFitting!$U$26-((LOG10((CurveFitting!$U$25-CurveFitting!$U$24)/(C109-CurveFitting!$U$24)-1))/CurveFitting!$U$27)),
IF(CurveFitting!$N$3="Linear",(C109-CurveFitting!$U$24)/CurveFitting!$U$25,
IF(CurveFitting!$N$3="Hyperbolic",CurveFitting!$U$25*C109/(CurveFitting!$U$24-C109),
IF(CurveFitting!$N$3="Exp1",CurveFitting!$U$26*LN(CurveFitting!$U$25/(CurveFitting!$U$25-C109)-CurveFitting!$U$24/(CurveFitting!$U$25-C109)),
IF(CurveFitting!$N$3="Exp2",CurveFitting!$U$26*LOG(CurveFitting!$U$24/(CurveFitting!$U$24-C109)-CurveFitting!$U$25/(CurveFitting!$U$24-C109)),""))))))))</f>
        <v/>
      </c>
      <c r="E109" s="3" t="str">
        <f>IFERROR(IF(C109="","",IF(OR(C109&gt;MAX(_xlfn.ANCHORARRAY(FitCurve!$E$3)),C109&lt;MIN(_xlfn.ANCHORARRAY(FitCurve!$E$3))),"Out of range","[ " &amp; TEXT(_xlfn.FORECAST.LINEAR(C109,R109:S109,N109:O109),"#.####") &amp; ", " &amp; TEXT(_xlfn.FORECAST.LINEAR(C109,P109:Q109,L109:M109),"#.####") &amp; " ]")),"")</f>
        <v/>
      </c>
      <c r="H109" s="52" t="str">
        <f>IF(C109="","",_xlfn.XMATCH(C109,FitCurve!AE109:AE1108,-1))</f>
        <v/>
      </c>
      <c r="I109" s="52" t="str">
        <f>IF(C109="","",_xlfn.XMATCH(C109,FitCurve!AE109:AE1108,1))</f>
        <v/>
      </c>
      <c r="J109" s="52" t="str">
        <f>IF(C109="","",_xlfn.XMATCH(C109,FitCurve!AF109:AF1108,-1))</f>
        <v/>
      </c>
      <c r="K109" s="52" t="str">
        <f>IF(C109="","",_xlfn.XMATCH(C109,FitCurve!AF109:AF1108,1))</f>
        <v/>
      </c>
      <c r="L109" s="3" t="str" cm="1">
        <f t="array" ref="L109">IF(C109="","",INDEX(FitCurve!$AE$3:$AE$1002,H109))</f>
        <v/>
      </c>
      <c r="M109" s="3" t="str" cm="1">
        <f t="array" ref="M109">IF(C109="","",INDEX(FitCurve!$AE$3:$AE$1002,I109))</f>
        <v/>
      </c>
      <c r="N109" s="3" t="str" cm="1">
        <f t="array" ref="N109">IF(C109="","",INDEX(FitCurve!$AF$3:$AF$1002,J109))</f>
        <v/>
      </c>
      <c r="O109" s="3" t="str" cm="1">
        <f t="array" ref="O109">IF(C109="","",INDEX(FitCurve!$AF$3:$AF$1002,K109))</f>
        <v/>
      </c>
      <c r="P109" s="3" t="str" cm="1">
        <f t="array" ref="P109">IF(C109="","",INDEX(FitCurve!$B$3:$B$1002,H109))</f>
        <v/>
      </c>
      <c r="Q109" s="3" t="str" cm="1">
        <f t="array" ref="Q109">IF(C109="","",INDEX(FitCurve!$B$3:$B$1002,I109))</f>
        <v/>
      </c>
      <c r="R109" s="3" t="str" cm="1">
        <f t="array" ref="R109">IF(C109="","",INDEX(FitCurve!$B$3:$B$1002,J109))</f>
        <v/>
      </c>
      <c r="S109" s="3" t="str" cm="1">
        <f t="array" ref="S109">IF(C109="","",INDEX(FitCurve!$B$3:$B$1002,K109))</f>
        <v/>
      </c>
    </row>
    <row r="110" spans="3:19" x14ac:dyDescent="0.25">
      <c r="C110" s="36"/>
      <c r="D110" s="3" t="str">
        <f>IF(C110="","",IF(OR(C110&gt;MAX(_xlfn.ANCHORARRAY(FitCurve!$E$3)),C110&lt;MIN(_xlfn.ANCHORARRAY(FitCurve!$E$3))),"Out of range",IF(CurveFitting!$N$3="5PL",10^(CurveFitting!$U$26-((LOG10(((CurveFitting!$U$25-CurveFitting!$U$24)/(C110-CurveFitting!$U$24))^(1/CurveFitting!$U$28)-1))/1)/CurveFitting!$U$27),
IF(CurveFitting!$N$3="4PL",10^(CurveFitting!$U$26-((LOG10((CurveFitting!$U$25-CurveFitting!$U$24)/(C110-CurveFitting!$U$24)-1))/CurveFitting!$U$27)),
IF(CurveFitting!$N$3="Linear",(C110-CurveFitting!$U$24)/CurveFitting!$U$25,
IF(CurveFitting!$N$3="Hyperbolic",CurveFitting!$U$25*C110/(CurveFitting!$U$24-C110),
IF(CurveFitting!$N$3="Exp1",CurveFitting!$U$26*LN(CurveFitting!$U$25/(CurveFitting!$U$25-C110)-CurveFitting!$U$24/(CurveFitting!$U$25-C110)),
IF(CurveFitting!$N$3="Exp2",CurveFitting!$U$26*LOG(CurveFitting!$U$24/(CurveFitting!$U$24-C110)-CurveFitting!$U$25/(CurveFitting!$U$24-C110)),""))))))))</f>
        <v/>
      </c>
      <c r="E110" s="3" t="str">
        <f>IFERROR(IF(C110="","",IF(OR(C110&gt;MAX(_xlfn.ANCHORARRAY(FitCurve!$E$3)),C110&lt;MIN(_xlfn.ANCHORARRAY(FitCurve!$E$3))),"Out of range","[ " &amp; TEXT(_xlfn.FORECAST.LINEAR(C110,R110:S110,N110:O110),"#.####") &amp; ", " &amp; TEXT(_xlfn.FORECAST.LINEAR(C110,P110:Q110,L110:M110),"#.####") &amp; " ]")),"")</f>
        <v/>
      </c>
      <c r="H110" s="52" t="str">
        <f>IF(C110="","",_xlfn.XMATCH(C110,FitCurve!AE110:AE1109,-1))</f>
        <v/>
      </c>
      <c r="I110" s="52" t="str">
        <f>IF(C110="","",_xlfn.XMATCH(C110,FitCurve!AE110:AE1109,1))</f>
        <v/>
      </c>
      <c r="J110" s="52" t="str">
        <f>IF(C110="","",_xlfn.XMATCH(C110,FitCurve!AF110:AF1109,-1))</f>
        <v/>
      </c>
      <c r="K110" s="52" t="str">
        <f>IF(C110="","",_xlfn.XMATCH(C110,FitCurve!AF110:AF1109,1))</f>
        <v/>
      </c>
      <c r="L110" s="3" t="str" cm="1">
        <f t="array" ref="L110">IF(C110="","",INDEX(FitCurve!$AE$3:$AE$1002,H110))</f>
        <v/>
      </c>
      <c r="M110" s="3" t="str" cm="1">
        <f t="array" ref="M110">IF(C110="","",INDEX(FitCurve!$AE$3:$AE$1002,I110))</f>
        <v/>
      </c>
      <c r="N110" s="3" t="str" cm="1">
        <f t="array" ref="N110">IF(C110="","",INDEX(FitCurve!$AF$3:$AF$1002,J110))</f>
        <v/>
      </c>
      <c r="O110" s="3" t="str" cm="1">
        <f t="array" ref="O110">IF(C110="","",INDEX(FitCurve!$AF$3:$AF$1002,K110))</f>
        <v/>
      </c>
      <c r="P110" s="3" t="str" cm="1">
        <f t="array" ref="P110">IF(C110="","",INDEX(FitCurve!$B$3:$B$1002,H110))</f>
        <v/>
      </c>
      <c r="Q110" s="3" t="str" cm="1">
        <f t="array" ref="Q110">IF(C110="","",INDEX(FitCurve!$B$3:$B$1002,I110))</f>
        <v/>
      </c>
      <c r="R110" s="3" t="str" cm="1">
        <f t="array" ref="R110">IF(C110="","",INDEX(FitCurve!$B$3:$B$1002,J110))</f>
        <v/>
      </c>
      <c r="S110" s="3" t="str" cm="1">
        <f t="array" ref="S110">IF(C110="","",INDEX(FitCurve!$B$3:$B$1002,K110))</f>
        <v/>
      </c>
    </row>
    <row r="111" spans="3:19" x14ac:dyDescent="0.25">
      <c r="C111" s="36"/>
      <c r="D111" s="3" t="str">
        <f>IF(C111="","",IF(OR(C111&gt;MAX(_xlfn.ANCHORARRAY(FitCurve!$E$3)),C111&lt;MIN(_xlfn.ANCHORARRAY(FitCurve!$E$3))),"Out of range",IF(CurveFitting!$N$3="5PL",10^(CurveFitting!$U$26-((LOG10(((CurveFitting!$U$25-CurveFitting!$U$24)/(C111-CurveFitting!$U$24))^(1/CurveFitting!$U$28)-1))/1)/CurveFitting!$U$27),
IF(CurveFitting!$N$3="4PL",10^(CurveFitting!$U$26-((LOG10((CurveFitting!$U$25-CurveFitting!$U$24)/(C111-CurveFitting!$U$24)-1))/CurveFitting!$U$27)),
IF(CurveFitting!$N$3="Linear",(C111-CurveFitting!$U$24)/CurveFitting!$U$25,
IF(CurveFitting!$N$3="Hyperbolic",CurveFitting!$U$25*C111/(CurveFitting!$U$24-C111),
IF(CurveFitting!$N$3="Exp1",CurveFitting!$U$26*LN(CurveFitting!$U$25/(CurveFitting!$U$25-C111)-CurveFitting!$U$24/(CurveFitting!$U$25-C111)),
IF(CurveFitting!$N$3="Exp2",CurveFitting!$U$26*LOG(CurveFitting!$U$24/(CurveFitting!$U$24-C111)-CurveFitting!$U$25/(CurveFitting!$U$24-C111)),""))))))))</f>
        <v/>
      </c>
      <c r="E111" s="3" t="str">
        <f>IFERROR(IF(C111="","",IF(OR(C111&gt;MAX(_xlfn.ANCHORARRAY(FitCurve!$E$3)),C111&lt;MIN(_xlfn.ANCHORARRAY(FitCurve!$E$3))),"Out of range","[ " &amp; TEXT(_xlfn.FORECAST.LINEAR(C111,R111:S111,N111:O111),"#.####") &amp; ", " &amp; TEXT(_xlfn.FORECAST.LINEAR(C111,P111:Q111,L111:M111),"#.####") &amp; " ]")),"")</f>
        <v/>
      </c>
      <c r="H111" s="52" t="str">
        <f>IF(C111="","",_xlfn.XMATCH(C111,FitCurve!AE111:AE1110,-1))</f>
        <v/>
      </c>
      <c r="I111" s="52" t="str">
        <f>IF(C111="","",_xlfn.XMATCH(C111,FitCurve!AE111:AE1110,1))</f>
        <v/>
      </c>
      <c r="J111" s="52" t="str">
        <f>IF(C111="","",_xlfn.XMATCH(C111,FitCurve!AF111:AF1110,-1))</f>
        <v/>
      </c>
      <c r="K111" s="52" t="str">
        <f>IF(C111="","",_xlfn.XMATCH(C111,FitCurve!AF111:AF1110,1))</f>
        <v/>
      </c>
      <c r="L111" s="3" t="str" cm="1">
        <f t="array" ref="L111">IF(C111="","",INDEX(FitCurve!$AE$3:$AE$1002,H111))</f>
        <v/>
      </c>
      <c r="M111" s="3" t="str" cm="1">
        <f t="array" ref="M111">IF(C111="","",INDEX(FitCurve!$AE$3:$AE$1002,I111))</f>
        <v/>
      </c>
      <c r="N111" s="3" t="str" cm="1">
        <f t="array" ref="N111">IF(C111="","",INDEX(FitCurve!$AF$3:$AF$1002,J111))</f>
        <v/>
      </c>
      <c r="O111" s="3" t="str" cm="1">
        <f t="array" ref="O111">IF(C111="","",INDEX(FitCurve!$AF$3:$AF$1002,K111))</f>
        <v/>
      </c>
      <c r="P111" s="3" t="str" cm="1">
        <f t="array" ref="P111">IF(C111="","",INDEX(FitCurve!$B$3:$B$1002,H111))</f>
        <v/>
      </c>
      <c r="Q111" s="3" t="str" cm="1">
        <f t="array" ref="Q111">IF(C111="","",INDEX(FitCurve!$B$3:$B$1002,I111))</f>
        <v/>
      </c>
      <c r="R111" s="3" t="str" cm="1">
        <f t="array" ref="R111">IF(C111="","",INDEX(FitCurve!$B$3:$B$1002,J111))</f>
        <v/>
      </c>
      <c r="S111" s="3" t="str" cm="1">
        <f t="array" ref="S111">IF(C111="","",INDEX(FitCurve!$B$3:$B$1002,K111))</f>
        <v/>
      </c>
    </row>
    <row r="112" spans="3:19" x14ac:dyDescent="0.25">
      <c r="C112" s="36"/>
      <c r="D112" s="3" t="str">
        <f>IF(C112="","",IF(OR(C112&gt;MAX(_xlfn.ANCHORARRAY(FitCurve!$E$3)),C112&lt;MIN(_xlfn.ANCHORARRAY(FitCurve!$E$3))),"Out of range",IF(CurveFitting!$N$3="5PL",10^(CurveFitting!$U$26-((LOG10(((CurveFitting!$U$25-CurveFitting!$U$24)/(C112-CurveFitting!$U$24))^(1/CurveFitting!$U$28)-1))/1)/CurveFitting!$U$27),
IF(CurveFitting!$N$3="4PL",10^(CurveFitting!$U$26-((LOG10((CurveFitting!$U$25-CurveFitting!$U$24)/(C112-CurveFitting!$U$24)-1))/CurveFitting!$U$27)),
IF(CurveFitting!$N$3="Linear",(C112-CurveFitting!$U$24)/CurveFitting!$U$25,
IF(CurveFitting!$N$3="Hyperbolic",CurveFitting!$U$25*C112/(CurveFitting!$U$24-C112),
IF(CurveFitting!$N$3="Exp1",CurveFitting!$U$26*LN(CurveFitting!$U$25/(CurveFitting!$U$25-C112)-CurveFitting!$U$24/(CurveFitting!$U$25-C112)),
IF(CurveFitting!$N$3="Exp2",CurveFitting!$U$26*LOG(CurveFitting!$U$24/(CurveFitting!$U$24-C112)-CurveFitting!$U$25/(CurveFitting!$U$24-C112)),""))))))))</f>
        <v/>
      </c>
      <c r="E112" s="3" t="str">
        <f>IFERROR(IF(C112="","",IF(OR(C112&gt;MAX(_xlfn.ANCHORARRAY(FitCurve!$E$3)),C112&lt;MIN(_xlfn.ANCHORARRAY(FitCurve!$E$3))),"Out of range","[ " &amp; TEXT(_xlfn.FORECAST.LINEAR(C112,R112:S112,N112:O112),"#.####") &amp; ", " &amp; TEXT(_xlfn.FORECAST.LINEAR(C112,P112:Q112,L112:M112),"#.####") &amp; " ]")),"")</f>
        <v/>
      </c>
      <c r="H112" s="52" t="str">
        <f>IF(C112="","",_xlfn.XMATCH(C112,FitCurve!AE112:AE1111,-1))</f>
        <v/>
      </c>
      <c r="I112" s="52" t="str">
        <f>IF(C112="","",_xlfn.XMATCH(C112,FitCurve!AE112:AE1111,1))</f>
        <v/>
      </c>
      <c r="J112" s="52" t="str">
        <f>IF(C112="","",_xlfn.XMATCH(C112,FitCurve!AF112:AF1111,-1))</f>
        <v/>
      </c>
      <c r="K112" s="52" t="str">
        <f>IF(C112="","",_xlfn.XMATCH(C112,FitCurve!AF112:AF1111,1))</f>
        <v/>
      </c>
      <c r="L112" s="3" t="str" cm="1">
        <f t="array" ref="L112">IF(C112="","",INDEX(FitCurve!$AE$3:$AE$1002,H112))</f>
        <v/>
      </c>
      <c r="M112" s="3" t="str" cm="1">
        <f t="array" ref="M112">IF(C112="","",INDEX(FitCurve!$AE$3:$AE$1002,I112))</f>
        <v/>
      </c>
      <c r="N112" s="3" t="str" cm="1">
        <f t="array" ref="N112">IF(C112="","",INDEX(FitCurve!$AF$3:$AF$1002,J112))</f>
        <v/>
      </c>
      <c r="O112" s="3" t="str" cm="1">
        <f t="array" ref="O112">IF(C112="","",INDEX(FitCurve!$AF$3:$AF$1002,K112))</f>
        <v/>
      </c>
      <c r="P112" s="3" t="str" cm="1">
        <f t="array" ref="P112">IF(C112="","",INDEX(FitCurve!$B$3:$B$1002,H112))</f>
        <v/>
      </c>
      <c r="Q112" s="3" t="str" cm="1">
        <f t="array" ref="Q112">IF(C112="","",INDEX(FitCurve!$B$3:$B$1002,I112))</f>
        <v/>
      </c>
      <c r="R112" s="3" t="str" cm="1">
        <f t="array" ref="R112">IF(C112="","",INDEX(FitCurve!$B$3:$B$1002,J112))</f>
        <v/>
      </c>
      <c r="S112" s="3" t="str" cm="1">
        <f t="array" ref="S112">IF(C112="","",INDEX(FitCurve!$B$3:$B$1002,K112))</f>
        <v/>
      </c>
    </row>
    <row r="113" spans="3:19" x14ac:dyDescent="0.25">
      <c r="C113" s="36"/>
      <c r="D113" s="3" t="str">
        <f>IF(C113="","",IF(OR(C113&gt;MAX(_xlfn.ANCHORARRAY(FitCurve!$E$3)),C113&lt;MIN(_xlfn.ANCHORARRAY(FitCurve!$E$3))),"Out of range",IF(CurveFitting!$N$3="5PL",10^(CurveFitting!$U$26-((LOG10(((CurveFitting!$U$25-CurveFitting!$U$24)/(C113-CurveFitting!$U$24))^(1/CurveFitting!$U$28)-1))/1)/CurveFitting!$U$27),
IF(CurveFitting!$N$3="4PL",10^(CurveFitting!$U$26-((LOG10((CurveFitting!$U$25-CurveFitting!$U$24)/(C113-CurveFitting!$U$24)-1))/CurveFitting!$U$27)),
IF(CurveFitting!$N$3="Linear",(C113-CurveFitting!$U$24)/CurveFitting!$U$25,
IF(CurveFitting!$N$3="Hyperbolic",CurveFitting!$U$25*C113/(CurveFitting!$U$24-C113),
IF(CurveFitting!$N$3="Exp1",CurveFitting!$U$26*LN(CurveFitting!$U$25/(CurveFitting!$U$25-C113)-CurveFitting!$U$24/(CurveFitting!$U$25-C113)),
IF(CurveFitting!$N$3="Exp2",CurveFitting!$U$26*LOG(CurveFitting!$U$24/(CurveFitting!$U$24-C113)-CurveFitting!$U$25/(CurveFitting!$U$24-C113)),""))))))))</f>
        <v/>
      </c>
      <c r="E113" s="3" t="str">
        <f>IFERROR(IF(C113="","",IF(OR(C113&gt;MAX(_xlfn.ANCHORARRAY(FitCurve!$E$3)),C113&lt;MIN(_xlfn.ANCHORARRAY(FitCurve!$E$3))),"Out of range","[ " &amp; TEXT(_xlfn.FORECAST.LINEAR(C113,R113:S113,N113:O113),"#.####") &amp; ", " &amp; TEXT(_xlfn.FORECAST.LINEAR(C113,P113:Q113,L113:M113),"#.####") &amp; " ]")),"")</f>
        <v/>
      </c>
      <c r="H113" s="52" t="str">
        <f>IF(C113="","",_xlfn.XMATCH(C113,FitCurve!AE113:AE1112,-1))</f>
        <v/>
      </c>
      <c r="I113" s="52" t="str">
        <f>IF(C113="","",_xlfn.XMATCH(C113,FitCurve!AE113:AE1112,1))</f>
        <v/>
      </c>
      <c r="J113" s="52" t="str">
        <f>IF(C113="","",_xlfn.XMATCH(C113,FitCurve!AF113:AF1112,-1))</f>
        <v/>
      </c>
      <c r="K113" s="52" t="str">
        <f>IF(C113="","",_xlfn.XMATCH(C113,FitCurve!AF113:AF1112,1))</f>
        <v/>
      </c>
      <c r="L113" s="3" t="str" cm="1">
        <f t="array" ref="L113">IF(C113="","",INDEX(FitCurve!$AE$3:$AE$1002,H113))</f>
        <v/>
      </c>
      <c r="M113" s="3" t="str" cm="1">
        <f t="array" ref="M113">IF(C113="","",INDEX(FitCurve!$AE$3:$AE$1002,I113))</f>
        <v/>
      </c>
      <c r="N113" s="3" t="str" cm="1">
        <f t="array" ref="N113">IF(C113="","",INDEX(FitCurve!$AF$3:$AF$1002,J113))</f>
        <v/>
      </c>
      <c r="O113" s="3" t="str" cm="1">
        <f t="array" ref="O113">IF(C113="","",INDEX(FitCurve!$AF$3:$AF$1002,K113))</f>
        <v/>
      </c>
      <c r="P113" s="3" t="str" cm="1">
        <f t="array" ref="P113">IF(C113="","",INDEX(FitCurve!$B$3:$B$1002,H113))</f>
        <v/>
      </c>
      <c r="Q113" s="3" t="str" cm="1">
        <f t="array" ref="Q113">IF(C113="","",INDEX(FitCurve!$B$3:$B$1002,I113))</f>
        <v/>
      </c>
      <c r="R113" s="3" t="str" cm="1">
        <f t="array" ref="R113">IF(C113="","",INDEX(FitCurve!$B$3:$B$1002,J113))</f>
        <v/>
      </c>
      <c r="S113" s="3" t="str" cm="1">
        <f t="array" ref="S113">IF(C113="","",INDEX(FitCurve!$B$3:$B$1002,K113))</f>
        <v/>
      </c>
    </row>
    <row r="114" spans="3:19" x14ac:dyDescent="0.25">
      <c r="C114" s="36"/>
      <c r="D114" s="3" t="str">
        <f>IF(C114="","",IF(OR(C114&gt;MAX(_xlfn.ANCHORARRAY(FitCurve!$E$3)),C114&lt;MIN(_xlfn.ANCHORARRAY(FitCurve!$E$3))),"Out of range",IF(CurveFitting!$N$3="5PL",10^(CurveFitting!$U$26-((LOG10(((CurveFitting!$U$25-CurveFitting!$U$24)/(C114-CurveFitting!$U$24))^(1/CurveFitting!$U$28)-1))/1)/CurveFitting!$U$27),
IF(CurveFitting!$N$3="4PL",10^(CurveFitting!$U$26-((LOG10((CurveFitting!$U$25-CurveFitting!$U$24)/(C114-CurveFitting!$U$24)-1))/CurveFitting!$U$27)),
IF(CurveFitting!$N$3="Linear",(C114-CurveFitting!$U$24)/CurveFitting!$U$25,
IF(CurveFitting!$N$3="Hyperbolic",CurveFitting!$U$25*C114/(CurveFitting!$U$24-C114),
IF(CurveFitting!$N$3="Exp1",CurveFitting!$U$26*LN(CurveFitting!$U$25/(CurveFitting!$U$25-C114)-CurveFitting!$U$24/(CurveFitting!$U$25-C114)),
IF(CurveFitting!$N$3="Exp2",CurveFitting!$U$26*LOG(CurveFitting!$U$24/(CurveFitting!$U$24-C114)-CurveFitting!$U$25/(CurveFitting!$U$24-C114)),""))))))))</f>
        <v/>
      </c>
      <c r="E114" s="3" t="str">
        <f>IFERROR(IF(C114="","",IF(OR(C114&gt;MAX(_xlfn.ANCHORARRAY(FitCurve!$E$3)),C114&lt;MIN(_xlfn.ANCHORARRAY(FitCurve!$E$3))),"Out of range","[ " &amp; TEXT(_xlfn.FORECAST.LINEAR(C114,R114:S114,N114:O114),"#.####") &amp; ", " &amp; TEXT(_xlfn.FORECAST.LINEAR(C114,P114:Q114,L114:M114),"#.####") &amp; " ]")),"")</f>
        <v/>
      </c>
      <c r="H114" s="52" t="str">
        <f>IF(C114="","",_xlfn.XMATCH(C114,FitCurve!AE114:AE1113,-1))</f>
        <v/>
      </c>
      <c r="I114" s="52" t="str">
        <f>IF(C114="","",_xlfn.XMATCH(C114,FitCurve!AE114:AE1113,1))</f>
        <v/>
      </c>
      <c r="J114" s="52" t="str">
        <f>IF(C114="","",_xlfn.XMATCH(C114,FitCurve!AF114:AF1113,-1))</f>
        <v/>
      </c>
      <c r="K114" s="52" t="str">
        <f>IF(C114="","",_xlfn.XMATCH(C114,FitCurve!AF114:AF1113,1))</f>
        <v/>
      </c>
      <c r="L114" s="3" t="str" cm="1">
        <f t="array" ref="L114">IF(C114="","",INDEX(FitCurve!$AE$3:$AE$1002,H114))</f>
        <v/>
      </c>
      <c r="M114" s="3" t="str" cm="1">
        <f t="array" ref="M114">IF(C114="","",INDEX(FitCurve!$AE$3:$AE$1002,I114))</f>
        <v/>
      </c>
      <c r="N114" s="3" t="str" cm="1">
        <f t="array" ref="N114">IF(C114="","",INDEX(FitCurve!$AF$3:$AF$1002,J114))</f>
        <v/>
      </c>
      <c r="O114" s="3" t="str" cm="1">
        <f t="array" ref="O114">IF(C114="","",INDEX(FitCurve!$AF$3:$AF$1002,K114))</f>
        <v/>
      </c>
      <c r="P114" s="3" t="str" cm="1">
        <f t="array" ref="P114">IF(C114="","",INDEX(FitCurve!$B$3:$B$1002,H114))</f>
        <v/>
      </c>
      <c r="Q114" s="3" t="str" cm="1">
        <f t="array" ref="Q114">IF(C114="","",INDEX(FitCurve!$B$3:$B$1002,I114))</f>
        <v/>
      </c>
      <c r="R114" s="3" t="str" cm="1">
        <f t="array" ref="R114">IF(C114="","",INDEX(FitCurve!$B$3:$B$1002,J114))</f>
        <v/>
      </c>
      <c r="S114" s="3" t="str" cm="1">
        <f t="array" ref="S114">IF(C114="","",INDEX(FitCurve!$B$3:$B$1002,K114))</f>
        <v/>
      </c>
    </row>
    <row r="115" spans="3:19" x14ac:dyDescent="0.25">
      <c r="C115" s="36"/>
      <c r="D115" s="3" t="str">
        <f>IF(C115="","",IF(OR(C115&gt;MAX(_xlfn.ANCHORARRAY(FitCurve!$E$3)),C115&lt;MIN(_xlfn.ANCHORARRAY(FitCurve!$E$3))),"Out of range",IF(CurveFitting!$N$3="5PL",10^(CurveFitting!$U$26-((LOG10(((CurveFitting!$U$25-CurveFitting!$U$24)/(C115-CurveFitting!$U$24))^(1/CurveFitting!$U$28)-1))/1)/CurveFitting!$U$27),
IF(CurveFitting!$N$3="4PL",10^(CurveFitting!$U$26-((LOG10((CurveFitting!$U$25-CurveFitting!$U$24)/(C115-CurveFitting!$U$24)-1))/CurveFitting!$U$27)),
IF(CurveFitting!$N$3="Linear",(C115-CurveFitting!$U$24)/CurveFitting!$U$25,
IF(CurveFitting!$N$3="Hyperbolic",CurveFitting!$U$25*C115/(CurveFitting!$U$24-C115),
IF(CurveFitting!$N$3="Exp1",CurveFitting!$U$26*LN(CurveFitting!$U$25/(CurveFitting!$U$25-C115)-CurveFitting!$U$24/(CurveFitting!$U$25-C115)),
IF(CurveFitting!$N$3="Exp2",CurveFitting!$U$26*LOG(CurveFitting!$U$24/(CurveFitting!$U$24-C115)-CurveFitting!$U$25/(CurveFitting!$U$24-C115)),""))))))))</f>
        <v/>
      </c>
      <c r="E115" s="3" t="str">
        <f>IFERROR(IF(C115="","",IF(OR(C115&gt;MAX(_xlfn.ANCHORARRAY(FitCurve!$E$3)),C115&lt;MIN(_xlfn.ANCHORARRAY(FitCurve!$E$3))),"Out of range","[ " &amp; TEXT(_xlfn.FORECAST.LINEAR(C115,R115:S115,N115:O115),"#.####") &amp; ", " &amp; TEXT(_xlfn.FORECAST.LINEAR(C115,P115:Q115,L115:M115),"#.####") &amp; " ]")),"")</f>
        <v/>
      </c>
      <c r="H115" s="52" t="str">
        <f>IF(C115="","",_xlfn.XMATCH(C115,FitCurve!AE115:AE1114,-1))</f>
        <v/>
      </c>
      <c r="I115" s="52" t="str">
        <f>IF(C115="","",_xlfn.XMATCH(C115,FitCurve!AE115:AE1114,1))</f>
        <v/>
      </c>
      <c r="J115" s="52" t="str">
        <f>IF(C115="","",_xlfn.XMATCH(C115,FitCurve!AF115:AF1114,-1))</f>
        <v/>
      </c>
      <c r="K115" s="52" t="str">
        <f>IF(C115="","",_xlfn.XMATCH(C115,FitCurve!AF115:AF1114,1))</f>
        <v/>
      </c>
      <c r="L115" s="3" t="str" cm="1">
        <f t="array" ref="L115">IF(C115="","",INDEX(FitCurve!$AE$3:$AE$1002,H115))</f>
        <v/>
      </c>
      <c r="M115" s="3" t="str" cm="1">
        <f t="array" ref="M115">IF(C115="","",INDEX(FitCurve!$AE$3:$AE$1002,I115))</f>
        <v/>
      </c>
      <c r="N115" s="3" t="str" cm="1">
        <f t="array" ref="N115">IF(C115="","",INDEX(FitCurve!$AF$3:$AF$1002,J115))</f>
        <v/>
      </c>
      <c r="O115" s="3" t="str" cm="1">
        <f t="array" ref="O115">IF(C115="","",INDEX(FitCurve!$AF$3:$AF$1002,K115))</f>
        <v/>
      </c>
      <c r="P115" s="3" t="str" cm="1">
        <f t="array" ref="P115">IF(C115="","",INDEX(FitCurve!$B$3:$B$1002,H115))</f>
        <v/>
      </c>
      <c r="Q115" s="3" t="str" cm="1">
        <f t="array" ref="Q115">IF(C115="","",INDEX(FitCurve!$B$3:$B$1002,I115))</f>
        <v/>
      </c>
      <c r="R115" s="3" t="str" cm="1">
        <f t="array" ref="R115">IF(C115="","",INDEX(FitCurve!$B$3:$B$1002,J115))</f>
        <v/>
      </c>
      <c r="S115" s="3" t="str" cm="1">
        <f t="array" ref="S115">IF(C115="","",INDEX(FitCurve!$B$3:$B$1002,K115))</f>
        <v/>
      </c>
    </row>
    <row r="116" spans="3:19" x14ac:dyDescent="0.25">
      <c r="C116" s="36"/>
      <c r="D116" s="3" t="str">
        <f>IF(C116="","",IF(OR(C116&gt;MAX(_xlfn.ANCHORARRAY(FitCurve!$E$3)),C116&lt;MIN(_xlfn.ANCHORARRAY(FitCurve!$E$3))),"Out of range",IF(CurveFitting!$N$3="5PL",10^(CurveFitting!$U$26-((LOG10(((CurveFitting!$U$25-CurveFitting!$U$24)/(C116-CurveFitting!$U$24))^(1/CurveFitting!$U$28)-1))/1)/CurveFitting!$U$27),
IF(CurveFitting!$N$3="4PL",10^(CurveFitting!$U$26-((LOG10((CurveFitting!$U$25-CurveFitting!$U$24)/(C116-CurveFitting!$U$24)-1))/CurveFitting!$U$27)),
IF(CurveFitting!$N$3="Linear",(C116-CurveFitting!$U$24)/CurveFitting!$U$25,
IF(CurveFitting!$N$3="Hyperbolic",CurveFitting!$U$25*C116/(CurveFitting!$U$24-C116),
IF(CurveFitting!$N$3="Exp1",CurveFitting!$U$26*LN(CurveFitting!$U$25/(CurveFitting!$U$25-C116)-CurveFitting!$U$24/(CurveFitting!$U$25-C116)),
IF(CurveFitting!$N$3="Exp2",CurveFitting!$U$26*LOG(CurveFitting!$U$24/(CurveFitting!$U$24-C116)-CurveFitting!$U$25/(CurveFitting!$U$24-C116)),""))))))))</f>
        <v/>
      </c>
      <c r="E116" s="3" t="str">
        <f>IFERROR(IF(C116="","",IF(OR(C116&gt;MAX(_xlfn.ANCHORARRAY(FitCurve!$E$3)),C116&lt;MIN(_xlfn.ANCHORARRAY(FitCurve!$E$3))),"Out of range","[ " &amp; TEXT(_xlfn.FORECAST.LINEAR(C116,R116:S116,N116:O116),"#.####") &amp; ", " &amp; TEXT(_xlfn.FORECAST.LINEAR(C116,P116:Q116,L116:M116),"#.####") &amp; " ]")),"")</f>
        <v/>
      </c>
      <c r="H116" s="52" t="str">
        <f>IF(C116="","",_xlfn.XMATCH(C116,FitCurve!AE116:AE1115,-1))</f>
        <v/>
      </c>
      <c r="I116" s="52" t="str">
        <f>IF(C116="","",_xlfn.XMATCH(C116,FitCurve!AE116:AE1115,1))</f>
        <v/>
      </c>
      <c r="J116" s="52" t="str">
        <f>IF(C116="","",_xlfn.XMATCH(C116,FitCurve!AF116:AF1115,-1))</f>
        <v/>
      </c>
      <c r="K116" s="52" t="str">
        <f>IF(C116="","",_xlfn.XMATCH(C116,FitCurve!AF116:AF1115,1))</f>
        <v/>
      </c>
      <c r="L116" s="3" t="str" cm="1">
        <f t="array" ref="L116">IF(C116="","",INDEX(FitCurve!$AE$3:$AE$1002,H116))</f>
        <v/>
      </c>
      <c r="M116" s="3" t="str" cm="1">
        <f t="array" ref="M116">IF(C116="","",INDEX(FitCurve!$AE$3:$AE$1002,I116))</f>
        <v/>
      </c>
      <c r="N116" s="3" t="str" cm="1">
        <f t="array" ref="N116">IF(C116="","",INDEX(FitCurve!$AF$3:$AF$1002,J116))</f>
        <v/>
      </c>
      <c r="O116" s="3" t="str" cm="1">
        <f t="array" ref="O116">IF(C116="","",INDEX(FitCurve!$AF$3:$AF$1002,K116))</f>
        <v/>
      </c>
      <c r="P116" s="3" t="str" cm="1">
        <f t="array" ref="P116">IF(C116="","",INDEX(FitCurve!$B$3:$B$1002,H116))</f>
        <v/>
      </c>
      <c r="Q116" s="3" t="str" cm="1">
        <f t="array" ref="Q116">IF(C116="","",INDEX(FitCurve!$B$3:$B$1002,I116))</f>
        <v/>
      </c>
      <c r="R116" s="3" t="str" cm="1">
        <f t="array" ref="R116">IF(C116="","",INDEX(FitCurve!$B$3:$B$1002,J116))</f>
        <v/>
      </c>
      <c r="S116" s="3" t="str" cm="1">
        <f t="array" ref="S116">IF(C116="","",INDEX(FitCurve!$B$3:$B$1002,K116))</f>
        <v/>
      </c>
    </row>
    <row r="117" spans="3:19" x14ac:dyDescent="0.25">
      <c r="C117" s="36"/>
      <c r="D117" s="3" t="str">
        <f>IF(C117="","",IF(OR(C117&gt;MAX(_xlfn.ANCHORARRAY(FitCurve!$E$3)),C117&lt;MIN(_xlfn.ANCHORARRAY(FitCurve!$E$3))),"Out of range",IF(CurveFitting!$N$3="5PL",10^(CurveFitting!$U$26-((LOG10(((CurveFitting!$U$25-CurveFitting!$U$24)/(C117-CurveFitting!$U$24))^(1/CurveFitting!$U$28)-1))/1)/CurveFitting!$U$27),
IF(CurveFitting!$N$3="4PL",10^(CurveFitting!$U$26-((LOG10((CurveFitting!$U$25-CurveFitting!$U$24)/(C117-CurveFitting!$U$24)-1))/CurveFitting!$U$27)),
IF(CurveFitting!$N$3="Linear",(C117-CurveFitting!$U$24)/CurveFitting!$U$25,
IF(CurveFitting!$N$3="Hyperbolic",CurveFitting!$U$25*C117/(CurveFitting!$U$24-C117),
IF(CurveFitting!$N$3="Exp1",CurveFitting!$U$26*LN(CurveFitting!$U$25/(CurveFitting!$U$25-C117)-CurveFitting!$U$24/(CurveFitting!$U$25-C117)),
IF(CurveFitting!$N$3="Exp2",CurveFitting!$U$26*LOG(CurveFitting!$U$24/(CurveFitting!$U$24-C117)-CurveFitting!$U$25/(CurveFitting!$U$24-C117)),""))))))))</f>
        <v/>
      </c>
      <c r="E117" s="3" t="str">
        <f>IFERROR(IF(C117="","",IF(OR(C117&gt;MAX(_xlfn.ANCHORARRAY(FitCurve!$E$3)),C117&lt;MIN(_xlfn.ANCHORARRAY(FitCurve!$E$3))),"Out of range","[ " &amp; TEXT(_xlfn.FORECAST.LINEAR(C117,R117:S117,N117:O117),"#.####") &amp; ", " &amp; TEXT(_xlfn.FORECAST.LINEAR(C117,P117:Q117,L117:M117),"#.####") &amp; " ]")),"")</f>
        <v/>
      </c>
      <c r="H117" s="52" t="str">
        <f>IF(C117="","",_xlfn.XMATCH(C117,FitCurve!AE117:AE1116,-1))</f>
        <v/>
      </c>
      <c r="I117" s="52" t="str">
        <f>IF(C117="","",_xlfn.XMATCH(C117,FitCurve!AE117:AE1116,1))</f>
        <v/>
      </c>
      <c r="J117" s="52" t="str">
        <f>IF(C117="","",_xlfn.XMATCH(C117,FitCurve!AF117:AF1116,-1))</f>
        <v/>
      </c>
      <c r="K117" s="52" t="str">
        <f>IF(C117="","",_xlfn.XMATCH(C117,FitCurve!AF117:AF1116,1))</f>
        <v/>
      </c>
      <c r="L117" s="3" t="str" cm="1">
        <f t="array" ref="L117">IF(C117="","",INDEX(FitCurve!$AE$3:$AE$1002,H117))</f>
        <v/>
      </c>
      <c r="M117" s="3" t="str" cm="1">
        <f t="array" ref="M117">IF(C117="","",INDEX(FitCurve!$AE$3:$AE$1002,I117))</f>
        <v/>
      </c>
      <c r="N117" s="3" t="str" cm="1">
        <f t="array" ref="N117">IF(C117="","",INDEX(FitCurve!$AF$3:$AF$1002,J117))</f>
        <v/>
      </c>
      <c r="O117" s="3" t="str" cm="1">
        <f t="array" ref="O117">IF(C117="","",INDEX(FitCurve!$AF$3:$AF$1002,K117))</f>
        <v/>
      </c>
      <c r="P117" s="3" t="str" cm="1">
        <f t="array" ref="P117">IF(C117="","",INDEX(FitCurve!$B$3:$B$1002,H117))</f>
        <v/>
      </c>
      <c r="Q117" s="3" t="str" cm="1">
        <f t="array" ref="Q117">IF(C117="","",INDEX(FitCurve!$B$3:$B$1002,I117))</f>
        <v/>
      </c>
      <c r="R117" s="3" t="str" cm="1">
        <f t="array" ref="R117">IF(C117="","",INDEX(FitCurve!$B$3:$B$1002,J117))</f>
        <v/>
      </c>
      <c r="S117" s="3" t="str" cm="1">
        <f t="array" ref="S117">IF(C117="","",INDEX(FitCurve!$B$3:$B$1002,K117))</f>
        <v/>
      </c>
    </row>
    <row r="118" spans="3:19" x14ac:dyDescent="0.25">
      <c r="C118" s="36"/>
      <c r="D118" s="3" t="str">
        <f>IF(C118="","",IF(OR(C118&gt;MAX(_xlfn.ANCHORARRAY(FitCurve!$E$3)),C118&lt;MIN(_xlfn.ANCHORARRAY(FitCurve!$E$3))),"Out of range",IF(CurveFitting!$N$3="5PL",10^(CurveFitting!$U$26-((LOG10(((CurveFitting!$U$25-CurveFitting!$U$24)/(C118-CurveFitting!$U$24))^(1/CurveFitting!$U$28)-1))/1)/CurveFitting!$U$27),
IF(CurveFitting!$N$3="4PL",10^(CurveFitting!$U$26-((LOG10((CurveFitting!$U$25-CurveFitting!$U$24)/(C118-CurveFitting!$U$24)-1))/CurveFitting!$U$27)),
IF(CurveFitting!$N$3="Linear",(C118-CurveFitting!$U$24)/CurveFitting!$U$25,
IF(CurveFitting!$N$3="Hyperbolic",CurveFitting!$U$25*C118/(CurveFitting!$U$24-C118),
IF(CurveFitting!$N$3="Exp1",CurveFitting!$U$26*LN(CurveFitting!$U$25/(CurveFitting!$U$25-C118)-CurveFitting!$U$24/(CurveFitting!$U$25-C118)),
IF(CurveFitting!$N$3="Exp2",CurveFitting!$U$26*LOG(CurveFitting!$U$24/(CurveFitting!$U$24-C118)-CurveFitting!$U$25/(CurveFitting!$U$24-C118)),""))))))))</f>
        <v/>
      </c>
      <c r="E118" s="3" t="str">
        <f>IFERROR(IF(C118="","",IF(OR(C118&gt;MAX(_xlfn.ANCHORARRAY(FitCurve!$E$3)),C118&lt;MIN(_xlfn.ANCHORARRAY(FitCurve!$E$3))),"Out of range","[ " &amp; TEXT(_xlfn.FORECAST.LINEAR(C118,R118:S118,N118:O118),"#.####") &amp; ", " &amp; TEXT(_xlfn.FORECAST.LINEAR(C118,P118:Q118,L118:M118),"#.####") &amp; " ]")),"")</f>
        <v/>
      </c>
      <c r="H118" s="52" t="str">
        <f>IF(C118="","",_xlfn.XMATCH(C118,FitCurve!AE118:AE1117,-1))</f>
        <v/>
      </c>
      <c r="I118" s="52" t="str">
        <f>IF(C118="","",_xlfn.XMATCH(C118,FitCurve!AE118:AE1117,1))</f>
        <v/>
      </c>
      <c r="J118" s="52" t="str">
        <f>IF(C118="","",_xlfn.XMATCH(C118,FitCurve!AF118:AF1117,-1))</f>
        <v/>
      </c>
      <c r="K118" s="52" t="str">
        <f>IF(C118="","",_xlfn.XMATCH(C118,FitCurve!AF118:AF1117,1))</f>
        <v/>
      </c>
      <c r="L118" s="3" t="str" cm="1">
        <f t="array" ref="L118">IF(C118="","",INDEX(FitCurve!$AE$3:$AE$1002,H118))</f>
        <v/>
      </c>
      <c r="M118" s="3" t="str" cm="1">
        <f t="array" ref="M118">IF(C118="","",INDEX(FitCurve!$AE$3:$AE$1002,I118))</f>
        <v/>
      </c>
      <c r="N118" s="3" t="str" cm="1">
        <f t="array" ref="N118">IF(C118="","",INDEX(FitCurve!$AF$3:$AF$1002,J118))</f>
        <v/>
      </c>
      <c r="O118" s="3" t="str" cm="1">
        <f t="array" ref="O118">IF(C118="","",INDEX(FitCurve!$AF$3:$AF$1002,K118))</f>
        <v/>
      </c>
      <c r="P118" s="3" t="str" cm="1">
        <f t="array" ref="P118">IF(C118="","",INDEX(FitCurve!$B$3:$B$1002,H118))</f>
        <v/>
      </c>
      <c r="Q118" s="3" t="str" cm="1">
        <f t="array" ref="Q118">IF(C118="","",INDEX(FitCurve!$B$3:$B$1002,I118))</f>
        <v/>
      </c>
      <c r="R118" s="3" t="str" cm="1">
        <f t="array" ref="R118">IF(C118="","",INDEX(FitCurve!$B$3:$B$1002,J118))</f>
        <v/>
      </c>
      <c r="S118" s="3" t="str" cm="1">
        <f t="array" ref="S118">IF(C118="","",INDEX(FitCurve!$B$3:$B$1002,K118))</f>
        <v/>
      </c>
    </row>
    <row r="119" spans="3:19" x14ac:dyDescent="0.25">
      <c r="C119" s="36"/>
      <c r="D119" s="3" t="str">
        <f>IF(C119="","",IF(OR(C119&gt;MAX(_xlfn.ANCHORARRAY(FitCurve!$E$3)),C119&lt;MIN(_xlfn.ANCHORARRAY(FitCurve!$E$3))),"Out of range",IF(CurveFitting!$N$3="5PL",10^(CurveFitting!$U$26-((LOG10(((CurveFitting!$U$25-CurveFitting!$U$24)/(C119-CurveFitting!$U$24))^(1/CurveFitting!$U$28)-1))/1)/CurveFitting!$U$27),
IF(CurveFitting!$N$3="4PL",10^(CurveFitting!$U$26-((LOG10((CurveFitting!$U$25-CurveFitting!$U$24)/(C119-CurveFitting!$U$24)-1))/CurveFitting!$U$27)),
IF(CurveFitting!$N$3="Linear",(C119-CurveFitting!$U$24)/CurveFitting!$U$25,
IF(CurveFitting!$N$3="Hyperbolic",CurveFitting!$U$25*C119/(CurveFitting!$U$24-C119),
IF(CurveFitting!$N$3="Exp1",CurveFitting!$U$26*LN(CurveFitting!$U$25/(CurveFitting!$U$25-C119)-CurveFitting!$U$24/(CurveFitting!$U$25-C119)),
IF(CurveFitting!$N$3="Exp2",CurveFitting!$U$26*LOG(CurveFitting!$U$24/(CurveFitting!$U$24-C119)-CurveFitting!$U$25/(CurveFitting!$U$24-C119)),""))))))))</f>
        <v/>
      </c>
      <c r="E119" s="3" t="str">
        <f>IFERROR(IF(C119="","",IF(OR(C119&gt;MAX(_xlfn.ANCHORARRAY(FitCurve!$E$3)),C119&lt;MIN(_xlfn.ANCHORARRAY(FitCurve!$E$3))),"Out of range","[ " &amp; TEXT(_xlfn.FORECAST.LINEAR(C119,R119:S119,N119:O119),"#.####") &amp; ", " &amp; TEXT(_xlfn.FORECAST.LINEAR(C119,P119:Q119,L119:M119),"#.####") &amp; " ]")),"")</f>
        <v/>
      </c>
      <c r="H119" s="52" t="str">
        <f>IF(C119="","",_xlfn.XMATCH(C119,FitCurve!AE119:AE1118,-1))</f>
        <v/>
      </c>
      <c r="I119" s="52" t="str">
        <f>IF(C119="","",_xlfn.XMATCH(C119,FitCurve!AE119:AE1118,1))</f>
        <v/>
      </c>
      <c r="J119" s="52" t="str">
        <f>IF(C119="","",_xlfn.XMATCH(C119,FitCurve!AF119:AF1118,-1))</f>
        <v/>
      </c>
      <c r="K119" s="52" t="str">
        <f>IF(C119="","",_xlfn.XMATCH(C119,FitCurve!AF119:AF1118,1))</f>
        <v/>
      </c>
      <c r="L119" s="3" t="str" cm="1">
        <f t="array" ref="L119">IF(C119="","",INDEX(FitCurve!$AE$3:$AE$1002,H119))</f>
        <v/>
      </c>
      <c r="M119" s="3" t="str" cm="1">
        <f t="array" ref="M119">IF(C119="","",INDEX(FitCurve!$AE$3:$AE$1002,I119))</f>
        <v/>
      </c>
      <c r="N119" s="3" t="str" cm="1">
        <f t="array" ref="N119">IF(C119="","",INDEX(FitCurve!$AF$3:$AF$1002,J119))</f>
        <v/>
      </c>
      <c r="O119" s="3" t="str" cm="1">
        <f t="array" ref="O119">IF(C119="","",INDEX(FitCurve!$AF$3:$AF$1002,K119))</f>
        <v/>
      </c>
      <c r="P119" s="3" t="str" cm="1">
        <f t="array" ref="P119">IF(C119="","",INDEX(FitCurve!$B$3:$B$1002,H119))</f>
        <v/>
      </c>
      <c r="Q119" s="3" t="str" cm="1">
        <f t="array" ref="Q119">IF(C119="","",INDEX(FitCurve!$B$3:$B$1002,I119))</f>
        <v/>
      </c>
      <c r="R119" s="3" t="str" cm="1">
        <f t="array" ref="R119">IF(C119="","",INDEX(FitCurve!$B$3:$B$1002,J119))</f>
        <v/>
      </c>
      <c r="S119" s="3" t="str" cm="1">
        <f t="array" ref="S119">IF(C119="","",INDEX(FitCurve!$B$3:$B$1002,K119))</f>
        <v/>
      </c>
    </row>
    <row r="120" spans="3:19" x14ac:dyDescent="0.25">
      <c r="C120" s="36"/>
      <c r="D120" s="3" t="str">
        <f>IF(C120="","",IF(OR(C120&gt;MAX(_xlfn.ANCHORARRAY(FitCurve!$E$3)),C120&lt;MIN(_xlfn.ANCHORARRAY(FitCurve!$E$3))),"Out of range",IF(CurveFitting!$N$3="5PL",10^(CurveFitting!$U$26-((LOG10(((CurveFitting!$U$25-CurveFitting!$U$24)/(C120-CurveFitting!$U$24))^(1/CurveFitting!$U$28)-1))/1)/CurveFitting!$U$27),
IF(CurveFitting!$N$3="4PL",10^(CurveFitting!$U$26-((LOG10((CurveFitting!$U$25-CurveFitting!$U$24)/(C120-CurveFitting!$U$24)-1))/CurveFitting!$U$27)),
IF(CurveFitting!$N$3="Linear",(C120-CurveFitting!$U$24)/CurveFitting!$U$25,
IF(CurveFitting!$N$3="Hyperbolic",CurveFitting!$U$25*C120/(CurveFitting!$U$24-C120),
IF(CurveFitting!$N$3="Exp1",CurveFitting!$U$26*LN(CurveFitting!$U$25/(CurveFitting!$U$25-C120)-CurveFitting!$U$24/(CurveFitting!$U$25-C120)),
IF(CurveFitting!$N$3="Exp2",CurveFitting!$U$26*LOG(CurveFitting!$U$24/(CurveFitting!$U$24-C120)-CurveFitting!$U$25/(CurveFitting!$U$24-C120)),""))))))))</f>
        <v/>
      </c>
      <c r="E120" s="3" t="str">
        <f>IFERROR(IF(C120="","",IF(OR(C120&gt;MAX(_xlfn.ANCHORARRAY(FitCurve!$E$3)),C120&lt;MIN(_xlfn.ANCHORARRAY(FitCurve!$E$3))),"Out of range","[ " &amp; TEXT(_xlfn.FORECAST.LINEAR(C120,R120:S120,N120:O120),"#.####") &amp; ", " &amp; TEXT(_xlfn.FORECAST.LINEAR(C120,P120:Q120,L120:M120),"#.####") &amp; " ]")),"")</f>
        <v/>
      </c>
      <c r="H120" s="52" t="str">
        <f>IF(C120="","",_xlfn.XMATCH(C120,FitCurve!AE120:AE1119,-1))</f>
        <v/>
      </c>
      <c r="I120" s="52" t="str">
        <f>IF(C120="","",_xlfn.XMATCH(C120,FitCurve!AE120:AE1119,1))</f>
        <v/>
      </c>
      <c r="J120" s="52" t="str">
        <f>IF(C120="","",_xlfn.XMATCH(C120,FitCurve!AF120:AF1119,-1))</f>
        <v/>
      </c>
      <c r="K120" s="52" t="str">
        <f>IF(C120="","",_xlfn.XMATCH(C120,FitCurve!AF120:AF1119,1))</f>
        <v/>
      </c>
      <c r="L120" s="3" t="str" cm="1">
        <f t="array" ref="L120">IF(C120="","",INDEX(FitCurve!$AE$3:$AE$1002,H120))</f>
        <v/>
      </c>
      <c r="M120" s="3" t="str" cm="1">
        <f t="array" ref="M120">IF(C120="","",INDEX(FitCurve!$AE$3:$AE$1002,I120))</f>
        <v/>
      </c>
      <c r="N120" s="3" t="str" cm="1">
        <f t="array" ref="N120">IF(C120="","",INDEX(FitCurve!$AF$3:$AF$1002,J120))</f>
        <v/>
      </c>
      <c r="O120" s="3" t="str" cm="1">
        <f t="array" ref="O120">IF(C120="","",INDEX(FitCurve!$AF$3:$AF$1002,K120))</f>
        <v/>
      </c>
      <c r="P120" s="3" t="str" cm="1">
        <f t="array" ref="P120">IF(C120="","",INDEX(FitCurve!$B$3:$B$1002,H120))</f>
        <v/>
      </c>
      <c r="Q120" s="3" t="str" cm="1">
        <f t="array" ref="Q120">IF(C120="","",INDEX(FitCurve!$B$3:$B$1002,I120))</f>
        <v/>
      </c>
      <c r="R120" s="3" t="str" cm="1">
        <f t="array" ref="R120">IF(C120="","",INDEX(FitCurve!$B$3:$B$1002,J120))</f>
        <v/>
      </c>
      <c r="S120" s="3" t="str" cm="1">
        <f t="array" ref="S120">IF(C120="","",INDEX(FitCurve!$B$3:$B$1002,K120))</f>
        <v/>
      </c>
    </row>
    <row r="121" spans="3:19" x14ac:dyDescent="0.25">
      <c r="C121" s="36"/>
      <c r="D121" s="3" t="str">
        <f>IF(C121="","",IF(OR(C121&gt;MAX(_xlfn.ANCHORARRAY(FitCurve!$E$3)),C121&lt;MIN(_xlfn.ANCHORARRAY(FitCurve!$E$3))),"Out of range",IF(CurveFitting!$N$3="5PL",10^(CurveFitting!$U$26-((LOG10(((CurveFitting!$U$25-CurveFitting!$U$24)/(C121-CurveFitting!$U$24))^(1/CurveFitting!$U$28)-1))/1)/CurveFitting!$U$27),
IF(CurveFitting!$N$3="4PL",10^(CurveFitting!$U$26-((LOG10((CurveFitting!$U$25-CurveFitting!$U$24)/(C121-CurveFitting!$U$24)-1))/CurveFitting!$U$27)),
IF(CurveFitting!$N$3="Linear",(C121-CurveFitting!$U$24)/CurveFitting!$U$25,
IF(CurveFitting!$N$3="Hyperbolic",CurveFitting!$U$25*C121/(CurveFitting!$U$24-C121),
IF(CurveFitting!$N$3="Exp1",CurveFitting!$U$26*LN(CurveFitting!$U$25/(CurveFitting!$U$25-C121)-CurveFitting!$U$24/(CurveFitting!$U$25-C121)),
IF(CurveFitting!$N$3="Exp2",CurveFitting!$U$26*LOG(CurveFitting!$U$24/(CurveFitting!$U$24-C121)-CurveFitting!$U$25/(CurveFitting!$U$24-C121)),""))))))))</f>
        <v/>
      </c>
      <c r="E121" s="3" t="str">
        <f>IFERROR(IF(C121="","",IF(OR(C121&gt;MAX(_xlfn.ANCHORARRAY(FitCurve!$E$3)),C121&lt;MIN(_xlfn.ANCHORARRAY(FitCurve!$E$3))),"Out of range","[ " &amp; TEXT(_xlfn.FORECAST.LINEAR(C121,R121:S121,N121:O121),"#.####") &amp; ", " &amp; TEXT(_xlfn.FORECAST.LINEAR(C121,P121:Q121,L121:M121),"#.####") &amp; " ]")),"")</f>
        <v/>
      </c>
      <c r="H121" s="52" t="str">
        <f>IF(C121="","",_xlfn.XMATCH(C121,FitCurve!AE121:AE1120,-1))</f>
        <v/>
      </c>
      <c r="I121" s="52" t="str">
        <f>IF(C121="","",_xlfn.XMATCH(C121,FitCurve!AE121:AE1120,1))</f>
        <v/>
      </c>
      <c r="J121" s="52" t="str">
        <f>IF(C121="","",_xlfn.XMATCH(C121,FitCurve!AF121:AF1120,-1))</f>
        <v/>
      </c>
      <c r="K121" s="52" t="str">
        <f>IF(C121="","",_xlfn.XMATCH(C121,FitCurve!AF121:AF1120,1))</f>
        <v/>
      </c>
      <c r="L121" s="3" t="str" cm="1">
        <f t="array" ref="L121">IF(C121="","",INDEX(FitCurve!$AE$3:$AE$1002,H121))</f>
        <v/>
      </c>
      <c r="M121" s="3" t="str" cm="1">
        <f t="array" ref="M121">IF(C121="","",INDEX(FitCurve!$AE$3:$AE$1002,I121))</f>
        <v/>
      </c>
      <c r="N121" s="3" t="str" cm="1">
        <f t="array" ref="N121">IF(C121="","",INDEX(FitCurve!$AF$3:$AF$1002,J121))</f>
        <v/>
      </c>
      <c r="O121" s="3" t="str" cm="1">
        <f t="array" ref="O121">IF(C121="","",INDEX(FitCurve!$AF$3:$AF$1002,K121))</f>
        <v/>
      </c>
      <c r="P121" s="3" t="str" cm="1">
        <f t="array" ref="P121">IF(C121="","",INDEX(FitCurve!$B$3:$B$1002,H121))</f>
        <v/>
      </c>
      <c r="Q121" s="3" t="str" cm="1">
        <f t="array" ref="Q121">IF(C121="","",INDEX(FitCurve!$B$3:$B$1002,I121))</f>
        <v/>
      </c>
      <c r="R121" s="3" t="str" cm="1">
        <f t="array" ref="R121">IF(C121="","",INDEX(FitCurve!$B$3:$B$1002,J121))</f>
        <v/>
      </c>
      <c r="S121" s="3" t="str" cm="1">
        <f t="array" ref="S121">IF(C121="","",INDEX(FitCurve!$B$3:$B$1002,K121))</f>
        <v/>
      </c>
    </row>
    <row r="122" spans="3:19" x14ac:dyDescent="0.25">
      <c r="C122" s="36"/>
      <c r="D122" s="3" t="str">
        <f>IF(C122="","",IF(OR(C122&gt;MAX(_xlfn.ANCHORARRAY(FitCurve!$E$3)),C122&lt;MIN(_xlfn.ANCHORARRAY(FitCurve!$E$3))),"Out of range",IF(CurveFitting!$N$3="5PL",10^(CurveFitting!$U$26-((LOG10(((CurveFitting!$U$25-CurveFitting!$U$24)/(C122-CurveFitting!$U$24))^(1/CurveFitting!$U$28)-1))/1)/CurveFitting!$U$27),
IF(CurveFitting!$N$3="4PL",10^(CurveFitting!$U$26-((LOG10((CurveFitting!$U$25-CurveFitting!$U$24)/(C122-CurveFitting!$U$24)-1))/CurveFitting!$U$27)),
IF(CurveFitting!$N$3="Linear",(C122-CurveFitting!$U$24)/CurveFitting!$U$25,
IF(CurveFitting!$N$3="Hyperbolic",CurveFitting!$U$25*C122/(CurveFitting!$U$24-C122),
IF(CurveFitting!$N$3="Exp1",CurveFitting!$U$26*LN(CurveFitting!$U$25/(CurveFitting!$U$25-C122)-CurveFitting!$U$24/(CurveFitting!$U$25-C122)),
IF(CurveFitting!$N$3="Exp2",CurveFitting!$U$26*LOG(CurveFitting!$U$24/(CurveFitting!$U$24-C122)-CurveFitting!$U$25/(CurveFitting!$U$24-C122)),""))))))))</f>
        <v/>
      </c>
      <c r="E122" s="3" t="str">
        <f>IFERROR(IF(C122="","",IF(OR(C122&gt;MAX(_xlfn.ANCHORARRAY(FitCurve!$E$3)),C122&lt;MIN(_xlfn.ANCHORARRAY(FitCurve!$E$3))),"Out of range","[ " &amp; TEXT(_xlfn.FORECAST.LINEAR(C122,R122:S122,N122:O122),"#.####") &amp; ", " &amp; TEXT(_xlfn.FORECAST.LINEAR(C122,P122:Q122,L122:M122),"#.####") &amp; " ]")),"")</f>
        <v/>
      </c>
      <c r="H122" s="52" t="str">
        <f>IF(C122="","",_xlfn.XMATCH(C122,FitCurve!AE122:AE1121,-1))</f>
        <v/>
      </c>
      <c r="I122" s="52" t="str">
        <f>IF(C122="","",_xlfn.XMATCH(C122,FitCurve!AE122:AE1121,1))</f>
        <v/>
      </c>
      <c r="J122" s="52" t="str">
        <f>IF(C122="","",_xlfn.XMATCH(C122,FitCurve!AF122:AF1121,-1))</f>
        <v/>
      </c>
      <c r="K122" s="52" t="str">
        <f>IF(C122="","",_xlfn.XMATCH(C122,FitCurve!AF122:AF1121,1))</f>
        <v/>
      </c>
      <c r="L122" s="3" t="str" cm="1">
        <f t="array" ref="L122">IF(C122="","",INDEX(FitCurve!$AE$3:$AE$1002,H122))</f>
        <v/>
      </c>
      <c r="M122" s="3" t="str" cm="1">
        <f t="array" ref="M122">IF(C122="","",INDEX(FitCurve!$AE$3:$AE$1002,I122))</f>
        <v/>
      </c>
      <c r="N122" s="3" t="str" cm="1">
        <f t="array" ref="N122">IF(C122="","",INDEX(FitCurve!$AF$3:$AF$1002,J122))</f>
        <v/>
      </c>
      <c r="O122" s="3" t="str" cm="1">
        <f t="array" ref="O122">IF(C122="","",INDEX(FitCurve!$AF$3:$AF$1002,K122))</f>
        <v/>
      </c>
      <c r="P122" s="3" t="str" cm="1">
        <f t="array" ref="P122">IF(C122="","",INDEX(FitCurve!$B$3:$B$1002,H122))</f>
        <v/>
      </c>
      <c r="Q122" s="3" t="str" cm="1">
        <f t="array" ref="Q122">IF(C122="","",INDEX(FitCurve!$B$3:$B$1002,I122))</f>
        <v/>
      </c>
      <c r="R122" s="3" t="str" cm="1">
        <f t="array" ref="R122">IF(C122="","",INDEX(FitCurve!$B$3:$B$1002,J122))</f>
        <v/>
      </c>
      <c r="S122" s="3" t="str" cm="1">
        <f t="array" ref="S122">IF(C122="","",INDEX(FitCurve!$B$3:$B$1002,K122))</f>
        <v/>
      </c>
    </row>
    <row r="123" spans="3:19" x14ac:dyDescent="0.25">
      <c r="C123" s="36"/>
      <c r="D123" s="3" t="str">
        <f>IF(C123="","",IF(OR(C123&gt;MAX(_xlfn.ANCHORARRAY(FitCurve!$E$3)),C123&lt;MIN(_xlfn.ANCHORARRAY(FitCurve!$E$3))),"Out of range",IF(CurveFitting!$N$3="5PL",10^(CurveFitting!$U$26-((LOG10(((CurveFitting!$U$25-CurveFitting!$U$24)/(C123-CurveFitting!$U$24))^(1/CurveFitting!$U$28)-1))/1)/CurveFitting!$U$27),
IF(CurveFitting!$N$3="4PL",10^(CurveFitting!$U$26-((LOG10((CurveFitting!$U$25-CurveFitting!$U$24)/(C123-CurveFitting!$U$24)-1))/CurveFitting!$U$27)),
IF(CurveFitting!$N$3="Linear",(C123-CurveFitting!$U$24)/CurveFitting!$U$25,
IF(CurveFitting!$N$3="Hyperbolic",CurveFitting!$U$25*C123/(CurveFitting!$U$24-C123),
IF(CurveFitting!$N$3="Exp1",CurveFitting!$U$26*LN(CurveFitting!$U$25/(CurveFitting!$U$25-C123)-CurveFitting!$U$24/(CurveFitting!$U$25-C123)),
IF(CurveFitting!$N$3="Exp2",CurveFitting!$U$26*LOG(CurveFitting!$U$24/(CurveFitting!$U$24-C123)-CurveFitting!$U$25/(CurveFitting!$U$24-C123)),""))))))))</f>
        <v/>
      </c>
      <c r="E123" s="3" t="str">
        <f>IFERROR(IF(C123="","",IF(OR(C123&gt;MAX(_xlfn.ANCHORARRAY(FitCurve!$E$3)),C123&lt;MIN(_xlfn.ANCHORARRAY(FitCurve!$E$3))),"Out of range","[ " &amp; TEXT(_xlfn.FORECAST.LINEAR(C123,R123:S123,N123:O123),"#.####") &amp; ", " &amp; TEXT(_xlfn.FORECAST.LINEAR(C123,P123:Q123,L123:M123),"#.####") &amp; " ]")),"")</f>
        <v/>
      </c>
      <c r="H123" s="52" t="str">
        <f>IF(C123="","",_xlfn.XMATCH(C123,FitCurve!AE123:AE1122,-1))</f>
        <v/>
      </c>
      <c r="I123" s="52" t="str">
        <f>IF(C123="","",_xlfn.XMATCH(C123,FitCurve!AE123:AE1122,1))</f>
        <v/>
      </c>
      <c r="J123" s="52" t="str">
        <f>IF(C123="","",_xlfn.XMATCH(C123,FitCurve!AF123:AF1122,-1))</f>
        <v/>
      </c>
      <c r="K123" s="52" t="str">
        <f>IF(C123="","",_xlfn.XMATCH(C123,FitCurve!AF123:AF1122,1))</f>
        <v/>
      </c>
      <c r="L123" s="3" t="str" cm="1">
        <f t="array" ref="L123">IF(C123="","",INDEX(FitCurve!$AE$3:$AE$1002,H123))</f>
        <v/>
      </c>
      <c r="M123" s="3" t="str" cm="1">
        <f t="array" ref="M123">IF(C123="","",INDEX(FitCurve!$AE$3:$AE$1002,I123))</f>
        <v/>
      </c>
      <c r="N123" s="3" t="str" cm="1">
        <f t="array" ref="N123">IF(C123="","",INDEX(FitCurve!$AF$3:$AF$1002,J123))</f>
        <v/>
      </c>
      <c r="O123" s="3" t="str" cm="1">
        <f t="array" ref="O123">IF(C123="","",INDEX(FitCurve!$AF$3:$AF$1002,K123))</f>
        <v/>
      </c>
      <c r="P123" s="3" t="str" cm="1">
        <f t="array" ref="P123">IF(C123="","",INDEX(FitCurve!$B$3:$B$1002,H123))</f>
        <v/>
      </c>
      <c r="Q123" s="3" t="str" cm="1">
        <f t="array" ref="Q123">IF(C123="","",INDEX(FitCurve!$B$3:$B$1002,I123))</f>
        <v/>
      </c>
      <c r="R123" s="3" t="str" cm="1">
        <f t="array" ref="R123">IF(C123="","",INDEX(FitCurve!$B$3:$B$1002,J123))</f>
        <v/>
      </c>
      <c r="S123" s="3" t="str" cm="1">
        <f t="array" ref="S123">IF(C123="","",INDEX(FitCurve!$B$3:$B$1002,K123))</f>
        <v/>
      </c>
    </row>
    <row r="124" spans="3:19" x14ac:dyDescent="0.25">
      <c r="C124" s="36"/>
      <c r="D124" s="3" t="str">
        <f>IF(C124="","",IF(OR(C124&gt;MAX(_xlfn.ANCHORARRAY(FitCurve!$E$3)),C124&lt;MIN(_xlfn.ANCHORARRAY(FitCurve!$E$3))),"Out of range",IF(CurveFitting!$N$3="5PL",10^(CurveFitting!$U$26-((LOG10(((CurveFitting!$U$25-CurveFitting!$U$24)/(C124-CurveFitting!$U$24))^(1/CurveFitting!$U$28)-1))/1)/CurveFitting!$U$27),
IF(CurveFitting!$N$3="4PL",10^(CurveFitting!$U$26-((LOG10((CurveFitting!$U$25-CurveFitting!$U$24)/(C124-CurveFitting!$U$24)-1))/CurveFitting!$U$27)),
IF(CurveFitting!$N$3="Linear",(C124-CurveFitting!$U$24)/CurveFitting!$U$25,
IF(CurveFitting!$N$3="Hyperbolic",CurveFitting!$U$25*C124/(CurveFitting!$U$24-C124),
IF(CurveFitting!$N$3="Exp1",CurveFitting!$U$26*LN(CurveFitting!$U$25/(CurveFitting!$U$25-C124)-CurveFitting!$U$24/(CurveFitting!$U$25-C124)),
IF(CurveFitting!$N$3="Exp2",CurveFitting!$U$26*LOG(CurveFitting!$U$24/(CurveFitting!$U$24-C124)-CurveFitting!$U$25/(CurveFitting!$U$24-C124)),""))))))))</f>
        <v/>
      </c>
      <c r="E124" s="3" t="str">
        <f>IFERROR(IF(C124="","",IF(OR(C124&gt;MAX(_xlfn.ANCHORARRAY(FitCurve!$E$3)),C124&lt;MIN(_xlfn.ANCHORARRAY(FitCurve!$E$3))),"Out of range","[ " &amp; TEXT(_xlfn.FORECAST.LINEAR(C124,R124:S124,N124:O124),"#.####") &amp; ", " &amp; TEXT(_xlfn.FORECAST.LINEAR(C124,P124:Q124,L124:M124),"#.####") &amp; " ]")),"")</f>
        <v/>
      </c>
      <c r="H124" s="52" t="str">
        <f>IF(C124="","",_xlfn.XMATCH(C124,FitCurve!AE124:AE1123,-1))</f>
        <v/>
      </c>
      <c r="I124" s="52" t="str">
        <f>IF(C124="","",_xlfn.XMATCH(C124,FitCurve!AE124:AE1123,1))</f>
        <v/>
      </c>
      <c r="J124" s="52" t="str">
        <f>IF(C124="","",_xlfn.XMATCH(C124,FitCurve!AF124:AF1123,-1))</f>
        <v/>
      </c>
      <c r="K124" s="52" t="str">
        <f>IF(C124="","",_xlfn.XMATCH(C124,FitCurve!AF124:AF1123,1))</f>
        <v/>
      </c>
      <c r="L124" s="3" t="str" cm="1">
        <f t="array" ref="L124">IF(C124="","",INDEX(FitCurve!$AE$3:$AE$1002,H124))</f>
        <v/>
      </c>
      <c r="M124" s="3" t="str" cm="1">
        <f t="array" ref="M124">IF(C124="","",INDEX(FitCurve!$AE$3:$AE$1002,I124))</f>
        <v/>
      </c>
      <c r="N124" s="3" t="str" cm="1">
        <f t="array" ref="N124">IF(C124="","",INDEX(FitCurve!$AF$3:$AF$1002,J124))</f>
        <v/>
      </c>
      <c r="O124" s="3" t="str" cm="1">
        <f t="array" ref="O124">IF(C124="","",INDEX(FitCurve!$AF$3:$AF$1002,K124))</f>
        <v/>
      </c>
      <c r="P124" s="3" t="str" cm="1">
        <f t="array" ref="P124">IF(C124="","",INDEX(FitCurve!$B$3:$B$1002,H124))</f>
        <v/>
      </c>
      <c r="Q124" s="3" t="str" cm="1">
        <f t="array" ref="Q124">IF(C124="","",INDEX(FitCurve!$B$3:$B$1002,I124))</f>
        <v/>
      </c>
      <c r="R124" s="3" t="str" cm="1">
        <f t="array" ref="R124">IF(C124="","",INDEX(FitCurve!$B$3:$B$1002,J124))</f>
        <v/>
      </c>
      <c r="S124" s="3" t="str" cm="1">
        <f t="array" ref="S124">IF(C124="","",INDEX(FitCurve!$B$3:$B$1002,K124))</f>
        <v/>
      </c>
    </row>
    <row r="125" spans="3:19" x14ac:dyDescent="0.25">
      <c r="C125" s="36"/>
      <c r="D125" s="3" t="str">
        <f>IF(C125="","",IF(OR(C125&gt;MAX(_xlfn.ANCHORARRAY(FitCurve!$E$3)),C125&lt;MIN(_xlfn.ANCHORARRAY(FitCurve!$E$3))),"Out of range",IF(CurveFitting!$N$3="5PL",10^(CurveFitting!$U$26-((LOG10(((CurveFitting!$U$25-CurveFitting!$U$24)/(C125-CurveFitting!$U$24))^(1/CurveFitting!$U$28)-1))/1)/CurveFitting!$U$27),
IF(CurveFitting!$N$3="4PL",10^(CurveFitting!$U$26-((LOG10((CurveFitting!$U$25-CurveFitting!$U$24)/(C125-CurveFitting!$U$24)-1))/CurveFitting!$U$27)),
IF(CurveFitting!$N$3="Linear",(C125-CurveFitting!$U$24)/CurveFitting!$U$25,
IF(CurveFitting!$N$3="Hyperbolic",CurveFitting!$U$25*C125/(CurveFitting!$U$24-C125),
IF(CurveFitting!$N$3="Exp1",CurveFitting!$U$26*LN(CurveFitting!$U$25/(CurveFitting!$U$25-C125)-CurveFitting!$U$24/(CurveFitting!$U$25-C125)),
IF(CurveFitting!$N$3="Exp2",CurveFitting!$U$26*LOG(CurveFitting!$U$24/(CurveFitting!$U$24-C125)-CurveFitting!$U$25/(CurveFitting!$U$24-C125)),""))))))))</f>
        <v/>
      </c>
      <c r="E125" s="3" t="str">
        <f>IFERROR(IF(C125="","",IF(OR(C125&gt;MAX(_xlfn.ANCHORARRAY(FitCurve!$E$3)),C125&lt;MIN(_xlfn.ANCHORARRAY(FitCurve!$E$3))),"Out of range","[ " &amp; TEXT(_xlfn.FORECAST.LINEAR(C125,R125:S125,N125:O125),"#.####") &amp; ", " &amp; TEXT(_xlfn.FORECAST.LINEAR(C125,P125:Q125,L125:M125),"#.####") &amp; " ]")),"")</f>
        <v/>
      </c>
      <c r="H125" s="52" t="str">
        <f>IF(C125="","",_xlfn.XMATCH(C125,FitCurve!AE125:AE1124,-1))</f>
        <v/>
      </c>
      <c r="I125" s="52" t="str">
        <f>IF(C125="","",_xlfn.XMATCH(C125,FitCurve!AE125:AE1124,1))</f>
        <v/>
      </c>
      <c r="J125" s="52" t="str">
        <f>IF(C125="","",_xlfn.XMATCH(C125,FitCurve!AF125:AF1124,-1))</f>
        <v/>
      </c>
      <c r="K125" s="52" t="str">
        <f>IF(C125="","",_xlfn.XMATCH(C125,FitCurve!AF125:AF1124,1))</f>
        <v/>
      </c>
      <c r="L125" s="3" t="str" cm="1">
        <f t="array" ref="L125">IF(C125="","",INDEX(FitCurve!$AE$3:$AE$1002,H125))</f>
        <v/>
      </c>
      <c r="M125" s="3" t="str" cm="1">
        <f t="array" ref="M125">IF(C125="","",INDEX(FitCurve!$AE$3:$AE$1002,I125))</f>
        <v/>
      </c>
      <c r="N125" s="3" t="str" cm="1">
        <f t="array" ref="N125">IF(C125="","",INDEX(FitCurve!$AF$3:$AF$1002,J125))</f>
        <v/>
      </c>
      <c r="O125" s="3" t="str" cm="1">
        <f t="array" ref="O125">IF(C125="","",INDEX(FitCurve!$AF$3:$AF$1002,K125))</f>
        <v/>
      </c>
      <c r="P125" s="3" t="str" cm="1">
        <f t="array" ref="P125">IF(C125="","",INDEX(FitCurve!$B$3:$B$1002,H125))</f>
        <v/>
      </c>
      <c r="Q125" s="3" t="str" cm="1">
        <f t="array" ref="Q125">IF(C125="","",INDEX(FitCurve!$B$3:$B$1002,I125))</f>
        <v/>
      </c>
      <c r="R125" s="3" t="str" cm="1">
        <f t="array" ref="R125">IF(C125="","",INDEX(FitCurve!$B$3:$B$1002,J125))</f>
        <v/>
      </c>
      <c r="S125" s="3" t="str" cm="1">
        <f t="array" ref="S125">IF(C125="","",INDEX(FitCurve!$B$3:$B$1002,K125))</f>
        <v/>
      </c>
    </row>
    <row r="126" spans="3:19" x14ac:dyDescent="0.25">
      <c r="C126" s="36"/>
      <c r="D126" s="3" t="str">
        <f>IF(C126="","",IF(OR(C126&gt;MAX(_xlfn.ANCHORARRAY(FitCurve!$E$3)),C126&lt;MIN(_xlfn.ANCHORARRAY(FitCurve!$E$3))),"Out of range",IF(CurveFitting!$N$3="5PL",10^(CurveFitting!$U$26-((LOG10(((CurveFitting!$U$25-CurveFitting!$U$24)/(C126-CurveFitting!$U$24))^(1/CurveFitting!$U$28)-1))/1)/CurveFitting!$U$27),
IF(CurveFitting!$N$3="4PL",10^(CurveFitting!$U$26-((LOG10((CurveFitting!$U$25-CurveFitting!$U$24)/(C126-CurveFitting!$U$24)-1))/CurveFitting!$U$27)),
IF(CurveFitting!$N$3="Linear",(C126-CurveFitting!$U$24)/CurveFitting!$U$25,
IF(CurveFitting!$N$3="Hyperbolic",CurveFitting!$U$25*C126/(CurveFitting!$U$24-C126),
IF(CurveFitting!$N$3="Exp1",CurveFitting!$U$26*LN(CurveFitting!$U$25/(CurveFitting!$U$25-C126)-CurveFitting!$U$24/(CurveFitting!$U$25-C126)),
IF(CurveFitting!$N$3="Exp2",CurveFitting!$U$26*LOG(CurveFitting!$U$24/(CurveFitting!$U$24-C126)-CurveFitting!$U$25/(CurveFitting!$U$24-C126)),""))))))))</f>
        <v/>
      </c>
      <c r="E126" s="3" t="str">
        <f>IFERROR(IF(C126="","",IF(OR(C126&gt;MAX(_xlfn.ANCHORARRAY(FitCurve!$E$3)),C126&lt;MIN(_xlfn.ANCHORARRAY(FitCurve!$E$3))),"Out of range","[ " &amp; TEXT(_xlfn.FORECAST.LINEAR(C126,R126:S126,N126:O126),"#.####") &amp; ", " &amp; TEXT(_xlfn.FORECAST.LINEAR(C126,P126:Q126,L126:M126),"#.####") &amp; " ]")),"")</f>
        <v/>
      </c>
      <c r="H126" s="52" t="str">
        <f>IF(C126="","",_xlfn.XMATCH(C126,FitCurve!AE126:AE1125,-1))</f>
        <v/>
      </c>
      <c r="I126" s="52" t="str">
        <f>IF(C126="","",_xlfn.XMATCH(C126,FitCurve!AE126:AE1125,1))</f>
        <v/>
      </c>
      <c r="J126" s="52" t="str">
        <f>IF(C126="","",_xlfn.XMATCH(C126,FitCurve!AF126:AF1125,-1))</f>
        <v/>
      </c>
      <c r="K126" s="52" t="str">
        <f>IF(C126="","",_xlfn.XMATCH(C126,FitCurve!AF126:AF1125,1))</f>
        <v/>
      </c>
      <c r="L126" s="3" t="str" cm="1">
        <f t="array" ref="L126">IF(C126="","",INDEX(FitCurve!$AE$3:$AE$1002,H126))</f>
        <v/>
      </c>
      <c r="M126" s="3" t="str" cm="1">
        <f t="array" ref="M126">IF(C126="","",INDEX(FitCurve!$AE$3:$AE$1002,I126))</f>
        <v/>
      </c>
      <c r="N126" s="3" t="str" cm="1">
        <f t="array" ref="N126">IF(C126="","",INDEX(FitCurve!$AF$3:$AF$1002,J126))</f>
        <v/>
      </c>
      <c r="O126" s="3" t="str" cm="1">
        <f t="array" ref="O126">IF(C126="","",INDEX(FitCurve!$AF$3:$AF$1002,K126))</f>
        <v/>
      </c>
      <c r="P126" s="3" t="str" cm="1">
        <f t="array" ref="P126">IF(C126="","",INDEX(FitCurve!$B$3:$B$1002,H126))</f>
        <v/>
      </c>
      <c r="Q126" s="3" t="str" cm="1">
        <f t="array" ref="Q126">IF(C126="","",INDEX(FitCurve!$B$3:$B$1002,I126))</f>
        <v/>
      </c>
      <c r="R126" s="3" t="str" cm="1">
        <f t="array" ref="R126">IF(C126="","",INDEX(FitCurve!$B$3:$B$1002,J126))</f>
        <v/>
      </c>
      <c r="S126" s="3" t="str" cm="1">
        <f t="array" ref="S126">IF(C126="","",INDEX(FitCurve!$B$3:$B$1002,K126))</f>
        <v/>
      </c>
    </row>
    <row r="127" spans="3:19" x14ac:dyDescent="0.25">
      <c r="C127" s="36"/>
      <c r="D127" s="3" t="str">
        <f>IF(C127="","",IF(OR(C127&gt;MAX(_xlfn.ANCHORARRAY(FitCurve!$E$3)),C127&lt;MIN(_xlfn.ANCHORARRAY(FitCurve!$E$3))),"Out of range",IF(CurveFitting!$N$3="5PL",10^(CurveFitting!$U$26-((LOG10(((CurveFitting!$U$25-CurveFitting!$U$24)/(C127-CurveFitting!$U$24))^(1/CurveFitting!$U$28)-1))/1)/CurveFitting!$U$27),
IF(CurveFitting!$N$3="4PL",10^(CurveFitting!$U$26-((LOG10((CurveFitting!$U$25-CurveFitting!$U$24)/(C127-CurveFitting!$U$24)-1))/CurveFitting!$U$27)),
IF(CurveFitting!$N$3="Linear",(C127-CurveFitting!$U$24)/CurveFitting!$U$25,
IF(CurveFitting!$N$3="Hyperbolic",CurveFitting!$U$25*C127/(CurveFitting!$U$24-C127),
IF(CurveFitting!$N$3="Exp1",CurveFitting!$U$26*LN(CurveFitting!$U$25/(CurveFitting!$U$25-C127)-CurveFitting!$U$24/(CurveFitting!$U$25-C127)),
IF(CurveFitting!$N$3="Exp2",CurveFitting!$U$26*LOG(CurveFitting!$U$24/(CurveFitting!$U$24-C127)-CurveFitting!$U$25/(CurveFitting!$U$24-C127)),""))))))))</f>
        <v/>
      </c>
      <c r="E127" s="3" t="str">
        <f>IFERROR(IF(C127="","",IF(OR(C127&gt;MAX(_xlfn.ANCHORARRAY(FitCurve!$E$3)),C127&lt;MIN(_xlfn.ANCHORARRAY(FitCurve!$E$3))),"Out of range","[ " &amp; TEXT(_xlfn.FORECAST.LINEAR(C127,R127:S127,N127:O127),"#.####") &amp; ", " &amp; TEXT(_xlfn.FORECAST.LINEAR(C127,P127:Q127,L127:M127),"#.####") &amp; " ]")),"")</f>
        <v/>
      </c>
      <c r="H127" s="52" t="str">
        <f>IF(C127="","",_xlfn.XMATCH(C127,FitCurve!AE127:AE1126,-1))</f>
        <v/>
      </c>
      <c r="I127" s="52" t="str">
        <f>IF(C127="","",_xlfn.XMATCH(C127,FitCurve!AE127:AE1126,1))</f>
        <v/>
      </c>
      <c r="J127" s="52" t="str">
        <f>IF(C127="","",_xlfn.XMATCH(C127,FitCurve!AF127:AF1126,-1))</f>
        <v/>
      </c>
      <c r="K127" s="52" t="str">
        <f>IF(C127="","",_xlfn.XMATCH(C127,FitCurve!AF127:AF1126,1))</f>
        <v/>
      </c>
      <c r="L127" s="3" t="str" cm="1">
        <f t="array" ref="L127">IF(C127="","",INDEX(FitCurve!$AE$3:$AE$1002,H127))</f>
        <v/>
      </c>
      <c r="M127" s="3" t="str" cm="1">
        <f t="array" ref="M127">IF(C127="","",INDEX(FitCurve!$AE$3:$AE$1002,I127))</f>
        <v/>
      </c>
      <c r="N127" s="3" t="str" cm="1">
        <f t="array" ref="N127">IF(C127="","",INDEX(FitCurve!$AF$3:$AF$1002,J127))</f>
        <v/>
      </c>
      <c r="O127" s="3" t="str" cm="1">
        <f t="array" ref="O127">IF(C127="","",INDEX(FitCurve!$AF$3:$AF$1002,K127))</f>
        <v/>
      </c>
      <c r="P127" s="3" t="str" cm="1">
        <f t="array" ref="P127">IF(C127="","",INDEX(FitCurve!$B$3:$B$1002,H127))</f>
        <v/>
      </c>
      <c r="Q127" s="3" t="str" cm="1">
        <f t="array" ref="Q127">IF(C127="","",INDEX(FitCurve!$B$3:$B$1002,I127))</f>
        <v/>
      </c>
      <c r="R127" s="3" t="str" cm="1">
        <f t="array" ref="R127">IF(C127="","",INDEX(FitCurve!$B$3:$B$1002,J127))</f>
        <v/>
      </c>
      <c r="S127" s="3" t="str" cm="1">
        <f t="array" ref="S127">IF(C127="","",INDEX(FitCurve!$B$3:$B$1002,K127))</f>
        <v/>
      </c>
    </row>
    <row r="128" spans="3:19" x14ac:dyDescent="0.25">
      <c r="C128" s="36"/>
      <c r="D128" s="3" t="str">
        <f>IF(C128="","",IF(OR(C128&gt;MAX(_xlfn.ANCHORARRAY(FitCurve!$E$3)),C128&lt;MIN(_xlfn.ANCHORARRAY(FitCurve!$E$3))),"Out of range",IF(CurveFitting!$N$3="5PL",10^(CurveFitting!$U$26-((LOG10(((CurveFitting!$U$25-CurveFitting!$U$24)/(C128-CurveFitting!$U$24))^(1/CurveFitting!$U$28)-1))/1)/CurveFitting!$U$27),
IF(CurveFitting!$N$3="4PL",10^(CurveFitting!$U$26-((LOG10((CurveFitting!$U$25-CurveFitting!$U$24)/(C128-CurveFitting!$U$24)-1))/CurveFitting!$U$27)),
IF(CurveFitting!$N$3="Linear",(C128-CurveFitting!$U$24)/CurveFitting!$U$25,
IF(CurveFitting!$N$3="Hyperbolic",CurveFitting!$U$25*C128/(CurveFitting!$U$24-C128),
IF(CurveFitting!$N$3="Exp1",CurveFitting!$U$26*LN(CurveFitting!$U$25/(CurveFitting!$U$25-C128)-CurveFitting!$U$24/(CurveFitting!$U$25-C128)),
IF(CurveFitting!$N$3="Exp2",CurveFitting!$U$26*LOG(CurveFitting!$U$24/(CurveFitting!$U$24-C128)-CurveFitting!$U$25/(CurveFitting!$U$24-C128)),""))))))))</f>
        <v/>
      </c>
      <c r="E128" s="3" t="str">
        <f>IFERROR(IF(C128="","",IF(OR(C128&gt;MAX(_xlfn.ANCHORARRAY(FitCurve!$E$3)),C128&lt;MIN(_xlfn.ANCHORARRAY(FitCurve!$E$3))),"Out of range","[ " &amp; TEXT(_xlfn.FORECAST.LINEAR(C128,R128:S128,N128:O128),"#.####") &amp; ", " &amp; TEXT(_xlfn.FORECAST.LINEAR(C128,P128:Q128,L128:M128),"#.####") &amp; " ]")),"")</f>
        <v/>
      </c>
      <c r="H128" s="52" t="str">
        <f>IF(C128="","",_xlfn.XMATCH(C128,FitCurve!AE128:AE1127,-1))</f>
        <v/>
      </c>
      <c r="I128" s="52" t="str">
        <f>IF(C128="","",_xlfn.XMATCH(C128,FitCurve!AE128:AE1127,1))</f>
        <v/>
      </c>
      <c r="J128" s="52" t="str">
        <f>IF(C128="","",_xlfn.XMATCH(C128,FitCurve!AF128:AF1127,-1))</f>
        <v/>
      </c>
      <c r="K128" s="52" t="str">
        <f>IF(C128="","",_xlfn.XMATCH(C128,FitCurve!AF128:AF1127,1))</f>
        <v/>
      </c>
      <c r="L128" s="3" t="str" cm="1">
        <f t="array" ref="L128">IF(C128="","",INDEX(FitCurve!$AE$3:$AE$1002,H128))</f>
        <v/>
      </c>
      <c r="M128" s="3" t="str" cm="1">
        <f t="array" ref="M128">IF(C128="","",INDEX(FitCurve!$AE$3:$AE$1002,I128))</f>
        <v/>
      </c>
      <c r="N128" s="3" t="str" cm="1">
        <f t="array" ref="N128">IF(C128="","",INDEX(FitCurve!$AF$3:$AF$1002,J128))</f>
        <v/>
      </c>
      <c r="O128" s="3" t="str" cm="1">
        <f t="array" ref="O128">IF(C128="","",INDEX(FitCurve!$AF$3:$AF$1002,K128))</f>
        <v/>
      </c>
      <c r="P128" s="3" t="str" cm="1">
        <f t="array" ref="P128">IF(C128="","",INDEX(FitCurve!$B$3:$B$1002,H128))</f>
        <v/>
      </c>
      <c r="Q128" s="3" t="str" cm="1">
        <f t="array" ref="Q128">IF(C128="","",INDEX(FitCurve!$B$3:$B$1002,I128))</f>
        <v/>
      </c>
      <c r="R128" s="3" t="str" cm="1">
        <f t="array" ref="R128">IF(C128="","",INDEX(FitCurve!$B$3:$B$1002,J128))</f>
        <v/>
      </c>
      <c r="S128" s="3" t="str" cm="1">
        <f t="array" ref="S128">IF(C128="","",INDEX(FitCurve!$B$3:$B$1002,K128))</f>
        <v/>
      </c>
    </row>
    <row r="129" spans="3:19" x14ac:dyDescent="0.25">
      <c r="C129" s="36"/>
      <c r="D129" s="3" t="str">
        <f>IF(C129="","",IF(OR(C129&gt;MAX(_xlfn.ANCHORARRAY(FitCurve!$E$3)),C129&lt;MIN(_xlfn.ANCHORARRAY(FitCurve!$E$3))),"Out of range",IF(CurveFitting!$N$3="5PL",10^(CurveFitting!$U$26-((LOG10(((CurveFitting!$U$25-CurveFitting!$U$24)/(C129-CurveFitting!$U$24))^(1/CurveFitting!$U$28)-1))/1)/CurveFitting!$U$27),
IF(CurveFitting!$N$3="4PL",10^(CurveFitting!$U$26-((LOG10((CurveFitting!$U$25-CurveFitting!$U$24)/(C129-CurveFitting!$U$24)-1))/CurveFitting!$U$27)),
IF(CurveFitting!$N$3="Linear",(C129-CurveFitting!$U$24)/CurveFitting!$U$25,
IF(CurveFitting!$N$3="Hyperbolic",CurveFitting!$U$25*C129/(CurveFitting!$U$24-C129),
IF(CurveFitting!$N$3="Exp1",CurveFitting!$U$26*LN(CurveFitting!$U$25/(CurveFitting!$U$25-C129)-CurveFitting!$U$24/(CurveFitting!$U$25-C129)),
IF(CurveFitting!$N$3="Exp2",CurveFitting!$U$26*LOG(CurveFitting!$U$24/(CurveFitting!$U$24-C129)-CurveFitting!$U$25/(CurveFitting!$U$24-C129)),""))))))))</f>
        <v/>
      </c>
      <c r="E129" s="3" t="str">
        <f>IFERROR(IF(C129="","",IF(OR(C129&gt;MAX(_xlfn.ANCHORARRAY(FitCurve!$E$3)),C129&lt;MIN(_xlfn.ANCHORARRAY(FitCurve!$E$3))),"Out of range","[ " &amp; TEXT(_xlfn.FORECAST.LINEAR(C129,R129:S129,N129:O129),"#.####") &amp; ", " &amp; TEXT(_xlfn.FORECAST.LINEAR(C129,P129:Q129,L129:M129),"#.####") &amp; " ]")),"")</f>
        <v/>
      </c>
      <c r="H129" s="52" t="str">
        <f>IF(C129="","",_xlfn.XMATCH(C129,FitCurve!AE129:AE1128,-1))</f>
        <v/>
      </c>
      <c r="I129" s="52" t="str">
        <f>IF(C129="","",_xlfn.XMATCH(C129,FitCurve!AE129:AE1128,1))</f>
        <v/>
      </c>
      <c r="J129" s="52" t="str">
        <f>IF(C129="","",_xlfn.XMATCH(C129,FitCurve!AF129:AF1128,-1))</f>
        <v/>
      </c>
      <c r="K129" s="52" t="str">
        <f>IF(C129="","",_xlfn.XMATCH(C129,FitCurve!AF129:AF1128,1))</f>
        <v/>
      </c>
      <c r="L129" s="3" t="str" cm="1">
        <f t="array" ref="L129">IF(C129="","",INDEX(FitCurve!$AE$3:$AE$1002,H129))</f>
        <v/>
      </c>
      <c r="M129" s="3" t="str" cm="1">
        <f t="array" ref="M129">IF(C129="","",INDEX(FitCurve!$AE$3:$AE$1002,I129))</f>
        <v/>
      </c>
      <c r="N129" s="3" t="str" cm="1">
        <f t="array" ref="N129">IF(C129="","",INDEX(FitCurve!$AF$3:$AF$1002,J129))</f>
        <v/>
      </c>
      <c r="O129" s="3" t="str" cm="1">
        <f t="array" ref="O129">IF(C129="","",INDEX(FitCurve!$AF$3:$AF$1002,K129))</f>
        <v/>
      </c>
      <c r="P129" s="3" t="str" cm="1">
        <f t="array" ref="P129">IF(C129="","",INDEX(FitCurve!$B$3:$B$1002,H129))</f>
        <v/>
      </c>
      <c r="Q129" s="3" t="str" cm="1">
        <f t="array" ref="Q129">IF(C129="","",INDEX(FitCurve!$B$3:$B$1002,I129))</f>
        <v/>
      </c>
      <c r="R129" s="3" t="str" cm="1">
        <f t="array" ref="R129">IF(C129="","",INDEX(FitCurve!$B$3:$B$1002,J129))</f>
        <v/>
      </c>
      <c r="S129" s="3" t="str" cm="1">
        <f t="array" ref="S129">IF(C129="","",INDEX(FitCurve!$B$3:$B$1002,K129))</f>
        <v/>
      </c>
    </row>
    <row r="130" spans="3:19" x14ac:dyDescent="0.25">
      <c r="C130" s="36"/>
      <c r="D130" s="3" t="str">
        <f>IF(C130="","",IF(OR(C130&gt;MAX(_xlfn.ANCHORARRAY(FitCurve!$E$3)),C130&lt;MIN(_xlfn.ANCHORARRAY(FitCurve!$E$3))),"Out of range",IF(CurveFitting!$N$3="5PL",10^(CurveFitting!$U$26-((LOG10(((CurveFitting!$U$25-CurveFitting!$U$24)/(C130-CurveFitting!$U$24))^(1/CurveFitting!$U$28)-1))/1)/CurveFitting!$U$27),
IF(CurveFitting!$N$3="4PL",10^(CurveFitting!$U$26-((LOG10((CurveFitting!$U$25-CurveFitting!$U$24)/(C130-CurveFitting!$U$24)-1))/CurveFitting!$U$27)),
IF(CurveFitting!$N$3="Linear",(C130-CurveFitting!$U$24)/CurveFitting!$U$25,
IF(CurveFitting!$N$3="Hyperbolic",CurveFitting!$U$25*C130/(CurveFitting!$U$24-C130),
IF(CurveFitting!$N$3="Exp1",CurveFitting!$U$26*LN(CurveFitting!$U$25/(CurveFitting!$U$25-C130)-CurveFitting!$U$24/(CurveFitting!$U$25-C130)),
IF(CurveFitting!$N$3="Exp2",CurveFitting!$U$26*LOG(CurveFitting!$U$24/(CurveFitting!$U$24-C130)-CurveFitting!$U$25/(CurveFitting!$U$24-C130)),""))))))))</f>
        <v/>
      </c>
      <c r="E130" s="3" t="str">
        <f>IFERROR(IF(C130="","",IF(OR(C130&gt;MAX(_xlfn.ANCHORARRAY(FitCurve!$E$3)),C130&lt;MIN(_xlfn.ANCHORARRAY(FitCurve!$E$3))),"Out of range","[ " &amp; TEXT(_xlfn.FORECAST.LINEAR(C130,R130:S130,N130:O130),"#.####") &amp; ", " &amp; TEXT(_xlfn.FORECAST.LINEAR(C130,P130:Q130,L130:M130),"#.####") &amp; " ]")),"")</f>
        <v/>
      </c>
      <c r="H130" s="52" t="str">
        <f>IF(C130="","",_xlfn.XMATCH(C130,FitCurve!AE130:AE1129,-1))</f>
        <v/>
      </c>
      <c r="I130" s="52" t="str">
        <f>IF(C130="","",_xlfn.XMATCH(C130,FitCurve!AE130:AE1129,1))</f>
        <v/>
      </c>
      <c r="J130" s="52" t="str">
        <f>IF(C130="","",_xlfn.XMATCH(C130,FitCurve!AF130:AF1129,-1))</f>
        <v/>
      </c>
      <c r="K130" s="52" t="str">
        <f>IF(C130="","",_xlfn.XMATCH(C130,FitCurve!AF130:AF1129,1))</f>
        <v/>
      </c>
      <c r="L130" s="3" t="str" cm="1">
        <f t="array" ref="L130">IF(C130="","",INDEX(FitCurve!$AE$3:$AE$1002,H130))</f>
        <v/>
      </c>
      <c r="M130" s="3" t="str" cm="1">
        <f t="array" ref="M130">IF(C130="","",INDEX(FitCurve!$AE$3:$AE$1002,I130))</f>
        <v/>
      </c>
      <c r="N130" s="3" t="str" cm="1">
        <f t="array" ref="N130">IF(C130="","",INDEX(FitCurve!$AF$3:$AF$1002,J130))</f>
        <v/>
      </c>
      <c r="O130" s="3" t="str" cm="1">
        <f t="array" ref="O130">IF(C130="","",INDEX(FitCurve!$AF$3:$AF$1002,K130))</f>
        <v/>
      </c>
      <c r="P130" s="3" t="str" cm="1">
        <f t="array" ref="P130">IF(C130="","",INDEX(FitCurve!$B$3:$B$1002,H130))</f>
        <v/>
      </c>
      <c r="Q130" s="3" t="str" cm="1">
        <f t="array" ref="Q130">IF(C130="","",INDEX(FitCurve!$B$3:$B$1002,I130))</f>
        <v/>
      </c>
      <c r="R130" s="3" t="str" cm="1">
        <f t="array" ref="R130">IF(C130="","",INDEX(FitCurve!$B$3:$B$1002,J130))</f>
        <v/>
      </c>
      <c r="S130" s="3" t="str" cm="1">
        <f t="array" ref="S130">IF(C130="","",INDEX(FitCurve!$B$3:$B$1002,K130))</f>
        <v/>
      </c>
    </row>
    <row r="131" spans="3:19" x14ac:dyDescent="0.25">
      <c r="C131" s="36"/>
      <c r="D131" s="3" t="str">
        <f>IF(C131="","",IF(OR(C131&gt;MAX(_xlfn.ANCHORARRAY(FitCurve!$E$3)),C131&lt;MIN(_xlfn.ANCHORARRAY(FitCurve!$E$3))),"Out of range",IF(CurveFitting!$N$3="5PL",10^(CurveFitting!$U$26-((LOG10(((CurveFitting!$U$25-CurveFitting!$U$24)/(C131-CurveFitting!$U$24))^(1/CurveFitting!$U$28)-1))/1)/CurveFitting!$U$27),
IF(CurveFitting!$N$3="4PL",10^(CurveFitting!$U$26-((LOG10((CurveFitting!$U$25-CurveFitting!$U$24)/(C131-CurveFitting!$U$24)-1))/CurveFitting!$U$27)),
IF(CurveFitting!$N$3="Linear",(C131-CurveFitting!$U$24)/CurveFitting!$U$25,
IF(CurveFitting!$N$3="Hyperbolic",CurveFitting!$U$25*C131/(CurveFitting!$U$24-C131),
IF(CurveFitting!$N$3="Exp1",CurveFitting!$U$26*LN(CurveFitting!$U$25/(CurveFitting!$U$25-C131)-CurveFitting!$U$24/(CurveFitting!$U$25-C131)),
IF(CurveFitting!$N$3="Exp2",CurveFitting!$U$26*LOG(CurveFitting!$U$24/(CurveFitting!$U$24-C131)-CurveFitting!$U$25/(CurveFitting!$U$24-C131)),""))))))))</f>
        <v/>
      </c>
      <c r="E131" s="3" t="str">
        <f>IFERROR(IF(C131="","",IF(OR(C131&gt;MAX(_xlfn.ANCHORARRAY(FitCurve!$E$3)),C131&lt;MIN(_xlfn.ANCHORARRAY(FitCurve!$E$3))),"Out of range","[ " &amp; TEXT(_xlfn.FORECAST.LINEAR(C131,R131:S131,N131:O131),"#.####") &amp; ", " &amp; TEXT(_xlfn.FORECAST.LINEAR(C131,P131:Q131,L131:M131),"#.####") &amp; " ]")),"")</f>
        <v/>
      </c>
      <c r="H131" s="52" t="str">
        <f>IF(C131="","",_xlfn.XMATCH(C131,FitCurve!AE131:AE1130,-1))</f>
        <v/>
      </c>
      <c r="I131" s="52" t="str">
        <f>IF(C131="","",_xlfn.XMATCH(C131,FitCurve!AE131:AE1130,1))</f>
        <v/>
      </c>
      <c r="J131" s="52" t="str">
        <f>IF(C131="","",_xlfn.XMATCH(C131,FitCurve!AF131:AF1130,-1))</f>
        <v/>
      </c>
      <c r="K131" s="52" t="str">
        <f>IF(C131="","",_xlfn.XMATCH(C131,FitCurve!AF131:AF1130,1))</f>
        <v/>
      </c>
      <c r="L131" s="3" t="str" cm="1">
        <f t="array" ref="L131">IF(C131="","",INDEX(FitCurve!$AE$3:$AE$1002,H131))</f>
        <v/>
      </c>
      <c r="M131" s="3" t="str" cm="1">
        <f t="array" ref="M131">IF(C131="","",INDEX(FitCurve!$AE$3:$AE$1002,I131))</f>
        <v/>
      </c>
      <c r="N131" s="3" t="str" cm="1">
        <f t="array" ref="N131">IF(C131="","",INDEX(FitCurve!$AF$3:$AF$1002,J131))</f>
        <v/>
      </c>
      <c r="O131" s="3" t="str" cm="1">
        <f t="array" ref="O131">IF(C131="","",INDEX(FitCurve!$AF$3:$AF$1002,K131))</f>
        <v/>
      </c>
      <c r="P131" s="3" t="str" cm="1">
        <f t="array" ref="P131">IF(C131="","",INDEX(FitCurve!$B$3:$B$1002,H131))</f>
        <v/>
      </c>
      <c r="Q131" s="3" t="str" cm="1">
        <f t="array" ref="Q131">IF(C131="","",INDEX(FitCurve!$B$3:$B$1002,I131))</f>
        <v/>
      </c>
      <c r="R131" s="3" t="str" cm="1">
        <f t="array" ref="R131">IF(C131="","",INDEX(FitCurve!$B$3:$B$1002,J131))</f>
        <v/>
      </c>
      <c r="S131" s="3" t="str" cm="1">
        <f t="array" ref="S131">IF(C131="","",INDEX(FitCurve!$B$3:$B$1002,K131))</f>
        <v/>
      </c>
    </row>
    <row r="132" spans="3:19" x14ac:dyDescent="0.25">
      <c r="C132" s="36"/>
      <c r="D132" s="3" t="str">
        <f>IF(C132="","",IF(OR(C132&gt;MAX(_xlfn.ANCHORARRAY(FitCurve!$E$3)),C132&lt;MIN(_xlfn.ANCHORARRAY(FitCurve!$E$3))),"Out of range",IF(CurveFitting!$N$3="5PL",10^(CurveFitting!$U$26-((LOG10(((CurveFitting!$U$25-CurveFitting!$U$24)/(C132-CurveFitting!$U$24))^(1/CurveFitting!$U$28)-1))/1)/CurveFitting!$U$27),
IF(CurveFitting!$N$3="4PL",10^(CurveFitting!$U$26-((LOG10((CurveFitting!$U$25-CurveFitting!$U$24)/(C132-CurveFitting!$U$24)-1))/CurveFitting!$U$27)),
IF(CurveFitting!$N$3="Linear",(C132-CurveFitting!$U$24)/CurveFitting!$U$25,
IF(CurveFitting!$N$3="Hyperbolic",CurveFitting!$U$25*C132/(CurveFitting!$U$24-C132),
IF(CurveFitting!$N$3="Exp1",CurveFitting!$U$26*LN(CurveFitting!$U$25/(CurveFitting!$U$25-C132)-CurveFitting!$U$24/(CurveFitting!$U$25-C132)),
IF(CurveFitting!$N$3="Exp2",CurveFitting!$U$26*LOG(CurveFitting!$U$24/(CurveFitting!$U$24-C132)-CurveFitting!$U$25/(CurveFitting!$U$24-C132)),""))))))))</f>
        <v/>
      </c>
      <c r="E132" s="3" t="str">
        <f>IFERROR(IF(C132="","",IF(OR(C132&gt;MAX(_xlfn.ANCHORARRAY(FitCurve!$E$3)),C132&lt;MIN(_xlfn.ANCHORARRAY(FitCurve!$E$3))),"Out of range","[ " &amp; TEXT(_xlfn.FORECAST.LINEAR(C132,R132:S132,N132:O132),"#.####") &amp; ", " &amp; TEXT(_xlfn.FORECAST.LINEAR(C132,P132:Q132,L132:M132),"#.####") &amp; " ]")),"")</f>
        <v/>
      </c>
      <c r="H132" s="52" t="str">
        <f>IF(C132="","",_xlfn.XMATCH(C132,FitCurve!AE132:AE1131,-1))</f>
        <v/>
      </c>
      <c r="I132" s="52" t="str">
        <f>IF(C132="","",_xlfn.XMATCH(C132,FitCurve!AE132:AE1131,1))</f>
        <v/>
      </c>
      <c r="J132" s="52" t="str">
        <f>IF(C132="","",_xlfn.XMATCH(C132,FitCurve!AF132:AF1131,-1))</f>
        <v/>
      </c>
      <c r="K132" s="52" t="str">
        <f>IF(C132="","",_xlfn.XMATCH(C132,FitCurve!AF132:AF1131,1))</f>
        <v/>
      </c>
      <c r="L132" s="3" t="str" cm="1">
        <f t="array" ref="L132">IF(C132="","",INDEX(FitCurve!$AE$3:$AE$1002,H132))</f>
        <v/>
      </c>
      <c r="M132" s="3" t="str" cm="1">
        <f t="array" ref="M132">IF(C132="","",INDEX(FitCurve!$AE$3:$AE$1002,I132))</f>
        <v/>
      </c>
      <c r="N132" s="3" t="str" cm="1">
        <f t="array" ref="N132">IF(C132="","",INDEX(FitCurve!$AF$3:$AF$1002,J132))</f>
        <v/>
      </c>
      <c r="O132" s="3" t="str" cm="1">
        <f t="array" ref="O132">IF(C132="","",INDEX(FitCurve!$AF$3:$AF$1002,K132))</f>
        <v/>
      </c>
      <c r="P132" s="3" t="str" cm="1">
        <f t="array" ref="P132">IF(C132="","",INDEX(FitCurve!$B$3:$B$1002,H132))</f>
        <v/>
      </c>
      <c r="Q132" s="3" t="str" cm="1">
        <f t="array" ref="Q132">IF(C132="","",INDEX(FitCurve!$B$3:$B$1002,I132))</f>
        <v/>
      </c>
      <c r="R132" s="3" t="str" cm="1">
        <f t="array" ref="R132">IF(C132="","",INDEX(FitCurve!$B$3:$B$1002,J132))</f>
        <v/>
      </c>
      <c r="S132" s="3" t="str" cm="1">
        <f t="array" ref="S132">IF(C132="","",INDEX(FitCurve!$B$3:$B$1002,K132))</f>
        <v/>
      </c>
    </row>
    <row r="133" spans="3:19" x14ac:dyDescent="0.25">
      <c r="C133" s="36"/>
      <c r="D133" s="3" t="str">
        <f>IF(C133="","",IF(OR(C133&gt;MAX(_xlfn.ANCHORARRAY(FitCurve!$E$3)),C133&lt;MIN(_xlfn.ANCHORARRAY(FitCurve!$E$3))),"Out of range",IF(CurveFitting!$N$3="5PL",10^(CurveFitting!$U$26-((LOG10(((CurveFitting!$U$25-CurveFitting!$U$24)/(C133-CurveFitting!$U$24))^(1/CurveFitting!$U$28)-1))/1)/CurveFitting!$U$27),
IF(CurveFitting!$N$3="4PL",10^(CurveFitting!$U$26-((LOG10((CurveFitting!$U$25-CurveFitting!$U$24)/(C133-CurveFitting!$U$24)-1))/CurveFitting!$U$27)),
IF(CurveFitting!$N$3="Linear",(C133-CurveFitting!$U$24)/CurveFitting!$U$25,
IF(CurveFitting!$N$3="Hyperbolic",CurveFitting!$U$25*C133/(CurveFitting!$U$24-C133),
IF(CurveFitting!$N$3="Exp1",CurveFitting!$U$26*LN(CurveFitting!$U$25/(CurveFitting!$U$25-C133)-CurveFitting!$U$24/(CurveFitting!$U$25-C133)),
IF(CurveFitting!$N$3="Exp2",CurveFitting!$U$26*LOG(CurveFitting!$U$24/(CurveFitting!$U$24-C133)-CurveFitting!$U$25/(CurveFitting!$U$24-C133)),""))))))))</f>
        <v/>
      </c>
      <c r="E133" s="3" t="str">
        <f>IFERROR(IF(C133="","",IF(OR(C133&gt;MAX(_xlfn.ANCHORARRAY(FitCurve!$E$3)),C133&lt;MIN(_xlfn.ANCHORARRAY(FitCurve!$E$3))),"Out of range","[ " &amp; TEXT(_xlfn.FORECAST.LINEAR(C133,R133:S133,N133:O133),"#.####") &amp; ", " &amp; TEXT(_xlfn.FORECAST.LINEAR(C133,P133:Q133,L133:M133),"#.####") &amp; " ]")),"")</f>
        <v/>
      </c>
      <c r="H133" s="52" t="str">
        <f>IF(C133="","",_xlfn.XMATCH(C133,FitCurve!AE133:AE1132,-1))</f>
        <v/>
      </c>
      <c r="I133" s="52" t="str">
        <f>IF(C133="","",_xlfn.XMATCH(C133,FitCurve!AE133:AE1132,1))</f>
        <v/>
      </c>
      <c r="J133" s="52" t="str">
        <f>IF(C133="","",_xlfn.XMATCH(C133,FitCurve!AF133:AF1132,-1))</f>
        <v/>
      </c>
      <c r="K133" s="52" t="str">
        <f>IF(C133="","",_xlfn.XMATCH(C133,FitCurve!AF133:AF1132,1))</f>
        <v/>
      </c>
      <c r="L133" s="3" t="str" cm="1">
        <f t="array" ref="L133">IF(C133="","",INDEX(FitCurve!$AE$3:$AE$1002,H133))</f>
        <v/>
      </c>
      <c r="M133" s="3" t="str" cm="1">
        <f t="array" ref="M133">IF(C133="","",INDEX(FitCurve!$AE$3:$AE$1002,I133))</f>
        <v/>
      </c>
      <c r="N133" s="3" t="str" cm="1">
        <f t="array" ref="N133">IF(C133="","",INDEX(FitCurve!$AF$3:$AF$1002,J133))</f>
        <v/>
      </c>
      <c r="O133" s="3" t="str" cm="1">
        <f t="array" ref="O133">IF(C133="","",INDEX(FitCurve!$AF$3:$AF$1002,K133))</f>
        <v/>
      </c>
      <c r="P133" s="3" t="str" cm="1">
        <f t="array" ref="P133">IF(C133="","",INDEX(FitCurve!$B$3:$B$1002,H133))</f>
        <v/>
      </c>
      <c r="Q133" s="3" t="str" cm="1">
        <f t="array" ref="Q133">IF(C133="","",INDEX(FitCurve!$B$3:$B$1002,I133))</f>
        <v/>
      </c>
      <c r="R133" s="3" t="str" cm="1">
        <f t="array" ref="R133">IF(C133="","",INDEX(FitCurve!$B$3:$B$1002,J133))</f>
        <v/>
      </c>
      <c r="S133" s="3" t="str" cm="1">
        <f t="array" ref="S133">IF(C133="","",INDEX(FitCurve!$B$3:$B$1002,K133))</f>
        <v/>
      </c>
    </row>
    <row r="134" spans="3:19" x14ac:dyDescent="0.25">
      <c r="C134" s="36"/>
      <c r="D134" s="3" t="str">
        <f>IF(C134="","",IF(OR(C134&gt;MAX(_xlfn.ANCHORARRAY(FitCurve!$E$3)),C134&lt;MIN(_xlfn.ANCHORARRAY(FitCurve!$E$3))),"Out of range",IF(CurveFitting!$N$3="5PL",10^(CurveFitting!$U$26-((LOG10(((CurveFitting!$U$25-CurveFitting!$U$24)/(C134-CurveFitting!$U$24))^(1/CurveFitting!$U$28)-1))/1)/CurveFitting!$U$27),
IF(CurveFitting!$N$3="4PL",10^(CurveFitting!$U$26-((LOG10((CurveFitting!$U$25-CurveFitting!$U$24)/(C134-CurveFitting!$U$24)-1))/CurveFitting!$U$27)),
IF(CurveFitting!$N$3="Linear",(C134-CurveFitting!$U$24)/CurveFitting!$U$25,
IF(CurveFitting!$N$3="Hyperbolic",CurveFitting!$U$25*C134/(CurveFitting!$U$24-C134),
IF(CurveFitting!$N$3="Exp1",CurveFitting!$U$26*LN(CurveFitting!$U$25/(CurveFitting!$U$25-C134)-CurveFitting!$U$24/(CurveFitting!$U$25-C134)),
IF(CurveFitting!$N$3="Exp2",CurveFitting!$U$26*LOG(CurveFitting!$U$24/(CurveFitting!$U$24-C134)-CurveFitting!$U$25/(CurveFitting!$U$24-C134)),""))))))))</f>
        <v/>
      </c>
      <c r="E134" s="3" t="str">
        <f>IFERROR(IF(C134="","",IF(OR(C134&gt;MAX(_xlfn.ANCHORARRAY(FitCurve!$E$3)),C134&lt;MIN(_xlfn.ANCHORARRAY(FitCurve!$E$3))),"Out of range","[ " &amp; TEXT(_xlfn.FORECAST.LINEAR(C134,R134:S134,N134:O134),"#.####") &amp; ", " &amp; TEXT(_xlfn.FORECAST.LINEAR(C134,P134:Q134,L134:M134),"#.####") &amp; " ]")),"")</f>
        <v/>
      </c>
      <c r="H134" s="52" t="str">
        <f>IF(C134="","",_xlfn.XMATCH(C134,FitCurve!AE134:AE1133,-1))</f>
        <v/>
      </c>
      <c r="I134" s="52" t="str">
        <f>IF(C134="","",_xlfn.XMATCH(C134,FitCurve!AE134:AE1133,1))</f>
        <v/>
      </c>
      <c r="J134" s="52" t="str">
        <f>IF(C134="","",_xlfn.XMATCH(C134,FitCurve!AF134:AF1133,-1))</f>
        <v/>
      </c>
      <c r="K134" s="52" t="str">
        <f>IF(C134="","",_xlfn.XMATCH(C134,FitCurve!AF134:AF1133,1))</f>
        <v/>
      </c>
      <c r="L134" s="3" t="str" cm="1">
        <f t="array" ref="L134">IF(C134="","",INDEX(FitCurve!$AE$3:$AE$1002,H134))</f>
        <v/>
      </c>
      <c r="M134" s="3" t="str" cm="1">
        <f t="array" ref="M134">IF(C134="","",INDEX(FitCurve!$AE$3:$AE$1002,I134))</f>
        <v/>
      </c>
      <c r="N134" s="3" t="str" cm="1">
        <f t="array" ref="N134">IF(C134="","",INDEX(FitCurve!$AF$3:$AF$1002,J134))</f>
        <v/>
      </c>
      <c r="O134" s="3" t="str" cm="1">
        <f t="array" ref="O134">IF(C134="","",INDEX(FitCurve!$AF$3:$AF$1002,K134))</f>
        <v/>
      </c>
      <c r="P134" s="3" t="str" cm="1">
        <f t="array" ref="P134">IF(C134="","",INDEX(FitCurve!$B$3:$B$1002,H134))</f>
        <v/>
      </c>
      <c r="Q134" s="3" t="str" cm="1">
        <f t="array" ref="Q134">IF(C134="","",INDEX(FitCurve!$B$3:$B$1002,I134))</f>
        <v/>
      </c>
      <c r="R134" s="3" t="str" cm="1">
        <f t="array" ref="R134">IF(C134="","",INDEX(FitCurve!$B$3:$B$1002,J134))</f>
        <v/>
      </c>
      <c r="S134" s="3" t="str" cm="1">
        <f t="array" ref="S134">IF(C134="","",INDEX(FitCurve!$B$3:$B$1002,K134))</f>
        <v/>
      </c>
    </row>
    <row r="135" spans="3:19" x14ac:dyDescent="0.25">
      <c r="C135" s="36"/>
      <c r="D135" s="3" t="str">
        <f>IF(C135="","",IF(OR(C135&gt;MAX(_xlfn.ANCHORARRAY(FitCurve!$E$3)),C135&lt;MIN(_xlfn.ANCHORARRAY(FitCurve!$E$3))),"Out of range",IF(CurveFitting!$N$3="5PL",10^(CurveFitting!$U$26-((LOG10(((CurveFitting!$U$25-CurveFitting!$U$24)/(C135-CurveFitting!$U$24))^(1/CurveFitting!$U$28)-1))/1)/CurveFitting!$U$27),
IF(CurveFitting!$N$3="4PL",10^(CurveFitting!$U$26-((LOG10((CurveFitting!$U$25-CurveFitting!$U$24)/(C135-CurveFitting!$U$24)-1))/CurveFitting!$U$27)),
IF(CurveFitting!$N$3="Linear",(C135-CurveFitting!$U$24)/CurveFitting!$U$25,
IF(CurveFitting!$N$3="Hyperbolic",CurveFitting!$U$25*C135/(CurveFitting!$U$24-C135),
IF(CurveFitting!$N$3="Exp1",CurveFitting!$U$26*LN(CurveFitting!$U$25/(CurveFitting!$U$25-C135)-CurveFitting!$U$24/(CurveFitting!$U$25-C135)),
IF(CurveFitting!$N$3="Exp2",CurveFitting!$U$26*LOG(CurveFitting!$U$24/(CurveFitting!$U$24-C135)-CurveFitting!$U$25/(CurveFitting!$U$24-C135)),""))))))))</f>
        <v/>
      </c>
      <c r="E135" s="3" t="str">
        <f>IFERROR(IF(C135="","",IF(OR(C135&gt;MAX(_xlfn.ANCHORARRAY(FitCurve!$E$3)),C135&lt;MIN(_xlfn.ANCHORARRAY(FitCurve!$E$3))),"Out of range","[ " &amp; TEXT(_xlfn.FORECAST.LINEAR(C135,R135:S135,N135:O135),"#.####") &amp; ", " &amp; TEXT(_xlfn.FORECAST.LINEAR(C135,P135:Q135,L135:M135),"#.####") &amp; " ]")),"")</f>
        <v/>
      </c>
      <c r="H135" s="52" t="str">
        <f>IF(C135="","",_xlfn.XMATCH(C135,FitCurve!AE135:AE1134,-1))</f>
        <v/>
      </c>
      <c r="I135" s="52" t="str">
        <f>IF(C135="","",_xlfn.XMATCH(C135,FitCurve!AE135:AE1134,1))</f>
        <v/>
      </c>
      <c r="J135" s="52" t="str">
        <f>IF(C135="","",_xlfn.XMATCH(C135,FitCurve!AF135:AF1134,-1))</f>
        <v/>
      </c>
      <c r="K135" s="52" t="str">
        <f>IF(C135="","",_xlfn.XMATCH(C135,FitCurve!AF135:AF1134,1))</f>
        <v/>
      </c>
      <c r="L135" s="3" t="str" cm="1">
        <f t="array" ref="L135">IF(C135="","",INDEX(FitCurve!$AE$3:$AE$1002,H135))</f>
        <v/>
      </c>
      <c r="M135" s="3" t="str" cm="1">
        <f t="array" ref="M135">IF(C135="","",INDEX(FitCurve!$AE$3:$AE$1002,I135))</f>
        <v/>
      </c>
      <c r="N135" s="3" t="str" cm="1">
        <f t="array" ref="N135">IF(C135="","",INDEX(FitCurve!$AF$3:$AF$1002,J135))</f>
        <v/>
      </c>
      <c r="O135" s="3" t="str" cm="1">
        <f t="array" ref="O135">IF(C135="","",INDEX(FitCurve!$AF$3:$AF$1002,K135))</f>
        <v/>
      </c>
      <c r="P135" s="3" t="str" cm="1">
        <f t="array" ref="P135">IF(C135="","",INDEX(FitCurve!$B$3:$B$1002,H135))</f>
        <v/>
      </c>
      <c r="Q135" s="3" t="str" cm="1">
        <f t="array" ref="Q135">IF(C135="","",INDEX(FitCurve!$B$3:$B$1002,I135))</f>
        <v/>
      </c>
      <c r="R135" s="3" t="str" cm="1">
        <f t="array" ref="R135">IF(C135="","",INDEX(FitCurve!$B$3:$B$1002,J135))</f>
        <v/>
      </c>
      <c r="S135" s="3" t="str" cm="1">
        <f t="array" ref="S135">IF(C135="","",INDEX(FitCurve!$B$3:$B$1002,K135))</f>
        <v/>
      </c>
    </row>
    <row r="136" spans="3:19" x14ac:dyDescent="0.25">
      <c r="C136" s="36"/>
      <c r="D136" s="3" t="str">
        <f>IF(C136="","",IF(OR(C136&gt;MAX(_xlfn.ANCHORARRAY(FitCurve!$E$3)),C136&lt;MIN(_xlfn.ANCHORARRAY(FitCurve!$E$3))),"Out of range",IF(CurveFitting!$N$3="5PL",10^(CurveFitting!$U$26-((LOG10(((CurveFitting!$U$25-CurveFitting!$U$24)/(C136-CurveFitting!$U$24))^(1/CurveFitting!$U$28)-1))/1)/CurveFitting!$U$27),
IF(CurveFitting!$N$3="4PL",10^(CurveFitting!$U$26-((LOG10((CurveFitting!$U$25-CurveFitting!$U$24)/(C136-CurveFitting!$U$24)-1))/CurveFitting!$U$27)),
IF(CurveFitting!$N$3="Linear",(C136-CurveFitting!$U$24)/CurveFitting!$U$25,
IF(CurveFitting!$N$3="Hyperbolic",CurveFitting!$U$25*C136/(CurveFitting!$U$24-C136),
IF(CurveFitting!$N$3="Exp1",CurveFitting!$U$26*LN(CurveFitting!$U$25/(CurveFitting!$U$25-C136)-CurveFitting!$U$24/(CurveFitting!$U$25-C136)),
IF(CurveFitting!$N$3="Exp2",CurveFitting!$U$26*LOG(CurveFitting!$U$24/(CurveFitting!$U$24-C136)-CurveFitting!$U$25/(CurveFitting!$U$24-C136)),""))))))))</f>
        <v/>
      </c>
      <c r="E136" s="3" t="str">
        <f>IFERROR(IF(C136="","",IF(OR(C136&gt;MAX(_xlfn.ANCHORARRAY(FitCurve!$E$3)),C136&lt;MIN(_xlfn.ANCHORARRAY(FitCurve!$E$3))),"Out of range","[ " &amp; TEXT(_xlfn.FORECAST.LINEAR(C136,R136:S136,N136:O136),"#.####") &amp; ", " &amp; TEXT(_xlfn.FORECAST.LINEAR(C136,P136:Q136,L136:M136),"#.####") &amp; " ]")),"")</f>
        <v/>
      </c>
      <c r="H136" s="52" t="str">
        <f>IF(C136="","",_xlfn.XMATCH(C136,FitCurve!AE136:AE1135,-1))</f>
        <v/>
      </c>
      <c r="I136" s="52" t="str">
        <f>IF(C136="","",_xlfn.XMATCH(C136,FitCurve!AE136:AE1135,1))</f>
        <v/>
      </c>
      <c r="J136" s="52" t="str">
        <f>IF(C136="","",_xlfn.XMATCH(C136,FitCurve!AF136:AF1135,-1))</f>
        <v/>
      </c>
      <c r="K136" s="52" t="str">
        <f>IF(C136="","",_xlfn.XMATCH(C136,FitCurve!AF136:AF1135,1))</f>
        <v/>
      </c>
      <c r="L136" s="3" t="str" cm="1">
        <f t="array" ref="L136">IF(C136="","",INDEX(FitCurve!$AE$3:$AE$1002,H136))</f>
        <v/>
      </c>
      <c r="M136" s="3" t="str" cm="1">
        <f t="array" ref="M136">IF(C136="","",INDEX(FitCurve!$AE$3:$AE$1002,I136))</f>
        <v/>
      </c>
      <c r="N136" s="3" t="str" cm="1">
        <f t="array" ref="N136">IF(C136="","",INDEX(FitCurve!$AF$3:$AF$1002,J136))</f>
        <v/>
      </c>
      <c r="O136" s="3" t="str" cm="1">
        <f t="array" ref="O136">IF(C136="","",INDEX(FitCurve!$AF$3:$AF$1002,K136))</f>
        <v/>
      </c>
      <c r="P136" s="3" t="str" cm="1">
        <f t="array" ref="P136">IF(C136="","",INDEX(FitCurve!$B$3:$B$1002,H136))</f>
        <v/>
      </c>
      <c r="Q136" s="3" t="str" cm="1">
        <f t="array" ref="Q136">IF(C136="","",INDEX(FitCurve!$B$3:$B$1002,I136))</f>
        <v/>
      </c>
      <c r="R136" s="3" t="str" cm="1">
        <f t="array" ref="R136">IF(C136="","",INDEX(FitCurve!$B$3:$B$1002,J136))</f>
        <v/>
      </c>
      <c r="S136" s="3" t="str" cm="1">
        <f t="array" ref="S136">IF(C136="","",INDEX(FitCurve!$B$3:$B$1002,K136))</f>
        <v/>
      </c>
    </row>
    <row r="137" spans="3:19" x14ac:dyDescent="0.25">
      <c r="C137" s="36"/>
      <c r="D137" s="3" t="str">
        <f>IF(C137="","",IF(OR(C137&gt;MAX(_xlfn.ANCHORARRAY(FitCurve!$E$3)),C137&lt;MIN(_xlfn.ANCHORARRAY(FitCurve!$E$3))),"Out of range",IF(CurveFitting!$N$3="5PL",10^(CurveFitting!$U$26-((LOG10(((CurveFitting!$U$25-CurveFitting!$U$24)/(C137-CurveFitting!$U$24))^(1/CurveFitting!$U$28)-1))/1)/CurveFitting!$U$27),
IF(CurveFitting!$N$3="4PL",10^(CurveFitting!$U$26-((LOG10((CurveFitting!$U$25-CurveFitting!$U$24)/(C137-CurveFitting!$U$24)-1))/CurveFitting!$U$27)),
IF(CurveFitting!$N$3="Linear",(C137-CurveFitting!$U$24)/CurveFitting!$U$25,
IF(CurveFitting!$N$3="Hyperbolic",CurveFitting!$U$25*C137/(CurveFitting!$U$24-C137),
IF(CurveFitting!$N$3="Exp1",CurveFitting!$U$26*LN(CurveFitting!$U$25/(CurveFitting!$U$25-C137)-CurveFitting!$U$24/(CurveFitting!$U$25-C137)),
IF(CurveFitting!$N$3="Exp2",CurveFitting!$U$26*LOG(CurveFitting!$U$24/(CurveFitting!$U$24-C137)-CurveFitting!$U$25/(CurveFitting!$U$24-C137)),""))))))))</f>
        <v/>
      </c>
      <c r="E137" s="3" t="str">
        <f>IFERROR(IF(C137="","",IF(OR(C137&gt;MAX(_xlfn.ANCHORARRAY(FitCurve!$E$3)),C137&lt;MIN(_xlfn.ANCHORARRAY(FitCurve!$E$3))),"Out of range","[ " &amp; TEXT(_xlfn.FORECAST.LINEAR(C137,R137:S137,N137:O137),"#.####") &amp; ", " &amp; TEXT(_xlfn.FORECAST.LINEAR(C137,P137:Q137,L137:M137),"#.####") &amp; " ]")),"")</f>
        <v/>
      </c>
      <c r="H137" s="52" t="str">
        <f>IF(C137="","",_xlfn.XMATCH(C137,FitCurve!AE137:AE1136,-1))</f>
        <v/>
      </c>
      <c r="I137" s="52" t="str">
        <f>IF(C137="","",_xlfn.XMATCH(C137,FitCurve!AE137:AE1136,1))</f>
        <v/>
      </c>
      <c r="J137" s="52" t="str">
        <f>IF(C137="","",_xlfn.XMATCH(C137,FitCurve!AF137:AF1136,-1))</f>
        <v/>
      </c>
      <c r="K137" s="52" t="str">
        <f>IF(C137="","",_xlfn.XMATCH(C137,FitCurve!AF137:AF1136,1))</f>
        <v/>
      </c>
      <c r="L137" s="3" t="str" cm="1">
        <f t="array" ref="L137">IF(C137="","",INDEX(FitCurve!$AE$3:$AE$1002,H137))</f>
        <v/>
      </c>
      <c r="M137" s="3" t="str" cm="1">
        <f t="array" ref="M137">IF(C137="","",INDEX(FitCurve!$AE$3:$AE$1002,I137))</f>
        <v/>
      </c>
      <c r="N137" s="3" t="str" cm="1">
        <f t="array" ref="N137">IF(C137="","",INDEX(FitCurve!$AF$3:$AF$1002,J137))</f>
        <v/>
      </c>
      <c r="O137" s="3" t="str" cm="1">
        <f t="array" ref="O137">IF(C137="","",INDEX(FitCurve!$AF$3:$AF$1002,K137))</f>
        <v/>
      </c>
      <c r="P137" s="3" t="str" cm="1">
        <f t="array" ref="P137">IF(C137="","",INDEX(FitCurve!$B$3:$B$1002,H137))</f>
        <v/>
      </c>
      <c r="Q137" s="3" t="str" cm="1">
        <f t="array" ref="Q137">IF(C137="","",INDEX(FitCurve!$B$3:$B$1002,I137))</f>
        <v/>
      </c>
      <c r="R137" s="3" t="str" cm="1">
        <f t="array" ref="R137">IF(C137="","",INDEX(FitCurve!$B$3:$B$1002,J137))</f>
        <v/>
      </c>
      <c r="S137" s="3" t="str" cm="1">
        <f t="array" ref="S137">IF(C137="","",INDEX(FitCurve!$B$3:$B$1002,K137))</f>
        <v/>
      </c>
    </row>
    <row r="138" spans="3:19" x14ac:dyDescent="0.25">
      <c r="C138" s="36"/>
      <c r="D138" s="3" t="str">
        <f>IF(C138="","",IF(OR(C138&gt;MAX(_xlfn.ANCHORARRAY(FitCurve!$E$3)),C138&lt;MIN(_xlfn.ANCHORARRAY(FitCurve!$E$3))),"Out of range",IF(CurveFitting!$N$3="5PL",10^(CurveFitting!$U$26-((LOG10(((CurveFitting!$U$25-CurveFitting!$U$24)/(C138-CurveFitting!$U$24))^(1/CurveFitting!$U$28)-1))/1)/CurveFitting!$U$27),
IF(CurveFitting!$N$3="4PL",10^(CurveFitting!$U$26-((LOG10((CurveFitting!$U$25-CurveFitting!$U$24)/(C138-CurveFitting!$U$24)-1))/CurveFitting!$U$27)),
IF(CurveFitting!$N$3="Linear",(C138-CurveFitting!$U$24)/CurveFitting!$U$25,
IF(CurveFitting!$N$3="Hyperbolic",CurveFitting!$U$25*C138/(CurveFitting!$U$24-C138),
IF(CurveFitting!$N$3="Exp1",CurveFitting!$U$26*LN(CurveFitting!$U$25/(CurveFitting!$U$25-C138)-CurveFitting!$U$24/(CurveFitting!$U$25-C138)),
IF(CurveFitting!$N$3="Exp2",CurveFitting!$U$26*LOG(CurveFitting!$U$24/(CurveFitting!$U$24-C138)-CurveFitting!$U$25/(CurveFitting!$U$24-C138)),""))))))))</f>
        <v/>
      </c>
      <c r="E138" s="3" t="str">
        <f>IFERROR(IF(C138="","",IF(OR(C138&gt;MAX(_xlfn.ANCHORARRAY(FitCurve!$E$3)),C138&lt;MIN(_xlfn.ANCHORARRAY(FitCurve!$E$3))),"Out of range","[ " &amp; TEXT(_xlfn.FORECAST.LINEAR(C138,R138:S138,N138:O138),"#.####") &amp; ", " &amp; TEXT(_xlfn.FORECAST.LINEAR(C138,P138:Q138,L138:M138),"#.####") &amp; " ]")),"")</f>
        <v/>
      </c>
      <c r="H138" s="52" t="str">
        <f>IF(C138="","",_xlfn.XMATCH(C138,FitCurve!AE138:AE1137,-1))</f>
        <v/>
      </c>
      <c r="I138" s="52" t="str">
        <f>IF(C138="","",_xlfn.XMATCH(C138,FitCurve!AE138:AE1137,1))</f>
        <v/>
      </c>
      <c r="J138" s="52" t="str">
        <f>IF(C138="","",_xlfn.XMATCH(C138,FitCurve!AF138:AF1137,-1))</f>
        <v/>
      </c>
      <c r="K138" s="52" t="str">
        <f>IF(C138="","",_xlfn.XMATCH(C138,FitCurve!AF138:AF1137,1))</f>
        <v/>
      </c>
      <c r="L138" s="3" t="str" cm="1">
        <f t="array" ref="L138">IF(C138="","",INDEX(FitCurve!$AE$3:$AE$1002,H138))</f>
        <v/>
      </c>
      <c r="M138" s="3" t="str" cm="1">
        <f t="array" ref="M138">IF(C138="","",INDEX(FitCurve!$AE$3:$AE$1002,I138))</f>
        <v/>
      </c>
      <c r="N138" s="3" t="str" cm="1">
        <f t="array" ref="N138">IF(C138="","",INDEX(FitCurve!$AF$3:$AF$1002,J138))</f>
        <v/>
      </c>
      <c r="O138" s="3" t="str" cm="1">
        <f t="array" ref="O138">IF(C138="","",INDEX(FitCurve!$AF$3:$AF$1002,K138))</f>
        <v/>
      </c>
      <c r="P138" s="3" t="str" cm="1">
        <f t="array" ref="P138">IF(C138="","",INDEX(FitCurve!$B$3:$B$1002,H138))</f>
        <v/>
      </c>
      <c r="Q138" s="3" t="str" cm="1">
        <f t="array" ref="Q138">IF(C138="","",INDEX(FitCurve!$B$3:$B$1002,I138))</f>
        <v/>
      </c>
      <c r="R138" s="3" t="str" cm="1">
        <f t="array" ref="R138">IF(C138="","",INDEX(FitCurve!$B$3:$B$1002,J138))</f>
        <v/>
      </c>
      <c r="S138" s="3" t="str" cm="1">
        <f t="array" ref="S138">IF(C138="","",INDEX(FitCurve!$B$3:$B$1002,K138))</f>
        <v/>
      </c>
    </row>
    <row r="139" spans="3:19" x14ac:dyDescent="0.25">
      <c r="C139" s="36"/>
      <c r="D139" s="3" t="str">
        <f>IF(C139="","",IF(OR(C139&gt;MAX(_xlfn.ANCHORARRAY(FitCurve!$E$3)),C139&lt;MIN(_xlfn.ANCHORARRAY(FitCurve!$E$3))),"Out of range",IF(CurveFitting!$N$3="5PL",10^(CurveFitting!$U$26-((LOG10(((CurveFitting!$U$25-CurveFitting!$U$24)/(C139-CurveFitting!$U$24))^(1/CurveFitting!$U$28)-1))/1)/CurveFitting!$U$27),
IF(CurveFitting!$N$3="4PL",10^(CurveFitting!$U$26-((LOG10((CurveFitting!$U$25-CurveFitting!$U$24)/(C139-CurveFitting!$U$24)-1))/CurveFitting!$U$27)),
IF(CurveFitting!$N$3="Linear",(C139-CurveFitting!$U$24)/CurveFitting!$U$25,
IF(CurveFitting!$N$3="Hyperbolic",CurveFitting!$U$25*C139/(CurveFitting!$U$24-C139),
IF(CurveFitting!$N$3="Exp1",CurveFitting!$U$26*LN(CurveFitting!$U$25/(CurveFitting!$U$25-C139)-CurveFitting!$U$24/(CurveFitting!$U$25-C139)),
IF(CurveFitting!$N$3="Exp2",CurveFitting!$U$26*LOG(CurveFitting!$U$24/(CurveFitting!$U$24-C139)-CurveFitting!$U$25/(CurveFitting!$U$24-C139)),""))))))))</f>
        <v/>
      </c>
      <c r="E139" s="3" t="str">
        <f>IFERROR(IF(C139="","",IF(OR(C139&gt;MAX(_xlfn.ANCHORARRAY(FitCurve!$E$3)),C139&lt;MIN(_xlfn.ANCHORARRAY(FitCurve!$E$3))),"Out of range","[ " &amp; TEXT(_xlfn.FORECAST.LINEAR(C139,R139:S139,N139:O139),"#.####") &amp; ", " &amp; TEXT(_xlfn.FORECAST.LINEAR(C139,P139:Q139,L139:M139),"#.####") &amp; " ]")),"")</f>
        <v/>
      </c>
      <c r="H139" s="52" t="str">
        <f>IF(C139="","",_xlfn.XMATCH(C139,FitCurve!AE139:AE1138,-1))</f>
        <v/>
      </c>
      <c r="I139" s="52" t="str">
        <f>IF(C139="","",_xlfn.XMATCH(C139,FitCurve!AE139:AE1138,1))</f>
        <v/>
      </c>
      <c r="J139" s="52" t="str">
        <f>IF(C139="","",_xlfn.XMATCH(C139,FitCurve!AF139:AF1138,-1))</f>
        <v/>
      </c>
      <c r="K139" s="52" t="str">
        <f>IF(C139="","",_xlfn.XMATCH(C139,FitCurve!AF139:AF1138,1))</f>
        <v/>
      </c>
      <c r="L139" s="3" t="str" cm="1">
        <f t="array" ref="L139">IF(C139="","",INDEX(FitCurve!$AE$3:$AE$1002,H139))</f>
        <v/>
      </c>
      <c r="M139" s="3" t="str" cm="1">
        <f t="array" ref="M139">IF(C139="","",INDEX(FitCurve!$AE$3:$AE$1002,I139))</f>
        <v/>
      </c>
      <c r="N139" s="3" t="str" cm="1">
        <f t="array" ref="N139">IF(C139="","",INDEX(FitCurve!$AF$3:$AF$1002,J139))</f>
        <v/>
      </c>
      <c r="O139" s="3" t="str" cm="1">
        <f t="array" ref="O139">IF(C139="","",INDEX(FitCurve!$AF$3:$AF$1002,K139))</f>
        <v/>
      </c>
      <c r="P139" s="3" t="str" cm="1">
        <f t="array" ref="P139">IF(C139="","",INDEX(FitCurve!$B$3:$B$1002,H139))</f>
        <v/>
      </c>
      <c r="Q139" s="3" t="str" cm="1">
        <f t="array" ref="Q139">IF(C139="","",INDEX(FitCurve!$B$3:$B$1002,I139))</f>
        <v/>
      </c>
      <c r="R139" s="3" t="str" cm="1">
        <f t="array" ref="R139">IF(C139="","",INDEX(FitCurve!$B$3:$B$1002,J139))</f>
        <v/>
      </c>
      <c r="S139" s="3" t="str" cm="1">
        <f t="array" ref="S139">IF(C139="","",INDEX(FitCurve!$B$3:$B$1002,K139))</f>
        <v/>
      </c>
    </row>
    <row r="140" spans="3:19" x14ac:dyDescent="0.25">
      <c r="C140" s="36"/>
      <c r="D140" s="3" t="str">
        <f>IF(C140="","",IF(OR(C140&gt;MAX(_xlfn.ANCHORARRAY(FitCurve!$E$3)),C140&lt;MIN(_xlfn.ANCHORARRAY(FitCurve!$E$3))),"Out of range",IF(CurveFitting!$N$3="5PL",10^(CurveFitting!$U$26-((LOG10(((CurveFitting!$U$25-CurveFitting!$U$24)/(C140-CurveFitting!$U$24))^(1/CurveFitting!$U$28)-1))/1)/CurveFitting!$U$27),
IF(CurveFitting!$N$3="4PL",10^(CurveFitting!$U$26-((LOG10((CurveFitting!$U$25-CurveFitting!$U$24)/(C140-CurveFitting!$U$24)-1))/CurveFitting!$U$27)),
IF(CurveFitting!$N$3="Linear",(C140-CurveFitting!$U$24)/CurveFitting!$U$25,
IF(CurveFitting!$N$3="Hyperbolic",CurveFitting!$U$25*C140/(CurveFitting!$U$24-C140),
IF(CurveFitting!$N$3="Exp1",CurveFitting!$U$26*LN(CurveFitting!$U$25/(CurveFitting!$U$25-C140)-CurveFitting!$U$24/(CurveFitting!$U$25-C140)),
IF(CurveFitting!$N$3="Exp2",CurveFitting!$U$26*LOG(CurveFitting!$U$24/(CurveFitting!$U$24-C140)-CurveFitting!$U$25/(CurveFitting!$U$24-C140)),""))))))))</f>
        <v/>
      </c>
      <c r="E140" s="3" t="str">
        <f>IFERROR(IF(C140="","",IF(OR(C140&gt;MAX(_xlfn.ANCHORARRAY(FitCurve!$E$3)),C140&lt;MIN(_xlfn.ANCHORARRAY(FitCurve!$E$3))),"Out of range","[ " &amp; TEXT(_xlfn.FORECAST.LINEAR(C140,R140:S140,N140:O140),"#.####") &amp; ", " &amp; TEXT(_xlfn.FORECAST.LINEAR(C140,P140:Q140,L140:M140),"#.####") &amp; " ]")),"")</f>
        <v/>
      </c>
      <c r="H140" s="52" t="str">
        <f>IF(C140="","",_xlfn.XMATCH(C140,FitCurve!AE140:AE1139,-1))</f>
        <v/>
      </c>
      <c r="I140" s="52" t="str">
        <f>IF(C140="","",_xlfn.XMATCH(C140,FitCurve!AE140:AE1139,1))</f>
        <v/>
      </c>
      <c r="J140" s="52" t="str">
        <f>IF(C140="","",_xlfn.XMATCH(C140,FitCurve!AF140:AF1139,-1))</f>
        <v/>
      </c>
      <c r="K140" s="52" t="str">
        <f>IF(C140="","",_xlfn.XMATCH(C140,FitCurve!AF140:AF1139,1))</f>
        <v/>
      </c>
      <c r="L140" s="3" t="str" cm="1">
        <f t="array" ref="L140">IF(C140="","",INDEX(FitCurve!$AE$3:$AE$1002,H140))</f>
        <v/>
      </c>
      <c r="M140" s="3" t="str" cm="1">
        <f t="array" ref="M140">IF(C140="","",INDEX(FitCurve!$AE$3:$AE$1002,I140))</f>
        <v/>
      </c>
      <c r="N140" s="3" t="str" cm="1">
        <f t="array" ref="N140">IF(C140="","",INDEX(FitCurve!$AF$3:$AF$1002,J140))</f>
        <v/>
      </c>
      <c r="O140" s="3" t="str" cm="1">
        <f t="array" ref="O140">IF(C140="","",INDEX(FitCurve!$AF$3:$AF$1002,K140))</f>
        <v/>
      </c>
      <c r="P140" s="3" t="str" cm="1">
        <f t="array" ref="P140">IF(C140="","",INDEX(FitCurve!$B$3:$B$1002,H140))</f>
        <v/>
      </c>
      <c r="Q140" s="3" t="str" cm="1">
        <f t="array" ref="Q140">IF(C140="","",INDEX(FitCurve!$B$3:$B$1002,I140))</f>
        <v/>
      </c>
      <c r="R140" s="3" t="str" cm="1">
        <f t="array" ref="R140">IF(C140="","",INDEX(FitCurve!$B$3:$B$1002,J140))</f>
        <v/>
      </c>
      <c r="S140" s="3" t="str" cm="1">
        <f t="array" ref="S140">IF(C140="","",INDEX(FitCurve!$B$3:$B$1002,K140))</f>
        <v/>
      </c>
    </row>
    <row r="141" spans="3:19" x14ac:dyDescent="0.25">
      <c r="C141" s="36"/>
      <c r="D141" s="3" t="str">
        <f>IF(C141="","",IF(OR(C141&gt;MAX(_xlfn.ANCHORARRAY(FitCurve!$E$3)),C141&lt;MIN(_xlfn.ANCHORARRAY(FitCurve!$E$3))),"Out of range",IF(CurveFitting!$N$3="5PL",10^(CurveFitting!$U$26-((LOG10(((CurveFitting!$U$25-CurveFitting!$U$24)/(C141-CurveFitting!$U$24))^(1/CurveFitting!$U$28)-1))/1)/CurveFitting!$U$27),
IF(CurveFitting!$N$3="4PL",10^(CurveFitting!$U$26-((LOG10((CurveFitting!$U$25-CurveFitting!$U$24)/(C141-CurveFitting!$U$24)-1))/CurveFitting!$U$27)),
IF(CurveFitting!$N$3="Linear",(C141-CurveFitting!$U$24)/CurveFitting!$U$25,
IF(CurveFitting!$N$3="Hyperbolic",CurveFitting!$U$25*C141/(CurveFitting!$U$24-C141),
IF(CurveFitting!$N$3="Exp1",CurveFitting!$U$26*LN(CurveFitting!$U$25/(CurveFitting!$U$25-C141)-CurveFitting!$U$24/(CurveFitting!$U$25-C141)),
IF(CurveFitting!$N$3="Exp2",CurveFitting!$U$26*LOG(CurveFitting!$U$24/(CurveFitting!$U$24-C141)-CurveFitting!$U$25/(CurveFitting!$U$24-C141)),""))))))))</f>
        <v/>
      </c>
      <c r="E141" s="3" t="str">
        <f>IFERROR(IF(C141="","",IF(OR(C141&gt;MAX(_xlfn.ANCHORARRAY(FitCurve!$E$3)),C141&lt;MIN(_xlfn.ANCHORARRAY(FitCurve!$E$3))),"Out of range","[ " &amp; TEXT(_xlfn.FORECAST.LINEAR(C141,R141:S141,N141:O141),"#.####") &amp; ", " &amp; TEXT(_xlfn.FORECAST.LINEAR(C141,P141:Q141,L141:M141),"#.####") &amp; " ]")),"")</f>
        <v/>
      </c>
      <c r="H141" s="52" t="str">
        <f>IF(C141="","",_xlfn.XMATCH(C141,FitCurve!AE141:AE1140,-1))</f>
        <v/>
      </c>
      <c r="I141" s="52" t="str">
        <f>IF(C141="","",_xlfn.XMATCH(C141,FitCurve!AE141:AE1140,1))</f>
        <v/>
      </c>
      <c r="J141" s="52" t="str">
        <f>IF(C141="","",_xlfn.XMATCH(C141,FitCurve!AF141:AF1140,-1))</f>
        <v/>
      </c>
      <c r="K141" s="52" t="str">
        <f>IF(C141="","",_xlfn.XMATCH(C141,FitCurve!AF141:AF1140,1))</f>
        <v/>
      </c>
      <c r="L141" s="3" t="str" cm="1">
        <f t="array" ref="L141">IF(C141="","",INDEX(FitCurve!$AE$3:$AE$1002,H141))</f>
        <v/>
      </c>
      <c r="M141" s="3" t="str" cm="1">
        <f t="array" ref="M141">IF(C141="","",INDEX(FitCurve!$AE$3:$AE$1002,I141))</f>
        <v/>
      </c>
      <c r="N141" s="3" t="str" cm="1">
        <f t="array" ref="N141">IF(C141="","",INDEX(FitCurve!$AF$3:$AF$1002,J141))</f>
        <v/>
      </c>
      <c r="O141" s="3" t="str" cm="1">
        <f t="array" ref="O141">IF(C141="","",INDEX(FitCurve!$AF$3:$AF$1002,K141))</f>
        <v/>
      </c>
      <c r="P141" s="3" t="str" cm="1">
        <f t="array" ref="P141">IF(C141="","",INDEX(FitCurve!$B$3:$B$1002,H141))</f>
        <v/>
      </c>
      <c r="Q141" s="3" t="str" cm="1">
        <f t="array" ref="Q141">IF(C141="","",INDEX(FitCurve!$B$3:$B$1002,I141))</f>
        <v/>
      </c>
      <c r="R141" s="3" t="str" cm="1">
        <f t="array" ref="R141">IF(C141="","",INDEX(FitCurve!$B$3:$B$1002,J141))</f>
        <v/>
      </c>
      <c r="S141" s="3" t="str" cm="1">
        <f t="array" ref="S141">IF(C141="","",INDEX(FitCurve!$B$3:$B$1002,K141))</f>
        <v/>
      </c>
    </row>
    <row r="142" spans="3:19" x14ac:dyDescent="0.25">
      <c r="C142" s="36"/>
      <c r="D142" s="3" t="str">
        <f>IF(C142="","",IF(OR(C142&gt;MAX(_xlfn.ANCHORARRAY(FitCurve!$E$3)),C142&lt;MIN(_xlfn.ANCHORARRAY(FitCurve!$E$3))),"Out of range",IF(CurveFitting!$N$3="5PL",10^(CurveFitting!$U$26-((LOG10(((CurveFitting!$U$25-CurveFitting!$U$24)/(C142-CurveFitting!$U$24))^(1/CurveFitting!$U$28)-1))/1)/CurveFitting!$U$27),
IF(CurveFitting!$N$3="4PL",10^(CurveFitting!$U$26-((LOG10((CurveFitting!$U$25-CurveFitting!$U$24)/(C142-CurveFitting!$U$24)-1))/CurveFitting!$U$27)),
IF(CurveFitting!$N$3="Linear",(C142-CurveFitting!$U$24)/CurveFitting!$U$25,
IF(CurveFitting!$N$3="Hyperbolic",CurveFitting!$U$25*C142/(CurveFitting!$U$24-C142),
IF(CurveFitting!$N$3="Exp1",CurveFitting!$U$26*LN(CurveFitting!$U$25/(CurveFitting!$U$25-C142)-CurveFitting!$U$24/(CurveFitting!$U$25-C142)),
IF(CurveFitting!$N$3="Exp2",CurveFitting!$U$26*LOG(CurveFitting!$U$24/(CurveFitting!$U$24-C142)-CurveFitting!$U$25/(CurveFitting!$U$24-C142)),""))))))))</f>
        <v/>
      </c>
      <c r="E142" s="3" t="str">
        <f>IFERROR(IF(C142="","",IF(OR(C142&gt;MAX(_xlfn.ANCHORARRAY(FitCurve!$E$3)),C142&lt;MIN(_xlfn.ANCHORARRAY(FitCurve!$E$3))),"Out of range","[ " &amp; TEXT(_xlfn.FORECAST.LINEAR(C142,R142:S142,N142:O142),"#.####") &amp; ", " &amp; TEXT(_xlfn.FORECAST.LINEAR(C142,P142:Q142,L142:M142),"#.####") &amp; " ]")),"")</f>
        <v/>
      </c>
      <c r="H142" s="52" t="str">
        <f>IF(C142="","",_xlfn.XMATCH(C142,FitCurve!AE142:AE1141,-1))</f>
        <v/>
      </c>
      <c r="I142" s="52" t="str">
        <f>IF(C142="","",_xlfn.XMATCH(C142,FitCurve!AE142:AE1141,1))</f>
        <v/>
      </c>
      <c r="J142" s="52" t="str">
        <f>IF(C142="","",_xlfn.XMATCH(C142,FitCurve!AF142:AF1141,-1))</f>
        <v/>
      </c>
      <c r="K142" s="52" t="str">
        <f>IF(C142="","",_xlfn.XMATCH(C142,FitCurve!AF142:AF1141,1))</f>
        <v/>
      </c>
      <c r="L142" s="3" t="str" cm="1">
        <f t="array" ref="L142">IF(C142="","",INDEX(FitCurve!$AE$3:$AE$1002,H142))</f>
        <v/>
      </c>
      <c r="M142" s="3" t="str" cm="1">
        <f t="array" ref="M142">IF(C142="","",INDEX(FitCurve!$AE$3:$AE$1002,I142))</f>
        <v/>
      </c>
      <c r="N142" s="3" t="str" cm="1">
        <f t="array" ref="N142">IF(C142="","",INDEX(FitCurve!$AF$3:$AF$1002,J142))</f>
        <v/>
      </c>
      <c r="O142" s="3" t="str" cm="1">
        <f t="array" ref="O142">IF(C142="","",INDEX(FitCurve!$AF$3:$AF$1002,K142))</f>
        <v/>
      </c>
      <c r="P142" s="3" t="str" cm="1">
        <f t="array" ref="P142">IF(C142="","",INDEX(FitCurve!$B$3:$B$1002,H142))</f>
        <v/>
      </c>
      <c r="Q142" s="3" t="str" cm="1">
        <f t="array" ref="Q142">IF(C142="","",INDEX(FitCurve!$B$3:$B$1002,I142))</f>
        <v/>
      </c>
      <c r="R142" s="3" t="str" cm="1">
        <f t="array" ref="R142">IF(C142="","",INDEX(FitCurve!$B$3:$B$1002,J142))</f>
        <v/>
      </c>
      <c r="S142" s="3" t="str" cm="1">
        <f t="array" ref="S142">IF(C142="","",INDEX(FitCurve!$B$3:$B$1002,K142))</f>
        <v/>
      </c>
    </row>
    <row r="143" spans="3:19" x14ac:dyDescent="0.25">
      <c r="C143" s="36"/>
      <c r="D143" s="3" t="str">
        <f>IF(C143="","",IF(OR(C143&gt;MAX(_xlfn.ANCHORARRAY(FitCurve!$E$3)),C143&lt;MIN(_xlfn.ANCHORARRAY(FitCurve!$E$3))),"Out of range",IF(CurveFitting!$N$3="5PL",10^(CurveFitting!$U$26-((LOG10(((CurveFitting!$U$25-CurveFitting!$U$24)/(C143-CurveFitting!$U$24))^(1/CurveFitting!$U$28)-1))/1)/CurveFitting!$U$27),
IF(CurveFitting!$N$3="4PL",10^(CurveFitting!$U$26-((LOG10((CurveFitting!$U$25-CurveFitting!$U$24)/(C143-CurveFitting!$U$24)-1))/CurveFitting!$U$27)),
IF(CurveFitting!$N$3="Linear",(C143-CurveFitting!$U$24)/CurveFitting!$U$25,
IF(CurveFitting!$N$3="Hyperbolic",CurveFitting!$U$25*C143/(CurveFitting!$U$24-C143),
IF(CurveFitting!$N$3="Exp1",CurveFitting!$U$26*LN(CurveFitting!$U$25/(CurveFitting!$U$25-C143)-CurveFitting!$U$24/(CurveFitting!$U$25-C143)),
IF(CurveFitting!$N$3="Exp2",CurveFitting!$U$26*LOG(CurveFitting!$U$24/(CurveFitting!$U$24-C143)-CurveFitting!$U$25/(CurveFitting!$U$24-C143)),""))))))))</f>
        <v/>
      </c>
      <c r="E143" s="3" t="str">
        <f>IFERROR(IF(C143="","",IF(OR(C143&gt;MAX(_xlfn.ANCHORARRAY(FitCurve!$E$3)),C143&lt;MIN(_xlfn.ANCHORARRAY(FitCurve!$E$3))),"Out of range","[ " &amp; TEXT(_xlfn.FORECAST.LINEAR(C143,R143:S143,N143:O143),"#.####") &amp; ", " &amp; TEXT(_xlfn.FORECAST.LINEAR(C143,P143:Q143,L143:M143),"#.####") &amp; " ]")),"")</f>
        <v/>
      </c>
      <c r="H143" s="52" t="str">
        <f>IF(C143="","",_xlfn.XMATCH(C143,FitCurve!AE143:AE1142,-1))</f>
        <v/>
      </c>
      <c r="I143" s="52" t="str">
        <f>IF(C143="","",_xlfn.XMATCH(C143,FitCurve!AE143:AE1142,1))</f>
        <v/>
      </c>
      <c r="J143" s="52" t="str">
        <f>IF(C143="","",_xlfn.XMATCH(C143,FitCurve!AF143:AF1142,-1))</f>
        <v/>
      </c>
      <c r="K143" s="52" t="str">
        <f>IF(C143="","",_xlfn.XMATCH(C143,FitCurve!AF143:AF1142,1))</f>
        <v/>
      </c>
      <c r="L143" s="3" t="str" cm="1">
        <f t="array" ref="L143">IF(C143="","",INDEX(FitCurve!$AE$3:$AE$1002,H143))</f>
        <v/>
      </c>
      <c r="M143" s="3" t="str" cm="1">
        <f t="array" ref="M143">IF(C143="","",INDEX(FitCurve!$AE$3:$AE$1002,I143))</f>
        <v/>
      </c>
      <c r="N143" s="3" t="str" cm="1">
        <f t="array" ref="N143">IF(C143="","",INDEX(FitCurve!$AF$3:$AF$1002,J143))</f>
        <v/>
      </c>
      <c r="O143" s="3" t="str" cm="1">
        <f t="array" ref="O143">IF(C143="","",INDEX(FitCurve!$AF$3:$AF$1002,K143))</f>
        <v/>
      </c>
      <c r="P143" s="3" t="str" cm="1">
        <f t="array" ref="P143">IF(C143="","",INDEX(FitCurve!$B$3:$B$1002,H143))</f>
        <v/>
      </c>
      <c r="Q143" s="3" t="str" cm="1">
        <f t="array" ref="Q143">IF(C143="","",INDEX(FitCurve!$B$3:$B$1002,I143))</f>
        <v/>
      </c>
      <c r="R143" s="3" t="str" cm="1">
        <f t="array" ref="R143">IF(C143="","",INDEX(FitCurve!$B$3:$B$1002,J143))</f>
        <v/>
      </c>
      <c r="S143" s="3" t="str" cm="1">
        <f t="array" ref="S143">IF(C143="","",INDEX(FitCurve!$B$3:$B$1002,K143))</f>
        <v/>
      </c>
    </row>
    <row r="144" spans="3:19" x14ac:dyDescent="0.25">
      <c r="C144" s="36"/>
      <c r="D144" s="3" t="str">
        <f>IF(C144="","",IF(OR(C144&gt;MAX(_xlfn.ANCHORARRAY(FitCurve!$E$3)),C144&lt;MIN(_xlfn.ANCHORARRAY(FitCurve!$E$3))),"Out of range",IF(CurveFitting!$N$3="5PL",10^(CurveFitting!$U$26-((LOG10(((CurveFitting!$U$25-CurveFitting!$U$24)/(C144-CurveFitting!$U$24))^(1/CurveFitting!$U$28)-1))/1)/CurveFitting!$U$27),
IF(CurveFitting!$N$3="4PL",10^(CurveFitting!$U$26-((LOG10((CurveFitting!$U$25-CurveFitting!$U$24)/(C144-CurveFitting!$U$24)-1))/CurveFitting!$U$27)),
IF(CurveFitting!$N$3="Linear",(C144-CurveFitting!$U$24)/CurveFitting!$U$25,
IF(CurveFitting!$N$3="Hyperbolic",CurveFitting!$U$25*C144/(CurveFitting!$U$24-C144),
IF(CurveFitting!$N$3="Exp1",CurveFitting!$U$26*LN(CurveFitting!$U$25/(CurveFitting!$U$25-C144)-CurveFitting!$U$24/(CurveFitting!$U$25-C144)),
IF(CurveFitting!$N$3="Exp2",CurveFitting!$U$26*LOG(CurveFitting!$U$24/(CurveFitting!$U$24-C144)-CurveFitting!$U$25/(CurveFitting!$U$24-C144)),""))))))))</f>
        <v/>
      </c>
      <c r="E144" s="3" t="str">
        <f>IFERROR(IF(C144="","",IF(OR(C144&gt;MAX(_xlfn.ANCHORARRAY(FitCurve!$E$3)),C144&lt;MIN(_xlfn.ANCHORARRAY(FitCurve!$E$3))),"Out of range","[ " &amp; TEXT(_xlfn.FORECAST.LINEAR(C144,R144:S144,N144:O144),"#.####") &amp; ", " &amp; TEXT(_xlfn.FORECAST.LINEAR(C144,P144:Q144,L144:M144),"#.####") &amp; " ]")),"")</f>
        <v/>
      </c>
      <c r="H144" s="52" t="str">
        <f>IF(C144="","",_xlfn.XMATCH(C144,FitCurve!AE144:AE1143,-1))</f>
        <v/>
      </c>
      <c r="I144" s="52" t="str">
        <f>IF(C144="","",_xlfn.XMATCH(C144,FitCurve!AE144:AE1143,1))</f>
        <v/>
      </c>
      <c r="J144" s="52" t="str">
        <f>IF(C144="","",_xlfn.XMATCH(C144,FitCurve!AF144:AF1143,-1))</f>
        <v/>
      </c>
      <c r="K144" s="52" t="str">
        <f>IF(C144="","",_xlfn.XMATCH(C144,FitCurve!AF144:AF1143,1))</f>
        <v/>
      </c>
      <c r="L144" s="3" t="str" cm="1">
        <f t="array" ref="L144">IF(C144="","",INDEX(FitCurve!$AE$3:$AE$1002,H144))</f>
        <v/>
      </c>
      <c r="M144" s="3" t="str" cm="1">
        <f t="array" ref="M144">IF(C144="","",INDEX(FitCurve!$AE$3:$AE$1002,I144))</f>
        <v/>
      </c>
      <c r="N144" s="3" t="str" cm="1">
        <f t="array" ref="N144">IF(C144="","",INDEX(FitCurve!$AF$3:$AF$1002,J144))</f>
        <v/>
      </c>
      <c r="O144" s="3" t="str" cm="1">
        <f t="array" ref="O144">IF(C144="","",INDEX(FitCurve!$AF$3:$AF$1002,K144))</f>
        <v/>
      </c>
      <c r="P144" s="3" t="str" cm="1">
        <f t="array" ref="P144">IF(C144="","",INDEX(FitCurve!$B$3:$B$1002,H144))</f>
        <v/>
      </c>
      <c r="Q144" s="3" t="str" cm="1">
        <f t="array" ref="Q144">IF(C144="","",INDEX(FitCurve!$B$3:$B$1002,I144))</f>
        <v/>
      </c>
      <c r="R144" s="3" t="str" cm="1">
        <f t="array" ref="R144">IF(C144="","",INDEX(FitCurve!$B$3:$B$1002,J144))</f>
        <v/>
      </c>
      <c r="S144" s="3" t="str" cm="1">
        <f t="array" ref="S144">IF(C144="","",INDEX(FitCurve!$B$3:$B$1002,K144))</f>
        <v/>
      </c>
    </row>
    <row r="145" spans="3:19" x14ac:dyDescent="0.25">
      <c r="C145" s="36"/>
      <c r="D145" s="3" t="str">
        <f>IF(C145="","",IF(OR(C145&gt;MAX(_xlfn.ANCHORARRAY(FitCurve!$E$3)),C145&lt;MIN(_xlfn.ANCHORARRAY(FitCurve!$E$3))),"Out of range",IF(CurveFitting!$N$3="5PL",10^(CurveFitting!$U$26-((LOG10(((CurveFitting!$U$25-CurveFitting!$U$24)/(C145-CurveFitting!$U$24))^(1/CurveFitting!$U$28)-1))/1)/CurveFitting!$U$27),
IF(CurveFitting!$N$3="4PL",10^(CurveFitting!$U$26-((LOG10((CurveFitting!$U$25-CurveFitting!$U$24)/(C145-CurveFitting!$U$24)-1))/CurveFitting!$U$27)),
IF(CurveFitting!$N$3="Linear",(C145-CurveFitting!$U$24)/CurveFitting!$U$25,
IF(CurveFitting!$N$3="Hyperbolic",CurveFitting!$U$25*C145/(CurveFitting!$U$24-C145),
IF(CurveFitting!$N$3="Exp1",CurveFitting!$U$26*LN(CurveFitting!$U$25/(CurveFitting!$U$25-C145)-CurveFitting!$U$24/(CurveFitting!$U$25-C145)),
IF(CurveFitting!$N$3="Exp2",CurveFitting!$U$26*LOG(CurveFitting!$U$24/(CurveFitting!$U$24-C145)-CurveFitting!$U$25/(CurveFitting!$U$24-C145)),""))))))))</f>
        <v/>
      </c>
      <c r="E145" s="3" t="str">
        <f>IFERROR(IF(C145="","",IF(OR(C145&gt;MAX(_xlfn.ANCHORARRAY(FitCurve!$E$3)),C145&lt;MIN(_xlfn.ANCHORARRAY(FitCurve!$E$3))),"Out of range","[ " &amp; TEXT(_xlfn.FORECAST.LINEAR(C145,R145:S145,N145:O145),"#.####") &amp; ", " &amp; TEXT(_xlfn.FORECAST.LINEAR(C145,P145:Q145,L145:M145),"#.####") &amp; " ]")),"")</f>
        <v/>
      </c>
      <c r="H145" s="52" t="str">
        <f>IF(C145="","",_xlfn.XMATCH(C145,FitCurve!AE145:AE1144,-1))</f>
        <v/>
      </c>
      <c r="I145" s="52" t="str">
        <f>IF(C145="","",_xlfn.XMATCH(C145,FitCurve!AE145:AE1144,1))</f>
        <v/>
      </c>
      <c r="J145" s="52" t="str">
        <f>IF(C145="","",_xlfn.XMATCH(C145,FitCurve!AF145:AF1144,-1))</f>
        <v/>
      </c>
      <c r="K145" s="52" t="str">
        <f>IF(C145="","",_xlfn.XMATCH(C145,FitCurve!AF145:AF1144,1))</f>
        <v/>
      </c>
      <c r="L145" s="3" t="str" cm="1">
        <f t="array" ref="L145">IF(C145="","",INDEX(FitCurve!$AE$3:$AE$1002,H145))</f>
        <v/>
      </c>
      <c r="M145" s="3" t="str" cm="1">
        <f t="array" ref="M145">IF(C145="","",INDEX(FitCurve!$AE$3:$AE$1002,I145))</f>
        <v/>
      </c>
      <c r="N145" s="3" t="str" cm="1">
        <f t="array" ref="N145">IF(C145="","",INDEX(FitCurve!$AF$3:$AF$1002,J145))</f>
        <v/>
      </c>
      <c r="O145" s="3" t="str" cm="1">
        <f t="array" ref="O145">IF(C145="","",INDEX(FitCurve!$AF$3:$AF$1002,K145))</f>
        <v/>
      </c>
      <c r="P145" s="3" t="str" cm="1">
        <f t="array" ref="P145">IF(C145="","",INDEX(FitCurve!$B$3:$B$1002,H145))</f>
        <v/>
      </c>
      <c r="Q145" s="3" t="str" cm="1">
        <f t="array" ref="Q145">IF(C145="","",INDEX(FitCurve!$B$3:$B$1002,I145))</f>
        <v/>
      </c>
      <c r="R145" s="3" t="str" cm="1">
        <f t="array" ref="R145">IF(C145="","",INDEX(FitCurve!$B$3:$B$1002,J145))</f>
        <v/>
      </c>
      <c r="S145" s="3" t="str" cm="1">
        <f t="array" ref="S145">IF(C145="","",INDEX(FitCurve!$B$3:$B$1002,K145))</f>
        <v/>
      </c>
    </row>
    <row r="146" spans="3:19" x14ac:dyDescent="0.25">
      <c r="C146" s="36"/>
      <c r="D146" s="3" t="str">
        <f>IF(C146="","",IF(OR(C146&gt;MAX(_xlfn.ANCHORARRAY(FitCurve!$E$3)),C146&lt;MIN(_xlfn.ANCHORARRAY(FitCurve!$E$3))),"Out of range",IF(CurveFitting!$N$3="5PL",10^(CurveFitting!$U$26-((LOG10(((CurveFitting!$U$25-CurveFitting!$U$24)/(C146-CurveFitting!$U$24))^(1/CurveFitting!$U$28)-1))/1)/CurveFitting!$U$27),
IF(CurveFitting!$N$3="4PL",10^(CurveFitting!$U$26-((LOG10((CurveFitting!$U$25-CurveFitting!$U$24)/(C146-CurveFitting!$U$24)-1))/CurveFitting!$U$27)),
IF(CurveFitting!$N$3="Linear",(C146-CurveFitting!$U$24)/CurveFitting!$U$25,
IF(CurveFitting!$N$3="Hyperbolic",CurveFitting!$U$25*C146/(CurveFitting!$U$24-C146),
IF(CurveFitting!$N$3="Exp1",CurveFitting!$U$26*LN(CurveFitting!$U$25/(CurveFitting!$U$25-C146)-CurveFitting!$U$24/(CurveFitting!$U$25-C146)),
IF(CurveFitting!$N$3="Exp2",CurveFitting!$U$26*LOG(CurveFitting!$U$24/(CurveFitting!$U$24-C146)-CurveFitting!$U$25/(CurveFitting!$U$24-C146)),""))))))))</f>
        <v/>
      </c>
      <c r="E146" s="3" t="str">
        <f>IFERROR(IF(C146="","",IF(OR(C146&gt;MAX(_xlfn.ANCHORARRAY(FitCurve!$E$3)),C146&lt;MIN(_xlfn.ANCHORARRAY(FitCurve!$E$3))),"Out of range","[ " &amp; TEXT(_xlfn.FORECAST.LINEAR(C146,R146:S146,N146:O146),"#.####") &amp; ", " &amp; TEXT(_xlfn.FORECAST.LINEAR(C146,P146:Q146,L146:M146),"#.####") &amp; " ]")),"")</f>
        <v/>
      </c>
      <c r="H146" s="52" t="str">
        <f>IF(C146="","",_xlfn.XMATCH(C146,FitCurve!AE146:AE1145,-1))</f>
        <v/>
      </c>
      <c r="I146" s="52" t="str">
        <f>IF(C146="","",_xlfn.XMATCH(C146,FitCurve!AE146:AE1145,1))</f>
        <v/>
      </c>
      <c r="J146" s="52" t="str">
        <f>IF(C146="","",_xlfn.XMATCH(C146,FitCurve!AF146:AF1145,-1))</f>
        <v/>
      </c>
      <c r="K146" s="52" t="str">
        <f>IF(C146="","",_xlfn.XMATCH(C146,FitCurve!AF146:AF1145,1))</f>
        <v/>
      </c>
      <c r="L146" s="3" t="str" cm="1">
        <f t="array" ref="L146">IF(C146="","",INDEX(FitCurve!$AE$3:$AE$1002,H146))</f>
        <v/>
      </c>
      <c r="M146" s="3" t="str" cm="1">
        <f t="array" ref="M146">IF(C146="","",INDEX(FitCurve!$AE$3:$AE$1002,I146))</f>
        <v/>
      </c>
      <c r="N146" s="3" t="str" cm="1">
        <f t="array" ref="N146">IF(C146="","",INDEX(FitCurve!$AF$3:$AF$1002,J146))</f>
        <v/>
      </c>
      <c r="O146" s="3" t="str" cm="1">
        <f t="array" ref="O146">IF(C146="","",INDEX(FitCurve!$AF$3:$AF$1002,K146))</f>
        <v/>
      </c>
      <c r="P146" s="3" t="str" cm="1">
        <f t="array" ref="P146">IF(C146="","",INDEX(FitCurve!$B$3:$B$1002,H146))</f>
        <v/>
      </c>
      <c r="Q146" s="3" t="str" cm="1">
        <f t="array" ref="Q146">IF(C146="","",INDEX(FitCurve!$B$3:$B$1002,I146))</f>
        <v/>
      </c>
      <c r="R146" s="3" t="str" cm="1">
        <f t="array" ref="R146">IF(C146="","",INDEX(FitCurve!$B$3:$B$1002,J146))</f>
        <v/>
      </c>
      <c r="S146" s="3" t="str" cm="1">
        <f t="array" ref="S146">IF(C146="","",INDEX(FitCurve!$B$3:$B$1002,K146))</f>
        <v/>
      </c>
    </row>
    <row r="147" spans="3:19" x14ac:dyDescent="0.25">
      <c r="C147" s="36"/>
      <c r="D147" s="3" t="str">
        <f>IF(C147="","",IF(OR(C147&gt;MAX(_xlfn.ANCHORARRAY(FitCurve!$E$3)),C147&lt;MIN(_xlfn.ANCHORARRAY(FitCurve!$E$3))),"Out of range",IF(CurveFitting!$N$3="5PL",10^(CurveFitting!$U$26-((LOG10(((CurveFitting!$U$25-CurveFitting!$U$24)/(C147-CurveFitting!$U$24))^(1/CurveFitting!$U$28)-1))/1)/CurveFitting!$U$27),
IF(CurveFitting!$N$3="4PL",10^(CurveFitting!$U$26-((LOG10((CurveFitting!$U$25-CurveFitting!$U$24)/(C147-CurveFitting!$U$24)-1))/CurveFitting!$U$27)),
IF(CurveFitting!$N$3="Linear",(C147-CurveFitting!$U$24)/CurveFitting!$U$25,
IF(CurveFitting!$N$3="Hyperbolic",CurveFitting!$U$25*C147/(CurveFitting!$U$24-C147),
IF(CurveFitting!$N$3="Exp1",CurveFitting!$U$26*LN(CurveFitting!$U$25/(CurveFitting!$U$25-C147)-CurveFitting!$U$24/(CurveFitting!$U$25-C147)),
IF(CurveFitting!$N$3="Exp2",CurveFitting!$U$26*LOG(CurveFitting!$U$24/(CurveFitting!$U$24-C147)-CurveFitting!$U$25/(CurveFitting!$U$24-C147)),""))))))))</f>
        <v/>
      </c>
      <c r="E147" s="3" t="str">
        <f>IFERROR(IF(C147="","",IF(OR(C147&gt;MAX(_xlfn.ANCHORARRAY(FitCurve!$E$3)),C147&lt;MIN(_xlfn.ANCHORARRAY(FitCurve!$E$3))),"Out of range","[ " &amp; TEXT(_xlfn.FORECAST.LINEAR(C147,R147:S147,N147:O147),"#.####") &amp; ", " &amp; TEXT(_xlfn.FORECAST.LINEAR(C147,P147:Q147,L147:M147),"#.####") &amp; " ]")),"")</f>
        <v/>
      </c>
      <c r="H147" s="52" t="str">
        <f>IF(C147="","",_xlfn.XMATCH(C147,FitCurve!AE147:AE1146,-1))</f>
        <v/>
      </c>
      <c r="I147" s="52" t="str">
        <f>IF(C147="","",_xlfn.XMATCH(C147,FitCurve!AE147:AE1146,1))</f>
        <v/>
      </c>
      <c r="J147" s="52" t="str">
        <f>IF(C147="","",_xlfn.XMATCH(C147,FitCurve!AF147:AF1146,-1))</f>
        <v/>
      </c>
      <c r="K147" s="52" t="str">
        <f>IF(C147="","",_xlfn.XMATCH(C147,FitCurve!AF147:AF1146,1))</f>
        <v/>
      </c>
      <c r="L147" s="3" t="str" cm="1">
        <f t="array" ref="L147">IF(C147="","",INDEX(FitCurve!$AE$3:$AE$1002,H147))</f>
        <v/>
      </c>
      <c r="M147" s="3" t="str" cm="1">
        <f t="array" ref="M147">IF(C147="","",INDEX(FitCurve!$AE$3:$AE$1002,I147))</f>
        <v/>
      </c>
      <c r="N147" s="3" t="str" cm="1">
        <f t="array" ref="N147">IF(C147="","",INDEX(FitCurve!$AF$3:$AF$1002,J147))</f>
        <v/>
      </c>
      <c r="O147" s="3" t="str" cm="1">
        <f t="array" ref="O147">IF(C147="","",INDEX(FitCurve!$AF$3:$AF$1002,K147))</f>
        <v/>
      </c>
      <c r="P147" s="3" t="str" cm="1">
        <f t="array" ref="P147">IF(C147="","",INDEX(FitCurve!$B$3:$B$1002,H147))</f>
        <v/>
      </c>
      <c r="Q147" s="3" t="str" cm="1">
        <f t="array" ref="Q147">IF(C147="","",INDEX(FitCurve!$B$3:$B$1002,I147))</f>
        <v/>
      </c>
      <c r="R147" s="3" t="str" cm="1">
        <f t="array" ref="R147">IF(C147="","",INDEX(FitCurve!$B$3:$B$1002,J147))</f>
        <v/>
      </c>
      <c r="S147" s="3" t="str" cm="1">
        <f t="array" ref="S147">IF(C147="","",INDEX(FitCurve!$B$3:$B$1002,K147))</f>
        <v/>
      </c>
    </row>
    <row r="148" spans="3:19" x14ac:dyDescent="0.25">
      <c r="C148" s="36"/>
      <c r="D148" s="3" t="str">
        <f>IF(C148="","",IF(OR(C148&gt;MAX(_xlfn.ANCHORARRAY(FitCurve!$E$3)),C148&lt;MIN(_xlfn.ANCHORARRAY(FitCurve!$E$3))),"Out of range",IF(CurveFitting!$N$3="5PL",10^(CurveFitting!$U$26-((LOG10(((CurveFitting!$U$25-CurveFitting!$U$24)/(C148-CurveFitting!$U$24))^(1/CurveFitting!$U$28)-1))/1)/CurveFitting!$U$27),
IF(CurveFitting!$N$3="4PL",10^(CurveFitting!$U$26-((LOG10((CurveFitting!$U$25-CurveFitting!$U$24)/(C148-CurveFitting!$U$24)-1))/CurveFitting!$U$27)),
IF(CurveFitting!$N$3="Linear",(C148-CurveFitting!$U$24)/CurveFitting!$U$25,
IF(CurveFitting!$N$3="Hyperbolic",CurveFitting!$U$25*C148/(CurveFitting!$U$24-C148),
IF(CurveFitting!$N$3="Exp1",CurveFitting!$U$26*LN(CurveFitting!$U$25/(CurveFitting!$U$25-C148)-CurveFitting!$U$24/(CurveFitting!$U$25-C148)),
IF(CurveFitting!$N$3="Exp2",CurveFitting!$U$26*LOG(CurveFitting!$U$24/(CurveFitting!$U$24-C148)-CurveFitting!$U$25/(CurveFitting!$U$24-C148)),""))))))))</f>
        <v/>
      </c>
      <c r="E148" s="3" t="str">
        <f>IFERROR(IF(C148="","",IF(OR(C148&gt;MAX(_xlfn.ANCHORARRAY(FitCurve!$E$3)),C148&lt;MIN(_xlfn.ANCHORARRAY(FitCurve!$E$3))),"Out of range","[ " &amp; TEXT(_xlfn.FORECAST.LINEAR(C148,R148:S148,N148:O148),"#.####") &amp; ", " &amp; TEXT(_xlfn.FORECAST.LINEAR(C148,P148:Q148,L148:M148),"#.####") &amp; " ]")),"")</f>
        <v/>
      </c>
      <c r="H148" s="52" t="str">
        <f>IF(C148="","",_xlfn.XMATCH(C148,FitCurve!AE148:AE1147,-1))</f>
        <v/>
      </c>
      <c r="I148" s="52" t="str">
        <f>IF(C148="","",_xlfn.XMATCH(C148,FitCurve!AE148:AE1147,1))</f>
        <v/>
      </c>
      <c r="J148" s="52" t="str">
        <f>IF(C148="","",_xlfn.XMATCH(C148,FitCurve!AF148:AF1147,-1))</f>
        <v/>
      </c>
      <c r="K148" s="52" t="str">
        <f>IF(C148="","",_xlfn.XMATCH(C148,FitCurve!AF148:AF1147,1))</f>
        <v/>
      </c>
      <c r="L148" s="3" t="str" cm="1">
        <f t="array" ref="L148">IF(C148="","",INDEX(FitCurve!$AE$3:$AE$1002,H148))</f>
        <v/>
      </c>
      <c r="M148" s="3" t="str" cm="1">
        <f t="array" ref="M148">IF(C148="","",INDEX(FitCurve!$AE$3:$AE$1002,I148))</f>
        <v/>
      </c>
      <c r="N148" s="3" t="str" cm="1">
        <f t="array" ref="N148">IF(C148="","",INDEX(FitCurve!$AF$3:$AF$1002,J148))</f>
        <v/>
      </c>
      <c r="O148" s="3" t="str" cm="1">
        <f t="array" ref="O148">IF(C148="","",INDEX(FitCurve!$AF$3:$AF$1002,K148))</f>
        <v/>
      </c>
      <c r="P148" s="3" t="str" cm="1">
        <f t="array" ref="P148">IF(C148="","",INDEX(FitCurve!$B$3:$B$1002,H148))</f>
        <v/>
      </c>
      <c r="Q148" s="3" t="str" cm="1">
        <f t="array" ref="Q148">IF(C148="","",INDEX(FitCurve!$B$3:$B$1002,I148))</f>
        <v/>
      </c>
      <c r="R148" s="3" t="str" cm="1">
        <f t="array" ref="R148">IF(C148="","",INDEX(FitCurve!$B$3:$B$1002,J148))</f>
        <v/>
      </c>
      <c r="S148" s="3" t="str" cm="1">
        <f t="array" ref="S148">IF(C148="","",INDEX(FitCurve!$B$3:$B$1002,K148))</f>
        <v/>
      </c>
    </row>
    <row r="149" spans="3:19" x14ac:dyDescent="0.25">
      <c r="C149" s="36"/>
      <c r="D149" s="3" t="str">
        <f>IF(C149="","",IF(OR(C149&gt;MAX(_xlfn.ANCHORARRAY(FitCurve!$E$3)),C149&lt;MIN(_xlfn.ANCHORARRAY(FitCurve!$E$3))),"Out of range",IF(CurveFitting!$N$3="5PL",10^(CurveFitting!$U$26-((LOG10(((CurveFitting!$U$25-CurveFitting!$U$24)/(C149-CurveFitting!$U$24))^(1/CurveFitting!$U$28)-1))/1)/CurveFitting!$U$27),
IF(CurveFitting!$N$3="4PL",10^(CurveFitting!$U$26-((LOG10((CurveFitting!$U$25-CurveFitting!$U$24)/(C149-CurveFitting!$U$24)-1))/CurveFitting!$U$27)),
IF(CurveFitting!$N$3="Linear",(C149-CurveFitting!$U$24)/CurveFitting!$U$25,
IF(CurveFitting!$N$3="Hyperbolic",CurveFitting!$U$25*C149/(CurveFitting!$U$24-C149),
IF(CurveFitting!$N$3="Exp1",CurveFitting!$U$26*LN(CurveFitting!$U$25/(CurveFitting!$U$25-C149)-CurveFitting!$U$24/(CurveFitting!$U$25-C149)),
IF(CurveFitting!$N$3="Exp2",CurveFitting!$U$26*LOG(CurveFitting!$U$24/(CurveFitting!$U$24-C149)-CurveFitting!$U$25/(CurveFitting!$U$24-C149)),""))))))))</f>
        <v/>
      </c>
      <c r="E149" s="3" t="str">
        <f>IFERROR(IF(C149="","",IF(OR(C149&gt;MAX(_xlfn.ANCHORARRAY(FitCurve!$E$3)),C149&lt;MIN(_xlfn.ANCHORARRAY(FitCurve!$E$3))),"Out of range","[ " &amp; TEXT(_xlfn.FORECAST.LINEAR(C149,R149:S149,N149:O149),"#.####") &amp; ", " &amp; TEXT(_xlfn.FORECAST.LINEAR(C149,P149:Q149,L149:M149),"#.####") &amp; " ]")),"")</f>
        <v/>
      </c>
      <c r="H149" s="52" t="str">
        <f>IF(C149="","",_xlfn.XMATCH(C149,FitCurve!AE149:AE1148,-1))</f>
        <v/>
      </c>
      <c r="I149" s="52" t="str">
        <f>IF(C149="","",_xlfn.XMATCH(C149,FitCurve!AE149:AE1148,1))</f>
        <v/>
      </c>
      <c r="J149" s="52" t="str">
        <f>IF(C149="","",_xlfn.XMATCH(C149,FitCurve!AF149:AF1148,-1))</f>
        <v/>
      </c>
      <c r="K149" s="52" t="str">
        <f>IF(C149="","",_xlfn.XMATCH(C149,FitCurve!AF149:AF1148,1))</f>
        <v/>
      </c>
      <c r="L149" s="3" t="str" cm="1">
        <f t="array" ref="L149">IF(C149="","",INDEX(FitCurve!$AE$3:$AE$1002,H149))</f>
        <v/>
      </c>
      <c r="M149" s="3" t="str" cm="1">
        <f t="array" ref="M149">IF(C149="","",INDEX(FitCurve!$AE$3:$AE$1002,I149))</f>
        <v/>
      </c>
      <c r="N149" s="3" t="str" cm="1">
        <f t="array" ref="N149">IF(C149="","",INDEX(FitCurve!$AF$3:$AF$1002,J149))</f>
        <v/>
      </c>
      <c r="O149" s="3" t="str" cm="1">
        <f t="array" ref="O149">IF(C149="","",INDEX(FitCurve!$AF$3:$AF$1002,K149))</f>
        <v/>
      </c>
      <c r="P149" s="3" t="str" cm="1">
        <f t="array" ref="P149">IF(C149="","",INDEX(FitCurve!$B$3:$B$1002,H149))</f>
        <v/>
      </c>
      <c r="Q149" s="3" t="str" cm="1">
        <f t="array" ref="Q149">IF(C149="","",INDEX(FitCurve!$B$3:$B$1002,I149))</f>
        <v/>
      </c>
      <c r="R149" s="3" t="str" cm="1">
        <f t="array" ref="R149">IF(C149="","",INDEX(FitCurve!$B$3:$B$1002,J149))</f>
        <v/>
      </c>
      <c r="S149" s="3" t="str" cm="1">
        <f t="array" ref="S149">IF(C149="","",INDEX(FitCurve!$B$3:$B$1002,K149))</f>
        <v/>
      </c>
    </row>
    <row r="150" spans="3:19" x14ac:dyDescent="0.25">
      <c r="C150" s="36"/>
      <c r="D150" s="3" t="str">
        <f>IF(C150="","",IF(OR(C150&gt;MAX(_xlfn.ANCHORARRAY(FitCurve!$E$3)),C150&lt;MIN(_xlfn.ANCHORARRAY(FitCurve!$E$3))),"Out of range",IF(CurveFitting!$N$3="5PL",10^(CurveFitting!$U$26-((LOG10(((CurveFitting!$U$25-CurveFitting!$U$24)/(C150-CurveFitting!$U$24))^(1/CurveFitting!$U$28)-1))/1)/CurveFitting!$U$27),
IF(CurveFitting!$N$3="4PL",10^(CurveFitting!$U$26-((LOG10((CurveFitting!$U$25-CurveFitting!$U$24)/(C150-CurveFitting!$U$24)-1))/CurveFitting!$U$27)),
IF(CurveFitting!$N$3="Linear",(C150-CurveFitting!$U$24)/CurveFitting!$U$25,
IF(CurveFitting!$N$3="Hyperbolic",CurveFitting!$U$25*C150/(CurveFitting!$U$24-C150),
IF(CurveFitting!$N$3="Exp1",CurveFitting!$U$26*LN(CurveFitting!$U$25/(CurveFitting!$U$25-C150)-CurveFitting!$U$24/(CurveFitting!$U$25-C150)),
IF(CurveFitting!$N$3="Exp2",CurveFitting!$U$26*LOG(CurveFitting!$U$24/(CurveFitting!$U$24-C150)-CurveFitting!$U$25/(CurveFitting!$U$24-C150)),""))))))))</f>
        <v/>
      </c>
      <c r="E150" s="3" t="str">
        <f>IFERROR(IF(C150="","",IF(OR(C150&gt;MAX(_xlfn.ANCHORARRAY(FitCurve!$E$3)),C150&lt;MIN(_xlfn.ANCHORARRAY(FitCurve!$E$3))),"Out of range","[ " &amp; TEXT(_xlfn.FORECAST.LINEAR(C150,R150:S150,N150:O150),"#.####") &amp; ", " &amp; TEXT(_xlfn.FORECAST.LINEAR(C150,P150:Q150,L150:M150),"#.####") &amp; " ]")),"")</f>
        <v/>
      </c>
      <c r="H150" s="52" t="str">
        <f>IF(C150="","",_xlfn.XMATCH(C150,FitCurve!AE150:AE1149,-1))</f>
        <v/>
      </c>
      <c r="I150" s="52" t="str">
        <f>IF(C150="","",_xlfn.XMATCH(C150,FitCurve!AE150:AE1149,1))</f>
        <v/>
      </c>
      <c r="J150" s="52" t="str">
        <f>IF(C150="","",_xlfn.XMATCH(C150,FitCurve!AF150:AF1149,-1))</f>
        <v/>
      </c>
      <c r="K150" s="52" t="str">
        <f>IF(C150="","",_xlfn.XMATCH(C150,FitCurve!AF150:AF1149,1))</f>
        <v/>
      </c>
      <c r="L150" s="3" t="str" cm="1">
        <f t="array" ref="L150">IF(C150="","",INDEX(FitCurve!$AE$3:$AE$1002,H150))</f>
        <v/>
      </c>
      <c r="M150" s="3" t="str" cm="1">
        <f t="array" ref="M150">IF(C150="","",INDEX(FitCurve!$AE$3:$AE$1002,I150))</f>
        <v/>
      </c>
      <c r="N150" s="3" t="str" cm="1">
        <f t="array" ref="N150">IF(C150="","",INDEX(FitCurve!$AF$3:$AF$1002,J150))</f>
        <v/>
      </c>
      <c r="O150" s="3" t="str" cm="1">
        <f t="array" ref="O150">IF(C150="","",INDEX(FitCurve!$AF$3:$AF$1002,K150))</f>
        <v/>
      </c>
      <c r="P150" s="3" t="str" cm="1">
        <f t="array" ref="P150">IF(C150="","",INDEX(FitCurve!$B$3:$B$1002,H150))</f>
        <v/>
      </c>
      <c r="Q150" s="3" t="str" cm="1">
        <f t="array" ref="Q150">IF(C150="","",INDEX(FitCurve!$B$3:$B$1002,I150))</f>
        <v/>
      </c>
      <c r="R150" s="3" t="str" cm="1">
        <f t="array" ref="R150">IF(C150="","",INDEX(FitCurve!$B$3:$B$1002,J150))</f>
        <v/>
      </c>
      <c r="S150" s="3" t="str" cm="1">
        <f t="array" ref="S150">IF(C150="","",INDEX(FitCurve!$B$3:$B$1002,K150))</f>
        <v/>
      </c>
    </row>
    <row r="151" spans="3:19" x14ac:dyDescent="0.25">
      <c r="C151" s="36"/>
      <c r="D151" s="3" t="str">
        <f>IF(C151="","",IF(OR(C151&gt;MAX(_xlfn.ANCHORARRAY(FitCurve!$E$3)),C151&lt;MIN(_xlfn.ANCHORARRAY(FitCurve!$E$3))),"Out of range",IF(CurveFitting!$N$3="5PL",10^(CurveFitting!$U$26-((LOG10(((CurveFitting!$U$25-CurveFitting!$U$24)/(C151-CurveFitting!$U$24))^(1/CurveFitting!$U$28)-1))/1)/CurveFitting!$U$27),
IF(CurveFitting!$N$3="4PL",10^(CurveFitting!$U$26-((LOG10((CurveFitting!$U$25-CurveFitting!$U$24)/(C151-CurveFitting!$U$24)-1))/CurveFitting!$U$27)),
IF(CurveFitting!$N$3="Linear",(C151-CurveFitting!$U$24)/CurveFitting!$U$25,
IF(CurveFitting!$N$3="Hyperbolic",CurveFitting!$U$25*C151/(CurveFitting!$U$24-C151),
IF(CurveFitting!$N$3="Exp1",CurveFitting!$U$26*LN(CurveFitting!$U$25/(CurveFitting!$U$25-C151)-CurveFitting!$U$24/(CurveFitting!$U$25-C151)),
IF(CurveFitting!$N$3="Exp2",CurveFitting!$U$26*LOG(CurveFitting!$U$24/(CurveFitting!$U$24-C151)-CurveFitting!$U$25/(CurveFitting!$U$24-C151)),""))))))))</f>
        <v/>
      </c>
      <c r="E151" s="3" t="str">
        <f>IFERROR(IF(C151="","",IF(OR(C151&gt;MAX(_xlfn.ANCHORARRAY(FitCurve!$E$3)),C151&lt;MIN(_xlfn.ANCHORARRAY(FitCurve!$E$3))),"Out of range","[ " &amp; TEXT(_xlfn.FORECAST.LINEAR(C151,R151:S151,N151:O151),"#.####") &amp; ", " &amp; TEXT(_xlfn.FORECAST.LINEAR(C151,P151:Q151,L151:M151),"#.####") &amp; " ]")),"")</f>
        <v/>
      </c>
      <c r="H151" s="52" t="str">
        <f>IF(C151="","",_xlfn.XMATCH(C151,FitCurve!AE151:AE1150,-1))</f>
        <v/>
      </c>
      <c r="I151" s="52" t="str">
        <f>IF(C151="","",_xlfn.XMATCH(C151,FitCurve!AE151:AE1150,1))</f>
        <v/>
      </c>
      <c r="J151" s="52" t="str">
        <f>IF(C151="","",_xlfn.XMATCH(C151,FitCurve!AF151:AF1150,-1))</f>
        <v/>
      </c>
      <c r="K151" s="52" t="str">
        <f>IF(C151="","",_xlfn.XMATCH(C151,FitCurve!AF151:AF1150,1))</f>
        <v/>
      </c>
      <c r="L151" s="3" t="str" cm="1">
        <f t="array" ref="L151">IF(C151="","",INDEX(FitCurve!$AE$3:$AE$1002,H151))</f>
        <v/>
      </c>
      <c r="M151" s="3" t="str" cm="1">
        <f t="array" ref="M151">IF(C151="","",INDEX(FitCurve!$AE$3:$AE$1002,I151))</f>
        <v/>
      </c>
      <c r="N151" s="3" t="str" cm="1">
        <f t="array" ref="N151">IF(C151="","",INDEX(FitCurve!$AF$3:$AF$1002,J151))</f>
        <v/>
      </c>
      <c r="O151" s="3" t="str" cm="1">
        <f t="array" ref="O151">IF(C151="","",INDEX(FitCurve!$AF$3:$AF$1002,K151))</f>
        <v/>
      </c>
      <c r="P151" s="3" t="str" cm="1">
        <f t="array" ref="P151">IF(C151="","",INDEX(FitCurve!$B$3:$B$1002,H151))</f>
        <v/>
      </c>
      <c r="Q151" s="3" t="str" cm="1">
        <f t="array" ref="Q151">IF(C151="","",INDEX(FitCurve!$B$3:$B$1002,I151))</f>
        <v/>
      </c>
      <c r="R151" s="3" t="str" cm="1">
        <f t="array" ref="R151">IF(C151="","",INDEX(FitCurve!$B$3:$B$1002,J151))</f>
        <v/>
      </c>
      <c r="S151" s="3" t="str" cm="1">
        <f t="array" ref="S151">IF(C151="","",INDEX(FitCurve!$B$3:$B$1002,K151))</f>
        <v/>
      </c>
    </row>
    <row r="152" spans="3:19" x14ac:dyDescent="0.25">
      <c r="C152" s="36"/>
      <c r="D152" s="3" t="str">
        <f>IF(C152="","",IF(OR(C152&gt;MAX(_xlfn.ANCHORARRAY(FitCurve!$E$3)),C152&lt;MIN(_xlfn.ANCHORARRAY(FitCurve!$E$3))),"Out of range",IF(CurveFitting!$N$3="5PL",10^(CurveFitting!$U$26-((LOG10(((CurveFitting!$U$25-CurveFitting!$U$24)/(C152-CurveFitting!$U$24))^(1/CurveFitting!$U$28)-1))/1)/CurveFitting!$U$27),
IF(CurveFitting!$N$3="4PL",10^(CurveFitting!$U$26-((LOG10((CurveFitting!$U$25-CurveFitting!$U$24)/(C152-CurveFitting!$U$24)-1))/CurveFitting!$U$27)),
IF(CurveFitting!$N$3="Linear",(C152-CurveFitting!$U$24)/CurveFitting!$U$25,
IF(CurveFitting!$N$3="Hyperbolic",CurveFitting!$U$25*C152/(CurveFitting!$U$24-C152),
IF(CurveFitting!$N$3="Exp1",CurveFitting!$U$26*LN(CurveFitting!$U$25/(CurveFitting!$U$25-C152)-CurveFitting!$U$24/(CurveFitting!$U$25-C152)),
IF(CurveFitting!$N$3="Exp2",CurveFitting!$U$26*LOG(CurveFitting!$U$24/(CurveFitting!$U$24-C152)-CurveFitting!$U$25/(CurveFitting!$U$24-C152)),""))))))))</f>
        <v/>
      </c>
      <c r="E152" s="3" t="str">
        <f>IFERROR(IF(C152="","",IF(OR(C152&gt;MAX(_xlfn.ANCHORARRAY(FitCurve!$E$3)),C152&lt;MIN(_xlfn.ANCHORARRAY(FitCurve!$E$3))),"Out of range","[ " &amp; TEXT(_xlfn.FORECAST.LINEAR(C152,R152:S152,N152:O152),"#.####") &amp; ", " &amp; TEXT(_xlfn.FORECAST.LINEAR(C152,P152:Q152,L152:M152),"#.####") &amp; " ]")),"")</f>
        <v/>
      </c>
      <c r="H152" s="52" t="str">
        <f>IF(C152="","",_xlfn.XMATCH(C152,FitCurve!AE152:AE1151,-1))</f>
        <v/>
      </c>
      <c r="I152" s="52" t="str">
        <f>IF(C152="","",_xlfn.XMATCH(C152,FitCurve!AE152:AE1151,1))</f>
        <v/>
      </c>
      <c r="J152" s="52" t="str">
        <f>IF(C152="","",_xlfn.XMATCH(C152,FitCurve!AF152:AF1151,-1))</f>
        <v/>
      </c>
      <c r="K152" s="52" t="str">
        <f>IF(C152="","",_xlfn.XMATCH(C152,FitCurve!AF152:AF1151,1))</f>
        <v/>
      </c>
      <c r="L152" s="3" t="str" cm="1">
        <f t="array" ref="L152">IF(C152="","",INDEX(FitCurve!$AE$3:$AE$1002,H152))</f>
        <v/>
      </c>
      <c r="M152" s="3" t="str" cm="1">
        <f t="array" ref="M152">IF(C152="","",INDEX(FitCurve!$AE$3:$AE$1002,I152))</f>
        <v/>
      </c>
      <c r="N152" s="3" t="str" cm="1">
        <f t="array" ref="N152">IF(C152="","",INDEX(FitCurve!$AF$3:$AF$1002,J152))</f>
        <v/>
      </c>
      <c r="O152" s="3" t="str" cm="1">
        <f t="array" ref="O152">IF(C152="","",INDEX(FitCurve!$AF$3:$AF$1002,K152))</f>
        <v/>
      </c>
      <c r="P152" s="3" t="str" cm="1">
        <f t="array" ref="P152">IF(C152="","",INDEX(FitCurve!$B$3:$B$1002,H152))</f>
        <v/>
      </c>
      <c r="Q152" s="3" t="str" cm="1">
        <f t="array" ref="Q152">IF(C152="","",INDEX(FitCurve!$B$3:$B$1002,I152))</f>
        <v/>
      </c>
      <c r="R152" s="3" t="str" cm="1">
        <f t="array" ref="R152">IF(C152="","",INDEX(FitCurve!$B$3:$B$1002,J152))</f>
        <v/>
      </c>
      <c r="S152" s="3" t="str" cm="1">
        <f t="array" ref="S152">IF(C152="","",INDEX(FitCurve!$B$3:$B$1002,K152))</f>
        <v/>
      </c>
    </row>
    <row r="153" spans="3:19" x14ac:dyDescent="0.25">
      <c r="C153" s="36"/>
      <c r="D153" s="3" t="str">
        <f>IF(C153="","",IF(OR(C153&gt;MAX(_xlfn.ANCHORARRAY(FitCurve!$E$3)),C153&lt;MIN(_xlfn.ANCHORARRAY(FitCurve!$E$3))),"Out of range",IF(CurveFitting!$N$3="5PL",10^(CurveFitting!$U$26-((LOG10(((CurveFitting!$U$25-CurveFitting!$U$24)/(C153-CurveFitting!$U$24))^(1/CurveFitting!$U$28)-1))/1)/CurveFitting!$U$27),
IF(CurveFitting!$N$3="4PL",10^(CurveFitting!$U$26-((LOG10((CurveFitting!$U$25-CurveFitting!$U$24)/(C153-CurveFitting!$U$24)-1))/CurveFitting!$U$27)),
IF(CurveFitting!$N$3="Linear",(C153-CurveFitting!$U$24)/CurveFitting!$U$25,
IF(CurveFitting!$N$3="Hyperbolic",CurveFitting!$U$25*C153/(CurveFitting!$U$24-C153),
IF(CurveFitting!$N$3="Exp1",CurveFitting!$U$26*LN(CurveFitting!$U$25/(CurveFitting!$U$25-C153)-CurveFitting!$U$24/(CurveFitting!$U$25-C153)),
IF(CurveFitting!$N$3="Exp2",CurveFitting!$U$26*LOG(CurveFitting!$U$24/(CurveFitting!$U$24-C153)-CurveFitting!$U$25/(CurveFitting!$U$24-C153)),""))))))))</f>
        <v/>
      </c>
      <c r="E153" s="3" t="str">
        <f>IFERROR(IF(C153="","",IF(OR(C153&gt;MAX(_xlfn.ANCHORARRAY(FitCurve!$E$3)),C153&lt;MIN(_xlfn.ANCHORARRAY(FitCurve!$E$3))),"Out of range","[ " &amp; TEXT(_xlfn.FORECAST.LINEAR(C153,R153:S153,N153:O153),"#.####") &amp; ", " &amp; TEXT(_xlfn.FORECAST.LINEAR(C153,P153:Q153,L153:M153),"#.####") &amp; " ]")),"")</f>
        <v/>
      </c>
      <c r="H153" s="52" t="str">
        <f>IF(C153="","",_xlfn.XMATCH(C153,FitCurve!AE153:AE1152,-1))</f>
        <v/>
      </c>
      <c r="I153" s="52" t="str">
        <f>IF(C153="","",_xlfn.XMATCH(C153,FitCurve!AE153:AE1152,1))</f>
        <v/>
      </c>
      <c r="J153" s="52" t="str">
        <f>IF(C153="","",_xlfn.XMATCH(C153,FitCurve!AF153:AF1152,-1))</f>
        <v/>
      </c>
      <c r="K153" s="52" t="str">
        <f>IF(C153="","",_xlfn.XMATCH(C153,FitCurve!AF153:AF1152,1))</f>
        <v/>
      </c>
      <c r="L153" s="3" t="str" cm="1">
        <f t="array" ref="L153">IF(C153="","",INDEX(FitCurve!$AE$3:$AE$1002,H153))</f>
        <v/>
      </c>
      <c r="M153" s="3" t="str" cm="1">
        <f t="array" ref="M153">IF(C153="","",INDEX(FitCurve!$AE$3:$AE$1002,I153))</f>
        <v/>
      </c>
      <c r="N153" s="3" t="str" cm="1">
        <f t="array" ref="N153">IF(C153="","",INDEX(FitCurve!$AF$3:$AF$1002,J153))</f>
        <v/>
      </c>
      <c r="O153" s="3" t="str" cm="1">
        <f t="array" ref="O153">IF(C153="","",INDEX(FitCurve!$AF$3:$AF$1002,K153))</f>
        <v/>
      </c>
      <c r="P153" s="3" t="str" cm="1">
        <f t="array" ref="P153">IF(C153="","",INDEX(FitCurve!$B$3:$B$1002,H153))</f>
        <v/>
      </c>
      <c r="Q153" s="3" t="str" cm="1">
        <f t="array" ref="Q153">IF(C153="","",INDEX(FitCurve!$B$3:$B$1002,I153))</f>
        <v/>
      </c>
      <c r="R153" s="3" t="str" cm="1">
        <f t="array" ref="R153">IF(C153="","",INDEX(FitCurve!$B$3:$B$1002,J153))</f>
        <v/>
      </c>
      <c r="S153" s="3" t="str" cm="1">
        <f t="array" ref="S153">IF(C153="","",INDEX(FitCurve!$B$3:$B$1002,K153))</f>
        <v/>
      </c>
    </row>
    <row r="154" spans="3:19" x14ac:dyDescent="0.25">
      <c r="C154" s="36"/>
      <c r="D154" s="3" t="str">
        <f>IF(C154="","",IF(OR(C154&gt;MAX(_xlfn.ANCHORARRAY(FitCurve!$E$3)),C154&lt;MIN(_xlfn.ANCHORARRAY(FitCurve!$E$3))),"Out of range",IF(CurveFitting!$N$3="5PL",10^(CurveFitting!$U$26-((LOG10(((CurveFitting!$U$25-CurveFitting!$U$24)/(C154-CurveFitting!$U$24))^(1/CurveFitting!$U$28)-1))/1)/CurveFitting!$U$27),
IF(CurveFitting!$N$3="4PL",10^(CurveFitting!$U$26-((LOG10((CurveFitting!$U$25-CurveFitting!$U$24)/(C154-CurveFitting!$U$24)-1))/CurveFitting!$U$27)),
IF(CurveFitting!$N$3="Linear",(C154-CurveFitting!$U$24)/CurveFitting!$U$25,
IF(CurveFitting!$N$3="Hyperbolic",CurveFitting!$U$25*C154/(CurveFitting!$U$24-C154),
IF(CurveFitting!$N$3="Exp1",CurveFitting!$U$26*LN(CurveFitting!$U$25/(CurveFitting!$U$25-C154)-CurveFitting!$U$24/(CurveFitting!$U$25-C154)),
IF(CurveFitting!$N$3="Exp2",CurveFitting!$U$26*LOG(CurveFitting!$U$24/(CurveFitting!$U$24-C154)-CurveFitting!$U$25/(CurveFitting!$U$24-C154)),""))))))))</f>
        <v/>
      </c>
      <c r="E154" s="3" t="str">
        <f>IFERROR(IF(C154="","",IF(OR(C154&gt;MAX(_xlfn.ANCHORARRAY(FitCurve!$E$3)),C154&lt;MIN(_xlfn.ANCHORARRAY(FitCurve!$E$3))),"Out of range","[ " &amp; TEXT(_xlfn.FORECAST.LINEAR(C154,R154:S154,N154:O154),"#.####") &amp; ", " &amp; TEXT(_xlfn.FORECAST.LINEAR(C154,P154:Q154,L154:M154),"#.####") &amp; " ]")),"")</f>
        <v/>
      </c>
      <c r="H154" s="52" t="str">
        <f>IF(C154="","",_xlfn.XMATCH(C154,FitCurve!AE154:AE1153,-1))</f>
        <v/>
      </c>
      <c r="I154" s="52" t="str">
        <f>IF(C154="","",_xlfn.XMATCH(C154,FitCurve!AE154:AE1153,1))</f>
        <v/>
      </c>
      <c r="J154" s="52" t="str">
        <f>IF(C154="","",_xlfn.XMATCH(C154,FitCurve!AF154:AF1153,-1))</f>
        <v/>
      </c>
      <c r="K154" s="52" t="str">
        <f>IF(C154="","",_xlfn.XMATCH(C154,FitCurve!AF154:AF1153,1))</f>
        <v/>
      </c>
      <c r="L154" s="3" t="str" cm="1">
        <f t="array" ref="L154">IF(C154="","",INDEX(FitCurve!$AE$3:$AE$1002,H154))</f>
        <v/>
      </c>
      <c r="M154" s="3" t="str" cm="1">
        <f t="array" ref="M154">IF(C154="","",INDEX(FitCurve!$AE$3:$AE$1002,I154))</f>
        <v/>
      </c>
      <c r="N154" s="3" t="str" cm="1">
        <f t="array" ref="N154">IF(C154="","",INDEX(FitCurve!$AF$3:$AF$1002,J154))</f>
        <v/>
      </c>
      <c r="O154" s="3" t="str" cm="1">
        <f t="array" ref="O154">IF(C154="","",INDEX(FitCurve!$AF$3:$AF$1002,K154))</f>
        <v/>
      </c>
      <c r="P154" s="3" t="str" cm="1">
        <f t="array" ref="P154">IF(C154="","",INDEX(FitCurve!$B$3:$B$1002,H154))</f>
        <v/>
      </c>
      <c r="Q154" s="3" t="str" cm="1">
        <f t="array" ref="Q154">IF(C154="","",INDEX(FitCurve!$B$3:$B$1002,I154))</f>
        <v/>
      </c>
      <c r="R154" s="3" t="str" cm="1">
        <f t="array" ref="R154">IF(C154="","",INDEX(FitCurve!$B$3:$B$1002,J154))</f>
        <v/>
      </c>
      <c r="S154" s="3" t="str" cm="1">
        <f t="array" ref="S154">IF(C154="","",INDEX(FitCurve!$B$3:$B$1002,K154))</f>
        <v/>
      </c>
    </row>
    <row r="155" spans="3:19" x14ac:dyDescent="0.25">
      <c r="C155" s="36"/>
      <c r="D155" s="3" t="str">
        <f>IF(C155="","",IF(OR(C155&gt;MAX(_xlfn.ANCHORARRAY(FitCurve!$E$3)),C155&lt;MIN(_xlfn.ANCHORARRAY(FitCurve!$E$3))),"Out of range",IF(CurveFitting!$N$3="5PL",10^(CurveFitting!$U$26-((LOG10(((CurveFitting!$U$25-CurveFitting!$U$24)/(C155-CurveFitting!$U$24))^(1/CurveFitting!$U$28)-1))/1)/CurveFitting!$U$27),
IF(CurveFitting!$N$3="4PL",10^(CurveFitting!$U$26-((LOG10((CurveFitting!$U$25-CurveFitting!$U$24)/(C155-CurveFitting!$U$24)-1))/CurveFitting!$U$27)),
IF(CurveFitting!$N$3="Linear",(C155-CurveFitting!$U$24)/CurveFitting!$U$25,
IF(CurveFitting!$N$3="Hyperbolic",CurveFitting!$U$25*C155/(CurveFitting!$U$24-C155),
IF(CurveFitting!$N$3="Exp1",CurveFitting!$U$26*LN(CurveFitting!$U$25/(CurveFitting!$U$25-C155)-CurveFitting!$U$24/(CurveFitting!$U$25-C155)),
IF(CurveFitting!$N$3="Exp2",CurveFitting!$U$26*LOG(CurveFitting!$U$24/(CurveFitting!$U$24-C155)-CurveFitting!$U$25/(CurveFitting!$U$24-C155)),""))))))))</f>
        <v/>
      </c>
      <c r="E155" s="3" t="str">
        <f>IFERROR(IF(C155="","",IF(OR(C155&gt;MAX(_xlfn.ANCHORARRAY(FitCurve!$E$3)),C155&lt;MIN(_xlfn.ANCHORARRAY(FitCurve!$E$3))),"Out of range","[ " &amp; TEXT(_xlfn.FORECAST.LINEAR(C155,R155:S155,N155:O155),"#.####") &amp; ", " &amp; TEXT(_xlfn.FORECAST.LINEAR(C155,P155:Q155,L155:M155),"#.####") &amp; " ]")),"")</f>
        <v/>
      </c>
      <c r="H155" s="52" t="str">
        <f>IF(C155="","",_xlfn.XMATCH(C155,FitCurve!AE155:AE1154,-1))</f>
        <v/>
      </c>
      <c r="I155" s="52" t="str">
        <f>IF(C155="","",_xlfn.XMATCH(C155,FitCurve!AE155:AE1154,1))</f>
        <v/>
      </c>
      <c r="J155" s="52" t="str">
        <f>IF(C155="","",_xlfn.XMATCH(C155,FitCurve!AF155:AF1154,-1))</f>
        <v/>
      </c>
      <c r="K155" s="52" t="str">
        <f>IF(C155="","",_xlfn.XMATCH(C155,FitCurve!AF155:AF1154,1))</f>
        <v/>
      </c>
      <c r="L155" s="3" t="str" cm="1">
        <f t="array" ref="L155">IF(C155="","",INDEX(FitCurve!$AE$3:$AE$1002,H155))</f>
        <v/>
      </c>
      <c r="M155" s="3" t="str" cm="1">
        <f t="array" ref="M155">IF(C155="","",INDEX(FitCurve!$AE$3:$AE$1002,I155))</f>
        <v/>
      </c>
      <c r="N155" s="3" t="str" cm="1">
        <f t="array" ref="N155">IF(C155="","",INDEX(FitCurve!$AF$3:$AF$1002,J155))</f>
        <v/>
      </c>
      <c r="O155" s="3" t="str" cm="1">
        <f t="array" ref="O155">IF(C155="","",INDEX(FitCurve!$AF$3:$AF$1002,K155))</f>
        <v/>
      </c>
      <c r="P155" s="3" t="str" cm="1">
        <f t="array" ref="P155">IF(C155="","",INDEX(FitCurve!$B$3:$B$1002,H155))</f>
        <v/>
      </c>
      <c r="Q155" s="3" t="str" cm="1">
        <f t="array" ref="Q155">IF(C155="","",INDEX(FitCurve!$B$3:$B$1002,I155))</f>
        <v/>
      </c>
      <c r="R155" s="3" t="str" cm="1">
        <f t="array" ref="R155">IF(C155="","",INDEX(FitCurve!$B$3:$B$1002,J155))</f>
        <v/>
      </c>
      <c r="S155" s="3" t="str" cm="1">
        <f t="array" ref="S155">IF(C155="","",INDEX(FitCurve!$B$3:$B$1002,K155))</f>
        <v/>
      </c>
    </row>
    <row r="156" spans="3:19" x14ac:dyDescent="0.25">
      <c r="C156" s="36"/>
      <c r="D156" s="3" t="str">
        <f>IF(C156="","",IF(OR(C156&gt;MAX(_xlfn.ANCHORARRAY(FitCurve!$E$3)),C156&lt;MIN(_xlfn.ANCHORARRAY(FitCurve!$E$3))),"Out of range",IF(CurveFitting!$N$3="5PL",10^(CurveFitting!$U$26-((LOG10(((CurveFitting!$U$25-CurveFitting!$U$24)/(C156-CurveFitting!$U$24))^(1/CurveFitting!$U$28)-1))/1)/CurveFitting!$U$27),
IF(CurveFitting!$N$3="4PL",10^(CurveFitting!$U$26-((LOG10((CurveFitting!$U$25-CurveFitting!$U$24)/(C156-CurveFitting!$U$24)-1))/CurveFitting!$U$27)),
IF(CurveFitting!$N$3="Linear",(C156-CurveFitting!$U$24)/CurveFitting!$U$25,
IF(CurveFitting!$N$3="Hyperbolic",CurveFitting!$U$25*C156/(CurveFitting!$U$24-C156),
IF(CurveFitting!$N$3="Exp1",CurveFitting!$U$26*LN(CurveFitting!$U$25/(CurveFitting!$U$25-C156)-CurveFitting!$U$24/(CurveFitting!$U$25-C156)),
IF(CurveFitting!$N$3="Exp2",CurveFitting!$U$26*LOG(CurveFitting!$U$24/(CurveFitting!$U$24-C156)-CurveFitting!$U$25/(CurveFitting!$U$24-C156)),""))))))))</f>
        <v/>
      </c>
      <c r="E156" s="3" t="str">
        <f>IFERROR(IF(C156="","",IF(OR(C156&gt;MAX(_xlfn.ANCHORARRAY(FitCurve!$E$3)),C156&lt;MIN(_xlfn.ANCHORARRAY(FitCurve!$E$3))),"Out of range","[ " &amp; TEXT(_xlfn.FORECAST.LINEAR(C156,R156:S156,N156:O156),"#.####") &amp; ", " &amp; TEXT(_xlfn.FORECAST.LINEAR(C156,P156:Q156,L156:M156),"#.####") &amp; " ]")),"")</f>
        <v/>
      </c>
      <c r="H156" s="52" t="str">
        <f>IF(C156="","",_xlfn.XMATCH(C156,FitCurve!AE156:AE1155,-1))</f>
        <v/>
      </c>
      <c r="I156" s="52" t="str">
        <f>IF(C156="","",_xlfn.XMATCH(C156,FitCurve!AE156:AE1155,1))</f>
        <v/>
      </c>
      <c r="J156" s="52" t="str">
        <f>IF(C156="","",_xlfn.XMATCH(C156,FitCurve!AF156:AF1155,-1))</f>
        <v/>
      </c>
      <c r="K156" s="52" t="str">
        <f>IF(C156="","",_xlfn.XMATCH(C156,FitCurve!AF156:AF1155,1))</f>
        <v/>
      </c>
      <c r="L156" s="3" t="str" cm="1">
        <f t="array" ref="L156">IF(C156="","",INDEX(FitCurve!$AE$3:$AE$1002,H156))</f>
        <v/>
      </c>
      <c r="M156" s="3" t="str" cm="1">
        <f t="array" ref="M156">IF(C156="","",INDEX(FitCurve!$AE$3:$AE$1002,I156))</f>
        <v/>
      </c>
      <c r="N156" s="3" t="str" cm="1">
        <f t="array" ref="N156">IF(C156="","",INDEX(FitCurve!$AF$3:$AF$1002,J156))</f>
        <v/>
      </c>
      <c r="O156" s="3" t="str" cm="1">
        <f t="array" ref="O156">IF(C156="","",INDEX(FitCurve!$AF$3:$AF$1002,K156))</f>
        <v/>
      </c>
      <c r="P156" s="3" t="str" cm="1">
        <f t="array" ref="P156">IF(C156="","",INDEX(FitCurve!$B$3:$B$1002,H156))</f>
        <v/>
      </c>
      <c r="Q156" s="3" t="str" cm="1">
        <f t="array" ref="Q156">IF(C156="","",INDEX(FitCurve!$B$3:$B$1002,I156))</f>
        <v/>
      </c>
      <c r="R156" s="3" t="str" cm="1">
        <f t="array" ref="R156">IF(C156="","",INDEX(FitCurve!$B$3:$B$1002,J156))</f>
        <v/>
      </c>
      <c r="S156" s="3" t="str" cm="1">
        <f t="array" ref="S156">IF(C156="","",INDEX(FitCurve!$B$3:$B$1002,K156))</f>
        <v/>
      </c>
    </row>
    <row r="157" spans="3:19" x14ac:dyDescent="0.25">
      <c r="C157" s="36"/>
      <c r="D157" s="3" t="str">
        <f>IF(C157="","",IF(OR(C157&gt;MAX(_xlfn.ANCHORARRAY(FitCurve!$E$3)),C157&lt;MIN(_xlfn.ANCHORARRAY(FitCurve!$E$3))),"Out of range",IF(CurveFitting!$N$3="5PL",10^(CurveFitting!$U$26-((LOG10(((CurveFitting!$U$25-CurveFitting!$U$24)/(C157-CurveFitting!$U$24))^(1/CurveFitting!$U$28)-1))/1)/CurveFitting!$U$27),
IF(CurveFitting!$N$3="4PL",10^(CurveFitting!$U$26-((LOG10((CurveFitting!$U$25-CurveFitting!$U$24)/(C157-CurveFitting!$U$24)-1))/CurveFitting!$U$27)),
IF(CurveFitting!$N$3="Linear",(C157-CurveFitting!$U$24)/CurveFitting!$U$25,
IF(CurveFitting!$N$3="Hyperbolic",CurveFitting!$U$25*C157/(CurveFitting!$U$24-C157),
IF(CurveFitting!$N$3="Exp1",CurveFitting!$U$26*LN(CurveFitting!$U$25/(CurveFitting!$U$25-C157)-CurveFitting!$U$24/(CurveFitting!$U$25-C157)),
IF(CurveFitting!$N$3="Exp2",CurveFitting!$U$26*LOG(CurveFitting!$U$24/(CurveFitting!$U$24-C157)-CurveFitting!$U$25/(CurveFitting!$U$24-C157)),""))))))))</f>
        <v/>
      </c>
      <c r="E157" s="3" t="str">
        <f>IFERROR(IF(C157="","",IF(OR(C157&gt;MAX(_xlfn.ANCHORARRAY(FitCurve!$E$3)),C157&lt;MIN(_xlfn.ANCHORARRAY(FitCurve!$E$3))),"Out of range","[ " &amp; TEXT(_xlfn.FORECAST.LINEAR(C157,R157:S157,N157:O157),"#.####") &amp; ", " &amp; TEXT(_xlfn.FORECAST.LINEAR(C157,P157:Q157,L157:M157),"#.####") &amp; " ]")),"")</f>
        <v/>
      </c>
      <c r="H157" s="52" t="str">
        <f>IF(C157="","",_xlfn.XMATCH(C157,FitCurve!AE157:AE1156,-1))</f>
        <v/>
      </c>
      <c r="I157" s="52" t="str">
        <f>IF(C157="","",_xlfn.XMATCH(C157,FitCurve!AE157:AE1156,1))</f>
        <v/>
      </c>
      <c r="J157" s="52" t="str">
        <f>IF(C157="","",_xlfn.XMATCH(C157,FitCurve!AF157:AF1156,-1))</f>
        <v/>
      </c>
      <c r="K157" s="52" t="str">
        <f>IF(C157="","",_xlfn.XMATCH(C157,FitCurve!AF157:AF1156,1))</f>
        <v/>
      </c>
      <c r="L157" s="3" t="str" cm="1">
        <f t="array" ref="L157">IF(C157="","",INDEX(FitCurve!$AE$3:$AE$1002,H157))</f>
        <v/>
      </c>
      <c r="M157" s="3" t="str" cm="1">
        <f t="array" ref="M157">IF(C157="","",INDEX(FitCurve!$AE$3:$AE$1002,I157))</f>
        <v/>
      </c>
      <c r="N157" s="3" t="str" cm="1">
        <f t="array" ref="N157">IF(C157="","",INDEX(FitCurve!$AF$3:$AF$1002,J157))</f>
        <v/>
      </c>
      <c r="O157" s="3" t="str" cm="1">
        <f t="array" ref="O157">IF(C157="","",INDEX(FitCurve!$AF$3:$AF$1002,K157))</f>
        <v/>
      </c>
      <c r="P157" s="3" t="str" cm="1">
        <f t="array" ref="P157">IF(C157="","",INDEX(FitCurve!$B$3:$B$1002,H157))</f>
        <v/>
      </c>
      <c r="Q157" s="3" t="str" cm="1">
        <f t="array" ref="Q157">IF(C157="","",INDEX(FitCurve!$B$3:$B$1002,I157))</f>
        <v/>
      </c>
      <c r="R157" s="3" t="str" cm="1">
        <f t="array" ref="R157">IF(C157="","",INDEX(FitCurve!$B$3:$B$1002,J157))</f>
        <v/>
      </c>
      <c r="S157" s="3" t="str" cm="1">
        <f t="array" ref="S157">IF(C157="","",INDEX(FitCurve!$B$3:$B$1002,K157))</f>
        <v/>
      </c>
    </row>
    <row r="158" spans="3:19" x14ac:dyDescent="0.25">
      <c r="C158" s="36"/>
      <c r="D158" s="3" t="str">
        <f>IF(C158="","",IF(OR(C158&gt;MAX(_xlfn.ANCHORARRAY(FitCurve!$E$3)),C158&lt;MIN(_xlfn.ANCHORARRAY(FitCurve!$E$3))),"Out of range",IF(CurveFitting!$N$3="5PL",10^(CurveFitting!$U$26-((LOG10(((CurveFitting!$U$25-CurveFitting!$U$24)/(C158-CurveFitting!$U$24))^(1/CurveFitting!$U$28)-1))/1)/CurveFitting!$U$27),
IF(CurveFitting!$N$3="4PL",10^(CurveFitting!$U$26-((LOG10((CurveFitting!$U$25-CurveFitting!$U$24)/(C158-CurveFitting!$U$24)-1))/CurveFitting!$U$27)),
IF(CurveFitting!$N$3="Linear",(C158-CurveFitting!$U$24)/CurveFitting!$U$25,
IF(CurveFitting!$N$3="Hyperbolic",CurveFitting!$U$25*C158/(CurveFitting!$U$24-C158),
IF(CurveFitting!$N$3="Exp1",CurveFitting!$U$26*LN(CurveFitting!$U$25/(CurveFitting!$U$25-C158)-CurveFitting!$U$24/(CurveFitting!$U$25-C158)),
IF(CurveFitting!$N$3="Exp2",CurveFitting!$U$26*LOG(CurveFitting!$U$24/(CurveFitting!$U$24-C158)-CurveFitting!$U$25/(CurveFitting!$U$24-C158)),""))))))))</f>
        <v/>
      </c>
      <c r="E158" s="3" t="str">
        <f>IFERROR(IF(C158="","",IF(OR(C158&gt;MAX(_xlfn.ANCHORARRAY(FitCurve!$E$3)),C158&lt;MIN(_xlfn.ANCHORARRAY(FitCurve!$E$3))),"Out of range","[ " &amp; TEXT(_xlfn.FORECAST.LINEAR(C158,R158:S158,N158:O158),"#.####") &amp; ", " &amp; TEXT(_xlfn.FORECAST.LINEAR(C158,P158:Q158,L158:M158),"#.####") &amp; " ]")),"")</f>
        <v/>
      </c>
      <c r="H158" s="52" t="str">
        <f>IF(C158="","",_xlfn.XMATCH(C158,FitCurve!AE158:AE1157,-1))</f>
        <v/>
      </c>
      <c r="I158" s="52" t="str">
        <f>IF(C158="","",_xlfn.XMATCH(C158,FitCurve!AE158:AE1157,1))</f>
        <v/>
      </c>
      <c r="J158" s="52" t="str">
        <f>IF(C158="","",_xlfn.XMATCH(C158,FitCurve!AF158:AF1157,-1))</f>
        <v/>
      </c>
      <c r="K158" s="52" t="str">
        <f>IF(C158="","",_xlfn.XMATCH(C158,FitCurve!AF158:AF1157,1))</f>
        <v/>
      </c>
      <c r="L158" s="3" t="str" cm="1">
        <f t="array" ref="L158">IF(C158="","",INDEX(FitCurve!$AE$3:$AE$1002,H158))</f>
        <v/>
      </c>
      <c r="M158" s="3" t="str" cm="1">
        <f t="array" ref="M158">IF(C158="","",INDEX(FitCurve!$AE$3:$AE$1002,I158))</f>
        <v/>
      </c>
      <c r="N158" s="3" t="str" cm="1">
        <f t="array" ref="N158">IF(C158="","",INDEX(FitCurve!$AF$3:$AF$1002,J158))</f>
        <v/>
      </c>
      <c r="O158" s="3" t="str" cm="1">
        <f t="array" ref="O158">IF(C158="","",INDEX(FitCurve!$AF$3:$AF$1002,K158))</f>
        <v/>
      </c>
      <c r="P158" s="3" t="str" cm="1">
        <f t="array" ref="P158">IF(C158="","",INDEX(FitCurve!$B$3:$B$1002,H158))</f>
        <v/>
      </c>
      <c r="Q158" s="3" t="str" cm="1">
        <f t="array" ref="Q158">IF(C158="","",INDEX(FitCurve!$B$3:$B$1002,I158))</f>
        <v/>
      </c>
      <c r="R158" s="3" t="str" cm="1">
        <f t="array" ref="R158">IF(C158="","",INDEX(FitCurve!$B$3:$B$1002,J158))</f>
        <v/>
      </c>
      <c r="S158" s="3" t="str" cm="1">
        <f t="array" ref="S158">IF(C158="","",INDEX(FitCurve!$B$3:$B$1002,K158))</f>
        <v/>
      </c>
    </row>
    <row r="159" spans="3:19" x14ac:dyDescent="0.25">
      <c r="C159" s="36"/>
      <c r="D159" s="3" t="str">
        <f>IF(C159="","",IF(OR(C159&gt;MAX(_xlfn.ANCHORARRAY(FitCurve!$E$3)),C159&lt;MIN(_xlfn.ANCHORARRAY(FitCurve!$E$3))),"Out of range",IF(CurveFitting!$N$3="5PL",10^(CurveFitting!$U$26-((LOG10(((CurveFitting!$U$25-CurveFitting!$U$24)/(C159-CurveFitting!$U$24))^(1/CurveFitting!$U$28)-1))/1)/CurveFitting!$U$27),
IF(CurveFitting!$N$3="4PL",10^(CurveFitting!$U$26-((LOG10((CurveFitting!$U$25-CurveFitting!$U$24)/(C159-CurveFitting!$U$24)-1))/CurveFitting!$U$27)),
IF(CurveFitting!$N$3="Linear",(C159-CurveFitting!$U$24)/CurveFitting!$U$25,
IF(CurveFitting!$N$3="Hyperbolic",CurveFitting!$U$25*C159/(CurveFitting!$U$24-C159),
IF(CurveFitting!$N$3="Exp1",CurveFitting!$U$26*LN(CurveFitting!$U$25/(CurveFitting!$U$25-C159)-CurveFitting!$U$24/(CurveFitting!$U$25-C159)),
IF(CurveFitting!$N$3="Exp2",CurveFitting!$U$26*LOG(CurveFitting!$U$24/(CurveFitting!$U$24-C159)-CurveFitting!$U$25/(CurveFitting!$U$24-C159)),""))))))))</f>
        <v/>
      </c>
      <c r="E159" s="3" t="str">
        <f>IFERROR(IF(C159="","",IF(OR(C159&gt;MAX(_xlfn.ANCHORARRAY(FitCurve!$E$3)),C159&lt;MIN(_xlfn.ANCHORARRAY(FitCurve!$E$3))),"Out of range","[ " &amp; TEXT(_xlfn.FORECAST.LINEAR(C159,R159:S159,N159:O159),"#.####") &amp; ", " &amp; TEXT(_xlfn.FORECAST.LINEAR(C159,P159:Q159,L159:M159),"#.####") &amp; " ]")),"")</f>
        <v/>
      </c>
      <c r="H159" s="52" t="str">
        <f>IF(C159="","",_xlfn.XMATCH(C159,FitCurve!AE159:AE1158,-1))</f>
        <v/>
      </c>
      <c r="I159" s="52" t="str">
        <f>IF(C159="","",_xlfn.XMATCH(C159,FitCurve!AE159:AE1158,1))</f>
        <v/>
      </c>
      <c r="J159" s="52" t="str">
        <f>IF(C159="","",_xlfn.XMATCH(C159,FitCurve!AF159:AF1158,-1))</f>
        <v/>
      </c>
      <c r="K159" s="52" t="str">
        <f>IF(C159="","",_xlfn.XMATCH(C159,FitCurve!AF159:AF1158,1))</f>
        <v/>
      </c>
      <c r="L159" s="3" t="str" cm="1">
        <f t="array" ref="L159">IF(C159="","",INDEX(FitCurve!$AE$3:$AE$1002,H159))</f>
        <v/>
      </c>
      <c r="M159" s="3" t="str" cm="1">
        <f t="array" ref="M159">IF(C159="","",INDEX(FitCurve!$AE$3:$AE$1002,I159))</f>
        <v/>
      </c>
      <c r="N159" s="3" t="str" cm="1">
        <f t="array" ref="N159">IF(C159="","",INDEX(FitCurve!$AF$3:$AF$1002,J159))</f>
        <v/>
      </c>
      <c r="O159" s="3" t="str" cm="1">
        <f t="array" ref="O159">IF(C159="","",INDEX(FitCurve!$AF$3:$AF$1002,K159))</f>
        <v/>
      </c>
      <c r="P159" s="3" t="str" cm="1">
        <f t="array" ref="P159">IF(C159="","",INDEX(FitCurve!$B$3:$B$1002,H159))</f>
        <v/>
      </c>
      <c r="Q159" s="3" t="str" cm="1">
        <f t="array" ref="Q159">IF(C159="","",INDEX(FitCurve!$B$3:$B$1002,I159))</f>
        <v/>
      </c>
      <c r="R159" s="3" t="str" cm="1">
        <f t="array" ref="R159">IF(C159="","",INDEX(FitCurve!$B$3:$B$1002,J159))</f>
        <v/>
      </c>
      <c r="S159" s="3" t="str" cm="1">
        <f t="array" ref="S159">IF(C159="","",INDEX(FitCurve!$B$3:$B$1002,K159))</f>
        <v/>
      </c>
    </row>
    <row r="160" spans="3:19" x14ac:dyDescent="0.25">
      <c r="C160" s="36"/>
      <c r="D160" s="3" t="str">
        <f>IF(C160="","",IF(OR(C160&gt;MAX(_xlfn.ANCHORARRAY(FitCurve!$E$3)),C160&lt;MIN(_xlfn.ANCHORARRAY(FitCurve!$E$3))),"Out of range",IF(CurveFitting!$N$3="5PL",10^(CurveFitting!$U$26-((LOG10(((CurveFitting!$U$25-CurveFitting!$U$24)/(C160-CurveFitting!$U$24))^(1/CurveFitting!$U$28)-1))/1)/CurveFitting!$U$27),
IF(CurveFitting!$N$3="4PL",10^(CurveFitting!$U$26-((LOG10((CurveFitting!$U$25-CurveFitting!$U$24)/(C160-CurveFitting!$U$24)-1))/CurveFitting!$U$27)),
IF(CurveFitting!$N$3="Linear",(C160-CurveFitting!$U$24)/CurveFitting!$U$25,
IF(CurveFitting!$N$3="Hyperbolic",CurveFitting!$U$25*C160/(CurveFitting!$U$24-C160),
IF(CurveFitting!$N$3="Exp1",CurveFitting!$U$26*LN(CurveFitting!$U$25/(CurveFitting!$U$25-C160)-CurveFitting!$U$24/(CurveFitting!$U$25-C160)),
IF(CurveFitting!$N$3="Exp2",CurveFitting!$U$26*LOG(CurveFitting!$U$24/(CurveFitting!$U$24-C160)-CurveFitting!$U$25/(CurveFitting!$U$24-C160)),""))))))))</f>
        <v/>
      </c>
      <c r="E160" s="3" t="str">
        <f>IFERROR(IF(C160="","",IF(OR(C160&gt;MAX(_xlfn.ANCHORARRAY(FitCurve!$E$3)),C160&lt;MIN(_xlfn.ANCHORARRAY(FitCurve!$E$3))),"Out of range","[ " &amp; TEXT(_xlfn.FORECAST.LINEAR(C160,R160:S160,N160:O160),"#.####") &amp; ", " &amp; TEXT(_xlfn.FORECAST.LINEAR(C160,P160:Q160,L160:M160),"#.####") &amp; " ]")),"")</f>
        <v/>
      </c>
      <c r="H160" s="52" t="str">
        <f>IF(C160="","",_xlfn.XMATCH(C160,FitCurve!AE160:AE1159,-1))</f>
        <v/>
      </c>
      <c r="I160" s="52" t="str">
        <f>IF(C160="","",_xlfn.XMATCH(C160,FitCurve!AE160:AE1159,1))</f>
        <v/>
      </c>
      <c r="J160" s="52" t="str">
        <f>IF(C160="","",_xlfn.XMATCH(C160,FitCurve!AF160:AF1159,-1))</f>
        <v/>
      </c>
      <c r="K160" s="52" t="str">
        <f>IF(C160="","",_xlfn.XMATCH(C160,FitCurve!AF160:AF1159,1))</f>
        <v/>
      </c>
      <c r="L160" s="3" t="str" cm="1">
        <f t="array" ref="L160">IF(C160="","",INDEX(FitCurve!$AE$3:$AE$1002,H160))</f>
        <v/>
      </c>
      <c r="M160" s="3" t="str" cm="1">
        <f t="array" ref="M160">IF(C160="","",INDEX(FitCurve!$AE$3:$AE$1002,I160))</f>
        <v/>
      </c>
      <c r="N160" s="3" t="str" cm="1">
        <f t="array" ref="N160">IF(C160="","",INDEX(FitCurve!$AF$3:$AF$1002,J160))</f>
        <v/>
      </c>
      <c r="O160" s="3" t="str" cm="1">
        <f t="array" ref="O160">IF(C160="","",INDEX(FitCurve!$AF$3:$AF$1002,K160))</f>
        <v/>
      </c>
      <c r="P160" s="3" t="str" cm="1">
        <f t="array" ref="P160">IF(C160="","",INDEX(FitCurve!$B$3:$B$1002,H160))</f>
        <v/>
      </c>
      <c r="Q160" s="3" t="str" cm="1">
        <f t="array" ref="Q160">IF(C160="","",INDEX(FitCurve!$B$3:$B$1002,I160))</f>
        <v/>
      </c>
      <c r="R160" s="3" t="str" cm="1">
        <f t="array" ref="R160">IF(C160="","",INDEX(FitCurve!$B$3:$B$1002,J160))</f>
        <v/>
      </c>
      <c r="S160" s="3" t="str" cm="1">
        <f t="array" ref="S160">IF(C160="","",INDEX(FitCurve!$B$3:$B$1002,K160))</f>
        <v/>
      </c>
    </row>
    <row r="161" spans="3:19" x14ac:dyDescent="0.25">
      <c r="C161" s="36"/>
      <c r="D161" s="3" t="str">
        <f>IF(C161="","",IF(OR(C161&gt;MAX(_xlfn.ANCHORARRAY(FitCurve!$E$3)),C161&lt;MIN(_xlfn.ANCHORARRAY(FitCurve!$E$3))),"Out of range",IF(CurveFitting!$N$3="5PL",10^(CurveFitting!$U$26-((LOG10(((CurveFitting!$U$25-CurveFitting!$U$24)/(C161-CurveFitting!$U$24))^(1/CurveFitting!$U$28)-1))/1)/CurveFitting!$U$27),
IF(CurveFitting!$N$3="4PL",10^(CurveFitting!$U$26-((LOG10((CurveFitting!$U$25-CurveFitting!$U$24)/(C161-CurveFitting!$U$24)-1))/CurveFitting!$U$27)),
IF(CurveFitting!$N$3="Linear",(C161-CurveFitting!$U$24)/CurveFitting!$U$25,
IF(CurveFitting!$N$3="Hyperbolic",CurveFitting!$U$25*C161/(CurveFitting!$U$24-C161),
IF(CurveFitting!$N$3="Exp1",CurveFitting!$U$26*LN(CurveFitting!$U$25/(CurveFitting!$U$25-C161)-CurveFitting!$U$24/(CurveFitting!$U$25-C161)),
IF(CurveFitting!$N$3="Exp2",CurveFitting!$U$26*LOG(CurveFitting!$U$24/(CurveFitting!$U$24-C161)-CurveFitting!$U$25/(CurveFitting!$U$24-C161)),""))))))))</f>
        <v/>
      </c>
      <c r="E161" s="3" t="str">
        <f>IFERROR(IF(C161="","",IF(OR(C161&gt;MAX(_xlfn.ANCHORARRAY(FitCurve!$E$3)),C161&lt;MIN(_xlfn.ANCHORARRAY(FitCurve!$E$3))),"Out of range","[ " &amp; TEXT(_xlfn.FORECAST.LINEAR(C161,R161:S161,N161:O161),"#.####") &amp; ", " &amp; TEXT(_xlfn.FORECAST.LINEAR(C161,P161:Q161,L161:M161),"#.####") &amp; " ]")),"")</f>
        <v/>
      </c>
      <c r="H161" s="52" t="str">
        <f>IF(C161="","",_xlfn.XMATCH(C161,FitCurve!AE161:AE1160,-1))</f>
        <v/>
      </c>
      <c r="I161" s="52" t="str">
        <f>IF(C161="","",_xlfn.XMATCH(C161,FitCurve!AE161:AE1160,1))</f>
        <v/>
      </c>
      <c r="J161" s="52" t="str">
        <f>IF(C161="","",_xlfn.XMATCH(C161,FitCurve!AF161:AF1160,-1))</f>
        <v/>
      </c>
      <c r="K161" s="52" t="str">
        <f>IF(C161="","",_xlfn.XMATCH(C161,FitCurve!AF161:AF1160,1))</f>
        <v/>
      </c>
      <c r="L161" s="3" t="str" cm="1">
        <f t="array" ref="L161">IF(C161="","",INDEX(FitCurve!$AE$3:$AE$1002,H161))</f>
        <v/>
      </c>
      <c r="M161" s="3" t="str" cm="1">
        <f t="array" ref="M161">IF(C161="","",INDEX(FitCurve!$AE$3:$AE$1002,I161))</f>
        <v/>
      </c>
      <c r="N161" s="3" t="str" cm="1">
        <f t="array" ref="N161">IF(C161="","",INDEX(FitCurve!$AF$3:$AF$1002,J161))</f>
        <v/>
      </c>
      <c r="O161" s="3" t="str" cm="1">
        <f t="array" ref="O161">IF(C161="","",INDEX(FitCurve!$AF$3:$AF$1002,K161))</f>
        <v/>
      </c>
      <c r="P161" s="3" t="str" cm="1">
        <f t="array" ref="P161">IF(C161="","",INDEX(FitCurve!$B$3:$B$1002,H161))</f>
        <v/>
      </c>
      <c r="Q161" s="3" t="str" cm="1">
        <f t="array" ref="Q161">IF(C161="","",INDEX(FitCurve!$B$3:$B$1002,I161))</f>
        <v/>
      </c>
      <c r="R161" s="3" t="str" cm="1">
        <f t="array" ref="R161">IF(C161="","",INDEX(FitCurve!$B$3:$B$1002,J161))</f>
        <v/>
      </c>
      <c r="S161" s="3" t="str" cm="1">
        <f t="array" ref="S161">IF(C161="","",INDEX(FitCurve!$B$3:$B$1002,K161))</f>
        <v/>
      </c>
    </row>
    <row r="162" spans="3:19" x14ac:dyDescent="0.25">
      <c r="C162" s="36"/>
      <c r="D162" s="3" t="str">
        <f>IF(C162="","",IF(OR(C162&gt;MAX(_xlfn.ANCHORARRAY(FitCurve!$E$3)),C162&lt;MIN(_xlfn.ANCHORARRAY(FitCurve!$E$3))),"Out of range",IF(CurveFitting!$N$3="5PL",10^(CurveFitting!$U$26-((LOG10(((CurveFitting!$U$25-CurveFitting!$U$24)/(C162-CurveFitting!$U$24))^(1/CurveFitting!$U$28)-1))/1)/CurveFitting!$U$27),
IF(CurveFitting!$N$3="4PL",10^(CurveFitting!$U$26-((LOG10((CurveFitting!$U$25-CurveFitting!$U$24)/(C162-CurveFitting!$U$24)-1))/CurveFitting!$U$27)),
IF(CurveFitting!$N$3="Linear",(C162-CurveFitting!$U$24)/CurveFitting!$U$25,
IF(CurveFitting!$N$3="Hyperbolic",CurveFitting!$U$25*C162/(CurveFitting!$U$24-C162),
IF(CurveFitting!$N$3="Exp1",CurveFitting!$U$26*LN(CurveFitting!$U$25/(CurveFitting!$U$25-C162)-CurveFitting!$U$24/(CurveFitting!$U$25-C162)),
IF(CurveFitting!$N$3="Exp2",CurveFitting!$U$26*LOG(CurveFitting!$U$24/(CurveFitting!$U$24-C162)-CurveFitting!$U$25/(CurveFitting!$U$24-C162)),""))))))))</f>
        <v/>
      </c>
      <c r="E162" s="3" t="str">
        <f>IFERROR(IF(C162="","",IF(OR(C162&gt;MAX(_xlfn.ANCHORARRAY(FitCurve!$E$3)),C162&lt;MIN(_xlfn.ANCHORARRAY(FitCurve!$E$3))),"Out of range","[ " &amp; TEXT(_xlfn.FORECAST.LINEAR(C162,R162:S162,N162:O162),"#.####") &amp; ", " &amp; TEXT(_xlfn.FORECAST.LINEAR(C162,P162:Q162,L162:M162),"#.####") &amp; " ]")),"")</f>
        <v/>
      </c>
      <c r="H162" s="52" t="str">
        <f>IF(C162="","",_xlfn.XMATCH(C162,FitCurve!AE162:AE1161,-1))</f>
        <v/>
      </c>
      <c r="I162" s="52" t="str">
        <f>IF(C162="","",_xlfn.XMATCH(C162,FitCurve!AE162:AE1161,1))</f>
        <v/>
      </c>
      <c r="J162" s="52" t="str">
        <f>IF(C162="","",_xlfn.XMATCH(C162,FitCurve!AF162:AF1161,-1))</f>
        <v/>
      </c>
      <c r="K162" s="52" t="str">
        <f>IF(C162="","",_xlfn.XMATCH(C162,FitCurve!AF162:AF1161,1))</f>
        <v/>
      </c>
      <c r="L162" s="3" t="str" cm="1">
        <f t="array" ref="L162">IF(C162="","",INDEX(FitCurve!$AE$3:$AE$1002,H162))</f>
        <v/>
      </c>
      <c r="M162" s="3" t="str" cm="1">
        <f t="array" ref="M162">IF(C162="","",INDEX(FitCurve!$AE$3:$AE$1002,I162))</f>
        <v/>
      </c>
      <c r="N162" s="3" t="str" cm="1">
        <f t="array" ref="N162">IF(C162="","",INDEX(FitCurve!$AF$3:$AF$1002,J162))</f>
        <v/>
      </c>
      <c r="O162" s="3" t="str" cm="1">
        <f t="array" ref="O162">IF(C162="","",INDEX(FitCurve!$AF$3:$AF$1002,K162))</f>
        <v/>
      </c>
      <c r="P162" s="3" t="str" cm="1">
        <f t="array" ref="P162">IF(C162="","",INDEX(FitCurve!$B$3:$B$1002,H162))</f>
        <v/>
      </c>
      <c r="Q162" s="3" t="str" cm="1">
        <f t="array" ref="Q162">IF(C162="","",INDEX(FitCurve!$B$3:$B$1002,I162))</f>
        <v/>
      </c>
      <c r="R162" s="3" t="str" cm="1">
        <f t="array" ref="R162">IF(C162="","",INDEX(FitCurve!$B$3:$B$1002,J162))</f>
        <v/>
      </c>
      <c r="S162" s="3" t="str" cm="1">
        <f t="array" ref="S162">IF(C162="","",INDEX(FitCurve!$B$3:$B$1002,K162))</f>
        <v/>
      </c>
    </row>
    <row r="163" spans="3:19" x14ac:dyDescent="0.25">
      <c r="C163" s="36"/>
      <c r="D163" s="3" t="str">
        <f>IF(C163="","",IF(OR(C163&gt;MAX(_xlfn.ANCHORARRAY(FitCurve!$E$3)),C163&lt;MIN(_xlfn.ANCHORARRAY(FitCurve!$E$3))),"Out of range",IF(CurveFitting!$N$3="5PL",10^(CurveFitting!$U$26-((LOG10(((CurveFitting!$U$25-CurveFitting!$U$24)/(C163-CurveFitting!$U$24))^(1/CurveFitting!$U$28)-1))/1)/CurveFitting!$U$27),
IF(CurveFitting!$N$3="4PL",10^(CurveFitting!$U$26-((LOG10((CurveFitting!$U$25-CurveFitting!$U$24)/(C163-CurveFitting!$U$24)-1))/CurveFitting!$U$27)),
IF(CurveFitting!$N$3="Linear",(C163-CurveFitting!$U$24)/CurveFitting!$U$25,
IF(CurveFitting!$N$3="Hyperbolic",CurveFitting!$U$25*C163/(CurveFitting!$U$24-C163),
IF(CurveFitting!$N$3="Exp1",CurveFitting!$U$26*LN(CurveFitting!$U$25/(CurveFitting!$U$25-C163)-CurveFitting!$U$24/(CurveFitting!$U$25-C163)),
IF(CurveFitting!$N$3="Exp2",CurveFitting!$U$26*LOG(CurveFitting!$U$24/(CurveFitting!$U$24-C163)-CurveFitting!$U$25/(CurveFitting!$U$24-C163)),""))))))))</f>
        <v/>
      </c>
      <c r="E163" s="3" t="str">
        <f>IFERROR(IF(C163="","",IF(OR(C163&gt;MAX(_xlfn.ANCHORARRAY(FitCurve!$E$3)),C163&lt;MIN(_xlfn.ANCHORARRAY(FitCurve!$E$3))),"Out of range","[ " &amp; TEXT(_xlfn.FORECAST.LINEAR(C163,R163:S163,N163:O163),"#.####") &amp; ", " &amp; TEXT(_xlfn.FORECAST.LINEAR(C163,P163:Q163,L163:M163),"#.####") &amp; " ]")),"")</f>
        <v/>
      </c>
      <c r="H163" s="52" t="str">
        <f>IF(C163="","",_xlfn.XMATCH(C163,FitCurve!AE163:AE1162,-1))</f>
        <v/>
      </c>
      <c r="I163" s="52" t="str">
        <f>IF(C163="","",_xlfn.XMATCH(C163,FitCurve!AE163:AE1162,1))</f>
        <v/>
      </c>
      <c r="J163" s="52" t="str">
        <f>IF(C163="","",_xlfn.XMATCH(C163,FitCurve!AF163:AF1162,-1))</f>
        <v/>
      </c>
      <c r="K163" s="52" t="str">
        <f>IF(C163="","",_xlfn.XMATCH(C163,FitCurve!AF163:AF1162,1))</f>
        <v/>
      </c>
      <c r="L163" s="3" t="str" cm="1">
        <f t="array" ref="L163">IF(C163="","",INDEX(FitCurve!$AE$3:$AE$1002,H163))</f>
        <v/>
      </c>
      <c r="M163" s="3" t="str" cm="1">
        <f t="array" ref="M163">IF(C163="","",INDEX(FitCurve!$AE$3:$AE$1002,I163))</f>
        <v/>
      </c>
      <c r="N163" s="3" t="str" cm="1">
        <f t="array" ref="N163">IF(C163="","",INDEX(FitCurve!$AF$3:$AF$1002,J163))</f>
        <v/>
      </c>
      <c r="O163" s="3" t="str" cm="1">
        <f t="array" ref="O163">IF(C163="","",INDEX(FitCurve!$AF$3:$AF$1002,K163))</f>
        <v/>
      </c>
      <c r="P163" s="3" t="str" cm="1">
        <f t="array" ref="P163">IF(C163="","",INDEX(FitCurve!$B$3:$B$1002,H163))</f>
        <v/>
      </c>
      <c r="Q163" s="3" t="str" cm="1">
        <f t="array" ref="Q163">IF(C163="","",INDEX(FitCurve!$B$3:$B$1002,I163))</f>
        <v/>
      </c>
      <c r="R163" s="3" t="str" cm="1">
        <f t="array" ref="R163">IF(C163="","",INDEX(FitCurve!$B$3:$B$1002,J163))</f>
        <v/>
      </c>
      <c r="S163" s="3" t="str" cm="1">
        <f t="array" ref="S163">IF(C163="","",INDEX(FitCurve!$B$3:$B$1002,K163))</f>
        <v/>
      </c>
    </row>
    <row r="164" spans="3:19" x14ac:dyDescent="0.25">
      <c r="C164" s="36"/>
      <c r="D164" s="3" t="str">
        <f>IF(C164="","",IF(OR(C164&gt;MAX(_xlfn.ANCHORARRAY(FitCurve!$E$3)),C164&lt;MIN(_xlfn.ANCHORARRAY(FitCurve!$E$3))),"Out of range",IF(CurveFitting!$N$3="5PL",10^(CurveFitting!$U$26-((LOG10(((CurveFitting!$U$25-CurveFitting!$U$24)/(C164-CurveFitting!$U$24))^(1/CurveFitting!$U$28)-1))/1)/CurveFitting!$U$27),
IF(CurveFitting!$N$3="4PL",10^(CurveFitting!$U$26-((LOG10((CurveFitting!$U$25-CurveFitting!$U$24)/(C164-CurveFitting!$U$24)-1))/CurveFitting!$U$27)),
IF(CurveFitting!$N$3="Linear",(C164-CurveFitting!$U$24)/CurveFitting!$U$25,
IF(CurveFitting!$N$3="Hyperbolic",CurveFitting!$U$25*C164/(CurveFitting!$U$24-C164),
IF(CurveFitting!$N$3="Exp1",CurveFitting!$U$26*LN(CurveFitting!$U$25/(CurveFitting!$U$25-C164)-CurveFitting!$U$24/(CurveFitting!$U$25-C164)),
IF(CurveFitting!$N$3="Exp2",CurveFitting!$U$26*LOG(CurveFitting!$U$24/(CurveFitting!$U$24-C164)-CurveFitting!$U$25/(CurveFitting!$U$24-C164)),""))))))))</f>
        <v/>
      </c>
      <c r="E164" s="3" t="str">
        <f>IFERROR(IF(C164="","",IF(OR(C164&gt;MAX(_xlfn.ANCHORARRAY(FitCurve!$E$3)),C164&lt;MIN(_xlfn.ANCHORARRAY(FitCurve!$E$3))),"Out of range","[ " &amp; TEXT(_xlfn.FORECAST.LINEAR(C164,R164:S164,N164:O164),"#.####") &amp; ", " &amp; TEXT(_xlfn.FORECAST.LINEAR(C164,P164:Q164,L164:M164),"#.####") &amp; " ]")),"")</f>
        <v/>
      </c>
      <c r="H164" s="52" t="str">
        <f>IF(C164="","",_xlfn.XMATCH(C164,FitCurve!AE164:AE1163,-1))</f>
        <v/>
      </c>
      <c r="I164" s="52" t="str">
        <f>IF(C164="","",_xlfn.XMATCH(C164,FitCurve!AE164:AE1163,1))</f>
        <v/>
      </c>
      <c r="J164" s="52" t="str">
        <f>IF(C164="","",_xlfn.XMATCH(C164,FitCurve!AF164:AF1163,-1))</f>
        <v/>
      </c>
      <c r="K164" s="52" t="str">
        <f>IF(C164="","",_xlfn.XMATCH(C164,FitCurve!AF164:AF1163,1))</f>
        <v/>
      </c>
      <c r="L164" s="3" t="str" cm="1">
        <f t="array" ref="L164">IF(C164="","",INDEX(FitCurve!$AE$3:$AE$1002,H164))</f>
        <v/>
      </c>
      <c r="M164" s="3" t="str" cm="1">
        <f t="array" ref="M164">IF(C164="","",INDEX(FitCurve!$AE$3:$AE$1002,I164))</f>
        <v/>
      </c>
      <c r="N164" s="3" t="str" cm="1">
        <f t="array" ref="N164">IF(C164="","",INDEX(FitCurve!$AF$3:$AF$1002,J164))</f>
        <v/>
      </c>
      <c r="O164" s="3" t="str" cm="1">
        <f t="array" ref="O164">IF(C164="","",INDEX(FitCurve!$AF$3:$AF$1002,K164))</f>
        <v/>
      </c>
      <c r="P164" s="3" t="str" cm="1">
        <f t="array" ref="P164">IF(C164="","",INDEX(FitCurve!$B$3:$B$1002,H164))</f>
        <v/>
      </c>
      <c r="Q164" s="3" t="str" cm="1">
        <f t="array" ref="Q164">IF(C164="","",INDEX(FitCurve!$B$3:$B$1002,I164))</f>
        <v/>
      </c>
      <c r="R164" s="3" t="str" cm="1">
        <f t="array" ref="R164">IF(C164="","",INDEX(FitCurve!$B$3:$B$1002,J164))</f>
        <v/>
      </c>
      <c r="S164" s="3" t="str" cm="1">
        <f t="array" ref="S164">IF(C164="","",INDEX(FitCurve!$B$3:$B$1002,K164))</f>
        <v/>
      </c>
    </row>
    <row r="165" spans="3:19" x14ac:dyDescent="0.25">
      <c r="C165" s="36"/>
      <c r="D165" s="3" t="str">
        <f>IF(C165="","",IF(OR(C165&gt;MAX(_xlfn.ANCHORARRAY(FitCurve!$E$3)),C165&lt;MIN(_xlfn.ANCHORARRAY(FitCurve!$E$3))),"Out of range",IF(CurveFitting!$N$3="5PL",10^(CurveFitting!$U$26-((LOG10(((CurveFitting!$U$25-CurveFitting!$U$24)/(C165-CurveFitting!$U$24))^(1/CurveFitting!$U$28)-1))/1)/CurveFitting!$U$27),
IF(CurveFitting!$N$3="4PL",10^(CurveFitting!$U$26-((LOG10((CurveFitting!$U$25-CurveFitting!$U$24)/(C165-CurveFitting!$U$24)-1))/CurveFitting!$U$27)),
IF(CurveFitting!$N$3="Linear",(C165-CurveFitting!$U$24)/CurveFitting!$U$25,
IF(CurveFitting!$N$3="Hyperbolic",CurveFitting!$U$25*C165/(CurveFitting!$U$24-C165),
IF(CurveFitting!$N$3="Exp1",CurveFitting!$U$26*LN(CurveFitting!$U$25/(CurveFitting!$U$25-C165)-CurveFitting!$U$24/(CurveFitting!$U$25-C165)),
IF(CurveFitting!$N$3="Exp2",CurveFitting!$U$26*LOG(CurveFitting!$U$24/(CurveFitting!$U$24-C165)-CurveFitting!$U$25/(CurveFitting!$U$24-C165)),""))))))))</f>
        <v/>
      </c>
      <c r="E165" s="3" t="str">
        <f>IFERROR(IF(C165="","",IF(OR(C165&gt;MAX(_xlfn.ANCHORARRAY(FitCurve!$E$3)),C165&lt;MIN(_xlfn.ANCHORARRAY(FitCurve!$E$3))),"Out of range","[ " &amp; TEXT(_xlfn.FORECAST.LINEAR(C165,R165:S165,N165:O165),"#.####") &amp; ", " &amp; TEXT(_xlfn.FORECAST.LINEAR(C165,P165:Q165,L165:M165),"#.####") &amp; " ]")),"")</f>
        <v/>
      </c>
      <c r="H165" s="52" t="str">
        <f>IF(C165="","",_xlfn.XMATCH(C165,FitCurve!AE165:AE1164,-1))</f>
        <v/>
      </c>
      <c r="I165" s="52" t="str">
        <f>IF(C165="","",_xlfn.XMATCH(C165,FitCurve!AE165:AE1164,1))</f>
        <v/>
      </c>
      <c r="J165" s="52" t="str">
        <f>IF(C165="","",_xlfn.XMATCH(C165,FitCurve!AF165:AF1164,-1))</f>
        <v/>
      </c>
      <c r="K165" s="52" t="str">
        <f>IF(C165="","",_xlfn.XMATCH(C165,FitCurve!AF165:AF1164,1))</f>
        <v/>
      </c>
      <c r="L165" s="3" t="str" cm="1">
        <f t="array" ref="L165">IF(C165="","",INDEX(FitCurve!$AE$3:$AE$1002,H165))</f>
        <v/>
      </c>
      <c r="M165" s="3" t="str" cm="1">
        <f t="array" ref="M165">IF(C165="","",INDEX(FitCurve!$AE$3:$AE$1002,I165))</f>
        <v/>
      </c>
      <c r="N165" s="3" t="str" cm="1">
        <f t="array" ref="N165">IF(C165="","",INDEX(FitCurve!$AF$3:$AF$1002,J165))</f>
        <v/>
      </c>
      <c r="O165" s="3" t="str" cm="1">
        <f t="array" ref="O165">IF(C165="","",INDEX(FitCurve!$AF$3:$AF$1002,K165))</f>
        <v/>
      </c>
      <c r="P165" s="3" t="str" cm="1">
        <f t="array" ref="P165">IF(C165="","",INDEX(FitCurve!$B$3:$B$1002,H165))</f>
        <v/>
      </c>
      <c r="Q165" s="3" t="str" cm="1">
        <f t="array" ref="Q165">IF(C165="","",INDEX(FitCurve!$B$3:$B$1002,I165))</f>
        <v/>
      </c>
      <c r="R165" s="3" t="str" cm="1">
        <f t="array" ref="R165">IF(C165="","",INDEX(FitCurve!$B$3:$B$1002,J165))</f>
        <v/>
      </c>
      <c r="S165" s="3" t="str" cm="1">
        <f t="array" ref="S165">IF(C165="","",INDEX(FitCurve!$B$3:$B$1002,K165))</f>
        <v/>
      </c>
    </row>
    <row r="166" spans="3:19" x14ac:dyDescent="0.25">
      <c r="C166" s="36"/>
      <c r="D166" s="3" t="str">
        <f>IF(C166="","",IF(OR(C166&gt;MAX(_xlfn.ANCHORARRAY(FitCurve!$E$3)),C166&lt;MIN(_xlfn.ANCHORARRAY(FitCurve!$E$3))),"Out of range",IF(CurveFitting!$N$3="5PL",10^(CurveFitting!$U$26-((LOG10(((CurveFitting!$U$25-CurveFitting!$U$24)/(C166-CurveFitting!$U$24))^(1/CurveFitting!$U$28)-1))/1)/CurveFitting!$U$27),
IF(CurveFitting!$N$3="4PL",10^(CurveFitting!$U$26-((LOG10((CurveFitting!$U$25-CurveFitting!$U$24)/(C166-CurveFitting!$U$24)-1))/CurveFitting!$U$27)),
IF(CurveFitting!$N$3="Linear",(C166-CurveFitting!$U$24)/CurveFitting!$U$25,
IF(CurveFitting!$N$3="Hyperbolic",CurveFitting!$U$25*C166/(CurveFitting!$U$24-C166),
IF(CurveFitting!$N$3="Exp1",CurveFitting!$U$26*LN(CurveFitting!$U$25/(CurveFitting!$U$25-C166)-CurveFitting!$U$24/(CurveFitting!$U$25-C166)),
IF(CurveFitting!$N$3="Exp2",CurveFitting!$U$26*LOG(CurveFitting!$U$24/(CurveFitting!$U$24-C166)-CurveFitting!$U$25/(CurveFitting!$U$24-C166)),""))))))))</f>
        <v/>
      </c>
      <c r="E166" s="3" t="str">
        <f>IFERROR(IF(C166="","",IF(OR(C166&gt;MAX(_xlfn.ANCHORARRAY(FitCurve!$E$3)),C166&lt;MIN(_xlfn.ANCHORARRAY(FitCurve!$E$3))),"Out of range","[ " &amp; TEXT(_xlfn.FORECAST.LINEAR(C166,R166:S166,N166:O166),"#.####") &amp; ", " &amp; TEXT(_xlfn.FORECAST.LINEAR(C166,P166:Q166,L166:M166),"#.####") &amp; " ]")),"")</f>
        <v/>
      </c>
      <c r="H166" s="52" t="str">
        <f>IF(C166="","",_xlfn.XMATCH(C166,FitCurve!AE166:AE1165,-1))</f>
        <v/>
      </c>
      <c r="I166" s="52" t="str">
        <f>IF(C166="","",_xlfn.XMATCH(C166,FitCurve!AE166:AE1165,1))</f>
        <v/>
      </c>
      <c r="J166" s="52" t="str">
        <f>IF(C166="","",_xlfn.XMATCH(C166,FitCurve!AF166:AF1165,-1))</f>
        <v/>
      </c>
      <c r="K166" s="52" t="str">
        <f>IF(C166="","",_xlfn.XMATCH(C166,FitCurve!AF166:AF1165,1))</f>
        <v/>
      </c>
      <c r="L166" s="3" t="str" cm="1">
        <f t="array" ref="L166">IF(C166="","",INDEX(FitCurve!$AE$3:$AE$1002,H166))</f>
        <v/>
      </c>
      <c r="M166" s="3" t="str" cm="1">
        <f t="array" ref="M166">IF(C166="","",INDEX(FitCurve!$AE$3:$AE$1002,I166))</f>
        <v/>
      </c>
      <c r="N166" s="3" t="str" cm="1">
        <f t="array" ref="N166">IF(C166="","",INDEX(FitCurve!$AF$3:$AF$1002,J166))</f>
        <v/>
      </c>
      <c r="O166" s="3" t="str" cm="1">
        <f t="array" ref="O166">IF(C166="","",INDEX(FitCurve!$AF$3:$AF$1002,K166))</f>
        <v/>
      </c>
      <c r="P166" s="3" t="str" cm="1">
        <f t="array" ref="P166">IF(C166="","",INDEX(FitCurve!$B$3:$B$1002,H166))</f>
        <v/>
      </c>
      <c r="Q166" s="3" t="str" cm="1">
        <f t="array" ref="Q166">IF(C166="","",INDEX(FitCurve!$B$3:$B$1002,I166))</f>
        <v/>
      </c>
      <c r="R166" s="3" t="str" cm="1">
        <f t="array" ref="R166">IF(C166="","",INDEX(FitCurve!$B$3:$B$1002,J166))</f>
        <v/>
      </c>
      <c r="S166" s="3" t="str" cm="1">
        <f t="array" ref="S166">IF(C166="","",INDEX(FitCurve!$B$3:$B$1002,K166))</f>
        <v/>
      </c>
    </row>
    <row r="167" spans="3:19" x14ac:dyDescent="0.25">
      <c r="C167" s="36"/>
      <c r="D167" s="3" t="str">
        <f>IF(C167="","",IF(OR(C167&gt;MAX(_xlfn.ANCHORARRAY(FitCurve!$E$3)),C167&lt;MIN(_xlfn.ANCHORARRAY(FitCurve!$E$3))),"Out of range",IF(CurveFitting!$N$3="5PL",10^(CurveFitting!$U$26-((LOG10(((CurveFitting!$U$25-CurveFitting!$U$24)/(C167-CurveFitting!$U$24))^(1/CurveFitting!$U$28)-1))/1)/CurveFitting!$U$27),
IF(CurveFitting!$N$3="4PL",10^(CurveFitting!$U$26-((LOG10((CurveFitting!$U$25-CurveFitting!$U$24)/(C167-CurveFitting!$U$24)-1))/CurveFitting!$U$27)),
IF(CurveFitting!$N$3="Linear",(C167-CurveFitting!$U$24)/CurveFitting!$U$25,
IF(CurveFitting!$N$3="Hyperbolic",CurveFitting!$U$25*C167/(CurveFitting!$U$24-C167),
IF(CurveFitting!$N$3="Exp1",CurveFitting!$U$26*LN(CurveFitting!$U$25/(CurveFitting!$U$25-C167)-CurveFitting!$U$24/(CurveFitting!$U$25-C167)),
IF(CurveFitting!$N$3="Exp2",CurveFitting!$U$26*LOG(CurveFitting!$U$24/(CurveFitting!$U$24-C167)-CurveFitting!$U$25/(CurveFitting!$U$24-C167)),""))))))))</f>
        <v/>
      </c>
      <c r="E167" s="3" t="str">
        <f>IFERROR(IF(C167="","",IF(OR(C167&gt;MAX(_xlfn.ANCHORARRAY(FitCurve!$E$3)),C167&lt;MIN(_xlfn.ANCHORARRAY(FitCurve!$E$3))),"Out of range","[ " &amp; TEXT(_xlfn.FORECAST.LINEAR(C167,R167:S167,N167:O167),"#.####") &amp; ", " &amp; TEXT(_xlfn.FORECAST.LINEAR(C167,P167:Q167,L167:M167),"#.####") &amp; " ]")),"")</f>
        <v/>
      </c>
      <c r="H167" s="52" t="str">
        <f>IF(C167="","",_xlfn.XMATCH(C167,FitCurve!AE167:AE1166,-1))</f>
        <v/>
      </c>
      <c r="I167" s="52" t="str">
        <f>IF(C167="","",_xlfn.XMATCH(C167,FitCurve!AE167:AE1166,1))</f>
        <v/>
      </c>
      <c r="J167" s="52" t="str">
        <f>IF(C167="","",_xlfn.XMATCH(C167,FitCurve!AF167:AF1166,-1))</f>
        <v/>
      </c>
      <c r="K167" s="52" t="str">
        <f>IF(C167="","",_xlfn.XMATCH(C167,FitCurve!AF167:AF1166,1))</f>
        <v/>
      </c>
      <c r="L167" s="3" t="str" cm="1">
        <f t="array" ref="L167">IF(C167="","",INDEX(FitCurve!$AE$3:$AE$1002,H167))</f>
        <v/>
      </c>
      <c r="M167" s="3" t="str" cm="1">
        <f t="array" ref="M167">IF(C167="","",INDEX(FitCurve!$AE$3:$AE$1002,I167))</f>
        <v/>
      </c>
      <c r="N167" s="3" t="str" cm="1">
        <f t="array" ref="N167">IF(C167="","",INDEX(FitCurve!$AF$3:$AF$1002,J167))</f>
        <v/>
      </c>
      <c r="O167" s="3" t="str" cm="1">
        <f t="array" ref="O167">IF(C167="","",INDEX(FitCurve!$AF$3:$AF$1002,K167))</f>
        <v/>
      </c>
      <c r="P167" s="3" t="str" cm="1">
        <f t="array" ref="P167">IF(C167="","",INDEX(FitCurve!$B$3:$B$1002,H167))</f>
        <v/>
      </c>
      <c r="Q167" s="3" t="str" cm="1">
        <f t="array" ref="Q167">IF(C167="","",INDEX(FitCurve!$B$3:$B$1002,I167))</f>
        <v/>
      </c>
      <c r="R167" s="3" t="str" cm="1">
        <f t="array" ref="R167">IF(C167="","",INDEX(FitCurve!$B$3:$B$1002,J167))</f>
        <v/>
      </c>
      <c r="S167" s="3" t="str" cm="1">
        <f t="array" ref="S167">IF(C167="","",INDEX(FitCurve!$B$3:$B$1002,K167))</f>
        <v/>
      </c>
    </row>
    <row r="168" spans="3:19" x14ac:dyDescent="0.25">
      <c r="C168" s="36"/>
      <c r="D168" s="3" t="str">
        <f>IF(C168="","",IF(OR(C168&gt;MAX(_xlfn.ANCHORARRAY(FitCurve!$E$3)),C168&lt;MIN(_xlfn.ANCHORARRAY(FitCurve!$E$3))),"Out of range",IF(CurveFitting!$N$3="5PL",10^(CurveFitting!$U$26-((LOG10(((CurveFitting!$U$25-CurveFitting!$U$24)/(C168-CurveFitting!$U$24))^(1/CurveFitting!$U$28)-1))/1)/CurveFitting!$U$27),
IF(CurveFitting!$N$3="4PL",10^(CurveFitting!$U$26-((LOG10((CurveFitting!$U$25-CurveFitting!$U$24)/(C168-CurveFitting!$U$24)-1))/CurveFitting!$U$27)),
IF(CurveFitting!$N$3="Linear",(C168-CurveFitting!$U$24)/CurveFitting!$U$25,
IF(CurveFitting!$N$3="Hyperbolic",CurveFitting!$U$25*C168/(CurveFitting!$U$24-C168),
IF(CurveFitting!$N$3="Exp1",CurveFitting!$U$26*LN(CurveFitting!$U$25/(CurveFitting!$U$25-C168)-CurveFitting!$U$24/(CurveFitting!$U$25-C168)),
IF(CurveFitting!$N$3="Exp2",CurveFitting!$U$26*LOG(CurveFitting!$U$24/(CurveFitting!$U$24-C168)-CurveFitting!$U$25/(CurveFitting!$U$24-C168)),""))))))))</f>
        <v/>
      </c>
      <c r="E168" s="3" t="str">
        <f>IFERROR(IF(C168="","",IF(OR(C168&gt;MAX(_xlfn.ANCHORARRAY(FitCurve!$E$3)),C168&lt;MIN(_xlfn.ANCHORARRAY(FitCurve!$E$3))),"Out of range","[ " &amp; TEXT(_xlfn.FORECAST.LINEAR(C168,R168:S168,N168:O168),"#.####") &amp; ", " &amp; TEXT(_xlfn.FORECAST.LINEAR(C168,P168:Q168,L168:M168),"#.####") &amp; " ]")),"")</f>
        <v/>
      </c>
      <c r="H168" s="52" t="str">
        <f>IF(C168="","",_xlfn.XMATCH(C168,FitCurve!AE168:AE1167,-1))</f>
        <v/>
      </c>
      <c r="I168" s="52" t="str">
        <f>IF(C168="","",_xlfn.XMATCH(C168,FitCurve!AE168:AE1167,1))</f>
        <v/>
      </c>
      <c r="J168" s="52" t="str">
        <f>IF(C168="","",_xlfn.XMATCH(C168,FitCurve!AF168:AF1167,-1))</f>
        <v/>
      </c>
      <c r="K168" s="52" t="str">
        <f>IF(C168="","",_xlfn.XMATCH(C168,FitCurve!AF168:AF1167,1))</f>
        <v/>
      </c>
      <c r="L168" s="3" t="str" cm="1">
        <f t="array" ref="L168">IF(C168="","",INDEX(FitCurve!$AE$3:$AE$1002,H168))</f>
        <v/>
      </c>
      <c r="M168" s="3" t="str" cm="1">
        <f t="array" ref="M168">IF(C168="","",INDEX(FitCurve!$AE$3:$AE$1002,I168))</f>
        <v/>
      </c>
      <c r="N168" s="3" t="str" cm="1">
        <f t="array" ref="N168">IF(C168="","",INDEX(FitCurve!$AF$3:$AF$1002,J168))</f>
        <v/>
      </c>
      <c r="O168" s="3" t="str" cm="1">
        <f t="array" ref="O168">IF(C168="","",INDEX(FitCurve!$AF$3:$AF$1002,K168))</f>
        <v/>
      </c>
      <c r="P168" s="3" t="str" cm="1">
        <f t="array" ref="P168">IF(C168="","",INDEX(FitCurve!$B$3:$B$1002,H168))</f>
        <v/>
      </c>
      <c r="Q168" s="3" t="str" cm="1">
        <f t="array" ref="Q168">IF(C168="","",INDEX(FitCurve!$B$3:$B$1002,I168))</f>
        <v/>
      </c>
      <c r="R168" s="3" t="str" cm="1">
        <f t="array" ref="R168">IF(C168="","",INDEX(FitCurve!$B$3:$B$1002,J168))</f>
        <v/>
      </c>
      <c r="S168" s="3" t="str" cm="1">
        <f t="array" ref="S168">IF(C168="","",INDEX(FitCurve!$B$3:$B$1002,K168))</f>
        <v/>
      </c>
    </row>
    <row r="169" spans="3:19" x14ac:dyDescent="0.25">
      <c r="C169" s="36"/>
      <c r="D169" s="3" t="str">
        <f>IF(C169="","",IF(OR(C169&gt;MAX(_xlfn.ANCHORARRAY(FitCurve!$E$3)),C169&lt;MIN(_xlfn.ANCHORARRAY(FitCurve!$E$3))),"Out of range",IF(CurveFitting!$N$3="5PL",10^(CurveFitting!$U$26-((LOG10(((CurveFitting!$U$25-CurveFitting!$U$24)/(C169-CurveFitting!$U$24))^(1/CurveFitting!$U$28)-1))/1)/CurveFitting!$U$27),
IF(CurveFitting!$N$3="4PL",10^(CurveFitting!$U$26-((LOG10((CurveFitting!$U$25-CurveFitting!$U$24)/(C169-CurveFitting!$U$24)-1))/CurveFitting!$U$27)),
IF(CurveFitting!$N$3="Linear",(C169-CurveFitting!$U$24)/CurveFitting!$U$25,
IF(CurveFitting!$N$3="Hyperbolic",CurveFitting!$U$25*C169/(CurveFitting!$U$24-C169),
IF(CurveFitting!$N$3="Exp1",CurveFitting!$U$26*LN(CurveFitting!$U$25/(CurveFitting!$U$25-C169)-CurveFitting!$U$24/(CurveFitting!$U$25-C169)),
IF(CurveFitting!$N$3="Exp2",CurveFitting!$U$26*LOG(CurveFitting!$U$24/(CurveFitting!$U$24-C169)-CurveFitting!$U$25/(CurveFitting!$U$24-C169)),""))))))))</f>
        <v/>
      </c>
      <c r="E169" s="3" t="str">
        <f>IFERROR(IF(C169="","",IF(OR(C169&gt;MAX(_xlfn.ANCHORARRAY(FitCurve!$E$3)),C169&lt;MIN(_xlfn.ANCHORARRAY(FitCurve!$E$3))),"Out of range","[ " &amp; TEXT(_xlfn.FORECAST.LINEAR(C169,R169:S169,N169:O169),"#.####") &amp; ", " &amp; TEXT(_xlfn.FORECAST.LINEAR(C169,P169:Q169,L169:M169),"#.####") &amp; " ]")),"")</f>
        <v/>
      </c>
      <c r="H169" s="52" t="str">
        <f>IF(C169="","",_xlfn.XMATCH(C169,FitCurve!AE169:AE1168,-1))</f>
        <v/>
      </c>
      <c r="I169" s="52" t="str">
        <f>IF(C169="","",_xlfn.XMATCH(C169,FitCurve!AE169:AE1168,1))</f>
        <v/>
      </c>
      <c r="J169" s="52" t="str">
        <f>IF(C169="","",_xlfn.XMATCH(C169,FitCurve!AF169:AF1168,-1))</f>
        <v/>
      </c>
      <c r="K169" s="52" t="str">
        <f>IF(C169="","",_xlfn.XMATCH(C169,FitCurve!AF169:AF1168,1))</f>
        <v/>
      </c>
      <c r="L169" s="3" t="str" cm="1">
        <f t="array" ref="L169">IF(C169="","",INDEX(FitCurve!$AE$3:$AE$1002,H169))</f>
        <v/>
      </c>
      <c r="M169" s="3" t="str" cm="1">
        <f t="array" ref="M169">IF(C169="","",INDEX(FitCurve!$AE$3:$AE$1002,I169))</f>
        <v/>
      </c>
      <c r="N169" s="3" t="str" cm="1">
        <f t="array" ref="N169">IF(C169="","",INDEX(FitCurve!$AF$3:$AF$1002,J169))</f>
        <v/>
      </c>
      <c r="O169" s="3" t="str" cm="1">
        <f t="array" ref="O169">IF(C169="","",INDEX(FitCurve!$AF$3:$AF$1002,K169))</f>
        <v/>
      </c>
      <c r="P169" s="3" t="str" cm="1">
        <f t="array" ref="P169">IF(C169="","",INDEX(FitCurve!$B$3:$B$1002,H169))</f>
        <v/>
      </c>
      <c r="Q169" s="3" t="str" cm="1">
        <f t="array" ref="Q169">IF(C169="","",INDEX(FitCurve!$B$3:$B$1002,I169))</f>
        <v/>
      </c>
      <c r="R169" s="3" t="str" cm="1">
        <f t="array" ref="R169">IF(C169="","",INDEX(FitCurve!$B$3:$B$1002,J169))</f>
        <v/>
      </c>
      <c r="S169" s="3" t="str" cm="1">
        <f t="array" ref="S169">IF(C169="","",INDEX(FitCurve!$B$3:$B$1002,K169))</f>
        <v/>
      </c>
    </row>
    <row r="170" spans="3:19" x14ac:dyDescent="0.25">
      <c r="C170" s="36"/>
      <c r="D170" s="3" t="str">
        <f>IF(C170="","",IF(OR(C170&gt;MAX(_xlfn.ANCHORARRAY(FitCurve!$E$3)),C170&lt;MIN(_xlfn.ANCHORARRAY(FitCurve!$E$3))),"Out of range",IF(CurveFitting!$N$3="5PL",10^(CurveFitting!$U$26-((LOG10(((CurveFitting!$U$25-CurveFitting!$U$24)/(C170-CurveFitting!$U$24))^(1/CurveFitting!$U$28)-1))/1)/CurveFitting!$U$27),
IF(CurveFitting!$N$3="4PL",10^(CurveFitting!$U$26-((LOG10((CurveFitting!$U$25-CurveFitting!$U$24)/(C170-CurveFitting!$U$24)-1))/CurveFitting!$U$27)),
IF(CurveFitting!$N$3="Linear",(C170-CurveFitting!$U$24)/CurveFitting!$U$25,
IF(CurveFitting!$N$3="Hyperbolic",CurveFitting!$U$25*C170/(CurveFitting!$U$24-C170),
IF(CurveFitting!$N$3="Exp1",CurveFitting!$U$26*LN(CurveFitting!$U$25/(CurveFitting!$U$25-C170)-CurveFitting!$U$24/(CurveFitting!$U$25-C170)),
IF(CurveFitting!$N$3="Exp2",CurveFitting!$U$26*LOG(CurveFitting!$U$24/(CurveFitting!$U$24-C170)-CurveFitting!$U$25/(CurveFitting!$U$24-C170)),""))))))))</f>
        <v/>
      </c>
      <c r="E170" s="3" t="str">
        <f>IFERROR(IF(C170="","",IF(OR(C170&gt;MAX(_xlfn.ANCHORARRAY(FitCurve!$E$3)),C170&lt;MIN(_xlfn.ANCHORARRAY(FitCurve!$E$3))),"Out of range","[ " &amp; TEXT(_xlfn.FORECAST.LINEAR(C170,R170:S170,N170:O170),"#.####") &amp; ", " &amp; TEXT(_xlfn.FORECAST.LINEAR(C170,P170:Q170,L170:M170),"#.####") &amp; " ]")),"")</f>
        <v/>
      </c>
      <c r="H170" s="52" t="str">
        <f>IF(C170="","",_xlfn.XMATCH(C170,FitCurve!AE170:AE1169,-1))</f>
        <v/>
      </c>
      <c r="I170" s="52" t="str">
        <f>IF(C170="","",_xlfn.XMATCH(C170,FitCurve!AE170:AE1169,1))</f>
        <v/>
      </c>
      <c r="J170" s="52" t="str">
        <f>IF(C170="","",_xlfn.XMATCH(C170,FitCurve!AF170:AF1169,-1))</f>
        <v/>
      </c>
      <c r="K170" s="52" t="str">
        <f>IF(C170="","",_xlfn.XMATCH(C170,FitCurve!AF170:AF1169,1))</f>
        <v/>
      </c>
      <c r="L170" s="3" t="str" cm="1">
        <f t="array" ref="L170">IF(C170="","",INDEX(FitCurve!$AE$3:$AE$1002,H170))</f>
        <v/>
      </c>
      <c r="M170" s="3" t="str" cm="1">
        <f t="array" ref="M170">IF(C170="","",INDEX(FitCurve!$AE$3:$AE$1002,I170))</f>
        <v/>
      </c>
      <c r="N170" s="3" t="str" cm="1">
        <f t="array" ref="N170">IF(C170="","",INDEX(FitCurve!$AF$3:$AF$1002,J170))</f>
        <v/>
      </c>
      <c r="O170" s="3" t="str" cm="1">
        <f t="array" ref="O170">IF(C170="","",INDEX(FitCurve!$AF$3:$AF$1002,K170))</f>
        <v/>
      </c>
      <c r="P170" s="3" t="str" cm="1">
        <f t="array" ref="P170">IF(C170="","",INDEX(FitCurve!$B$3:$B$1002,H170))</f>
        <v/>
      </c>
      <c r="Q170" s="3" t="str" cm="1">
        <f t="array" ref="Q170">IF(C170="","",INDEX(FitCurve!$B$3:$B$1002,I170))</f>
        <v/>
      </c>
      <c r="R170" s="3" t="str" cm="1">
        <f t="array" ref="R170">IF(C170="","",INDEX(FitCurve!$B$3:$B$1002,J170))</f>
        <v/>
      </c>
      <c r="S170" s="3" t="str" cm="1">
        <f t="array" ref="S170">IF(C170="","",INDEX(FitCurve!$B$3:$B$1002,K170))</f>
        <v/>
      </c>
    </row>
    <row r="171" spans="3:19" x14ac:dyDescent="0.25">
      <c r="C171" s="36"/>
      <c r="D171" s="3" t="str">
        <f>IF(C171="","",IF(OR(C171&gt;MAX(_xlfn.ANCHORARRAY(FitCurve!$E$3)),C171&lt;MIN(_xlfn.ANCHORARRAY(FitCurve!$E$3))),"Out of range",IF(CurveFitting!$N$3="5PL",10^(CurveFitting!$U$26-((LOG10(((CurveFitting!$U$25-CurveFitting!$U$24)/(C171-CurveFitting!$U$24))^(1/CurveFitting!$U$28)-1))/1)/CurveFitting!$U$27),
IF(CurveFitting!$N$3="4PL",10^(CurveFitting!$U$26-((LOG10((CurveFitting!$U$25-CurveFitting!$U$24)/(C171-CurveFitting!$U$24)-1))/CurveFitting!$U$27)),
IF(CurveFitting!$N$3="Linear",(C171-CurveFitting!$U$24)/CurveFitting!$U$25,
IF(CurveFitting!$N$3="Hyperbolic",CurveFitting!$U$25*C171/(CurveFitting!$U$24-C171),
IF(CurveFitting!$N$3="Exp1",CurveFitting!$U$26*LN(CurveFitting!$U$25/(CurveFitting!$U$25-C171)-CurveFitting!$U$24/(CurveFitting!$U$25-C171)),
IF(CurveFitting!$N$3="Exp2",CurveFitting!$U$26*LOG(CurveFitting!$U$24/(CurveFitting!$U$24-C171)-CurveFitting!$U$25/(CurveFitting!$U$24-C171)),""))))))))</f>
        <v/>
      </c>
      <c r="E171" s="3" t="str">
        <f>IFERROR(IF(C171="","",IF(OR(C171&gt;MAX(_xlfn.ANCHORARRAY(FitCurve!$E$3)),C171&lt;MIN(_xlfn.ANCHORARRAY(FitCurve!$E$3))),"Out of range","[ " &amp; TEXT(_xlfn.FORECAST.LINEAR(C171,R171:S171,N171:O171),"#.####") &amp; ", " &amp; TEXT(_xlfn.FORECAST.LINEAR(C171,P171:Q171,L171:M171),"#.####") &amp; " ]")),"")</f>
        <v/>
      </c>
      <c r="H171" s="52" t="str">
        <f>IF(C171="","",_xlfn.XMATCH(C171,FitCurve!AE171:AE1170,-1))</f>
        <v/>
      </c>
      <c r="I171" s="52" t="str">
        <f>IF(C171="","",_xlfn.XMATCH(C171,FitCurve!AE171:AE1170,1))</f>
        <v/>
      </c>
      <c r="J171" s="52" t="str">
        <f>IF(C171="","",_xlfn.XMATCH(C171,FitCurve!AF171:AF1170,-1))</f>
        <v/>
      </c>
      <c r="K171" s="52" t="str">
        <f>IF(C171="","",_xlfn.XMATCH(C171,FitCurve!AF171:AF1170,1))</f>
        <v/>
      </c>
      <c r="L171" s="3" t="str" cm="1">
        <f t="array" ref="L171">IF(C171="","",INDEX(FitCurve!$AE$3:$AE$1002,H171))</f>
        <v/>
      </c>
      <c r="M171" s="3" t="str" cm="1">
        <f t="array" ref="M171">IF(C171="","",INDEX(FitCurve!$AE$3:$AE$1002,I171))</f>
        <v/>
      </c>
      <c r="N171" s="3" t="str" cm="1">
        <f t="array" ref="N171">IF(C171="","",INDEX(FitCurve!$AF$3:$AF$1002,J171))</f>
        <v/>
      </c>
      <c r="O171" s="3" t="str" cm="1">
        <f t="array" ref="O171">IF(C171="","",INDEX(FitCurve!$AF$3:$AF$1002,K171))</f>
        <v/>
      </c>
      <c r="P171" s="3" t="str" cm="1">
        <f t="array" ref="P171">IF(C171="","",INDEX(FitCurve!$B$3:$B$1002,H171))</f>
        <v/>
      </c>
      <c r="Q171" s="3" t="str" cm="1">
        <f t="array" ref="Q171">IF(C171="","",INDEX(FitCurve!$B$3:$B$1002,I171))</f>
        <v/>
      </c>
      <c r="R171" s="3" t="str" cm="1">
        <f t="array" ref="R171">IF(C171="","",INDEX(FitCurve!$B$3:$B$1002,J171))</f>
        <v/>
      </c>
      <c r="S171" s="3" t="str" cm="1">
        <f t="array" ref="S171">IF(C171="","",INDEX(FitCurve!$B$3:$B$1002,K171))</f>
        <v/>
      </c>
    </row>
    <row r="172" spans="3:19" x14ac:dyDescent="0.25">
      <c r="C172" s="36"/>
      <c r="D172" s="3" t="str">
        <f>IF(C172="","",IF(OR(C172&gt;MAX(_xlfn.ANCHORARRAY(FitCurve!$E$3)),C172&lt;MIN(_xlfn.ANCHORARRAY(FitCurve!$E$3))),"Out of range",IF(CurveFitting!$N$3="5PL",10^(CurveFitting!$U$26-((LOG10(((CurveFitting!$U$25-CurveFitting!$U$24)/(C172-CurveFitting!$U$24))^(1/CurveFitting!$U$28)-1))/1)/CurveFitting!$U$27),
IF(CurveFitting!$N$3="4PL",10^(CurveFitting!$U$26-((LOG10((CurveFitting!$U$25-CurveFitting!$U$24)/(C172-CurveFitting!$U$24)-1))/CurveFitting!$U$27)),
IF(CurveFitting!$N$3="Linear",(C172-CurveFitting!$U$24)/CurveFitting!$U$25,
IF(CurveFitting!$N$3="Hyperbolic",CurveFitting!$U$25*C172/(CurveFitting!$U$24-C172),
IF(CurveFitting!$N$3="Exp1",CurveFitting!$U$26*LN(CurveFitting!$U$25/(CurveFitting!$U$25-C172)-CurveFitting!$U$24/(CurveFitting!$U$25-C172)),
IF(CurveFitting!$N$3="Exp2",CurveFitting!$U$26*LOG(CurveFitting!$U$24/(CurveFitting!$U$24-C172)-CurveFitting!$U$25/(CurveFitting!$U$24-C172)),""))))))))</f>
        <v/>
      </c>
      <c r="E172" s="3" t="str">
        <f>IFERROR(IF(C172="","",IF(OR(C172&gt;MAX(_xlfn.ANCHORARRAY(FitCurve!$E$3)),C172&lt;MIN(_xlfn.ANCHORARRAY(FitCurve!$E$3))),"Out of range","[ " &amp; TEXT(_xlfn.FORECAST.LINEAR(C172,R172:S172,N172:O172),"#.####") &amp; ", " &amp; TEXT(_xlfn.FORECAST.LINEAR(C172,P172:Q172,L172:M172),"#.####") &amp; " ]")),"")</f>
        <v/>
      </c>
      <c r="H172" s="52" t="str">
        <f>IF(C172="","",_xlfn.XMATCH(C172,FitCurve!AE172:AE1171,-1))</f>
        <v/>
      </c>
      <c r="I172" s="52" t="str">
        <f>IF(C172="","",_xlfn.XMATCH(C172,FitCurve!AE172:AE1171,1))</f>
        <v/>
      </c>
      <c r="J172" s="52" t="str">
        <f>IF(C172="","",_xlfn.XMATCH(C172,FitCurve!AF172:AF1171,-1))</f>
        <v/>
      </c>
      <c r="K172" s="52" t="str">
        <f>IF(C172="","",_xlfn.XMATCH(C172,FitCurve!AF172:AF1171,1))</f>
        <v/>
      </c>
      <c r="L172" s="3" t="str" cm="1">
        <f t="array" ref="L172">IF(C172="","",INDEX(FitCurve!$AE$3:$AE$1002,H172))</f>
        <v/>
      </c>
      <c r="M172" s="3" t="str" cm="1">
        <f t="array" ref="M172">IF(C172="","",INDEX(FitCurve!$AE$3:$AE$1002,I172))</f>
        <v/>
      </c>
      <c r="N172" s="3" t="str" cm="1">
        <f t="array" ref="N172">IF(C172="","",INDEX(FitCurve!$AF$3:$AF$1002,J172))</f>
        <v/>
      </c>
      <c r="O172" s="3" t="str" cm="1">
        <f t="array" ref="O172">IF(C172="","",INDEX(FitCurve!$AF$3:$AF$1002,K172))</f>
        <v/>
      </c>
      <c r="P172" s="3" t="str" cm="1">
        <f t="array" ref="P172">IF(C172="","",INDEX(FitCurve!$B$3:$B$1002,H172))</f>
        <v/>
      </c>
      <c r="Q172" s="3" t="str" cm="1">
        <f t="array" ref="Q172">IF(C172="","",INDEX(FitCurve!$B$3:$B$1002,I172))</f>
        <v/>
      </c>
      <c r="R172" s="3" t="str" cm="1">
        <f t="array" ref="R172">IF(C172="","",INDEX(FitCurve!$B$3:$B$1002,J172))</f>
        <v/>
      </c>
      <c r="S172" s="3" t="str" cm="1">
        <f t="array" ref="S172">IF(C172="","",INDEX(FitCurve!$B$3:$B$1002,K172))</f>
        <v/>
      </c>
    </row>
    <row r="173" spans="3:19" x14ac:dyDescent="0.25">
      <c r="C173" s="36"/>
      <c r="D173" s="3" t="str">
        <f>IF(C173="","",IF(OR(C173&gt;MAX(_xlfn.ANCHORARRAY(FitCurve!$E$3)),C173&lt;MIN(_xlfn.ANCHORARRAY(FitCurve!$E$3))),"Out of range",IF(CurveFitting!$N$3="5PL",10^(CurveFitting!$U$26-((LOG10(((CurveFitting!$U$25-CurveFitting!$U$24)/(C173-CurveFitting!$U$24))^(1/CurveFitting!$U$28)-1))/1)/CurveFitting!$U$27),
IF(CurveFitting!$N$3="4PL",10^(CurveFitting!$U$26-((LOG10((CurveFitting!$U$25-CurveFitting!$U$24)/(C173-CurveFitting!$U$24)-1))/CurveFitting!$U$27)),
IF(CurveFitting!$N$3="Linear",(C173-CurveFitting!$U$24)/CurveFitting!$U$25,
IF(CurveFitting!$N$3="Hyperbolic",CurveFitting!$U$25*C173/(CurveFitting!$U$24-C173),
IF(CurveFitting!$N$3="Exp1",CurveFitting!$U$26*LN(CurveFitting!$U$25/(CurveFitting!$U$25-C173)-CurveFitting!$U$24/(CurveFitting!$U$25-C173)),
IF(CurveFitting!$N$3="Exp2",CurveFitting!$U$26*LOG(CurveFitting!$U$24/(CurveFitting!$U$24-C173)-CurveFitting!$U$25/(CurveFitting!$U$24-C173)),""))))))))</f>
        <v/>
      </c>
      <c r="E173" s="3" t="str">
        <f>IFERROR(IF(C173="","",IF(OR(C173&gt;MAX(_xlfn.ANCHORARRAY(FitCurve!$E$3)),C173&lt;MIN(_xlfn.ANCHORARRAY(FitCurve!$E$3))),"Out of range","[ " &amp; TEXT(_xlfn.FORECAST.LINEAR(C173,R173:S173,N173:O173),"#.####") &amp; ", " &amp; TEXT(_xlfn.FORECAST.LINEAR(C173,P173:Q173,L173:M173),"#.####") &amp; " ]")),"")</f>
        <v/>
      </c>
      <c r="H173" s="52" t="str">
        <f>IF(C173="","",_xlfn.XMATCH(C173,FitCurve!AE173:AE1172,-1))</f>
        <v/>
      </c>
      <c r="I173" s="52" t="str">
        <f>IF(C173="","",_xlfn.XMATCH(C173,FitCurve!AE173:AE1172,1))</f>
        <v/>
      </c>
      <c r="J173" s="52" t="str">
        <f>IF(C173="","",_xlfn.XMATCH(C173,FitCurve!AF173:AF1172,-1))</f>
        <v/>
      </c>
      <c r="K173" s="52" t="str">
        <f>IF(C173="","",_xlfn.XMATCH(C173,FitCurve!AF173:AF1172,1))</f>
        <v/>
      </c>
      <c r="L173" s="3" t="str" cm="1">
        <f t="array" ref="L173">IF(C173="","",INDEX(FitCurve!$AE$3:$AE$1002,H173))</f>
        <v/>
      </c>
      <c r="M173" s="3" t="str" cm="1">
        <f t="array" ref="M173">IF(C173="","",INDEX(FitCurve!$AE$3:$AE$1002,I173))</f>
        <v/>
      </c>
      <c r="N173" s="3" t="str" cm="1">
        <f t="array" ref="N173">IF(C173="","",INDEX(FitCurve!$AF$3:$AF$1002,J173))</f>
        <v/>
      </c>
      <c r="O173" s="3" t="str" cm="1">
        <f t="array" ref="O173">IF(C173="","",INDEX(FitCurve!$AF$3:$AF$1002,K173))</f>
        <v/>
      </c>
      <c r="P173" s="3" t="str" cm="1">
        <f t="array" ref="P173">IF(C173="","",INDEX(FitCurve!$B$3:$B$1002,H173))</f>
        <v/>
      </c>
      <c r="Q173" s="3" t="str" cm="1">
        <f t="array" ref="Q173">IF(C173="","",INDEX(FitCurve!$B$3:$B$1002,I173))</f>
        <v/>
      </c>
      <c r="R173" s="3" t="str" cm="1">
        <f t="array" ref="R173">IF(C173="","",INDEX(FitCurve!$B$3:$B$1002,J173))</f>
        <v/>
      </c>
      <c r="S173" s="3" t="str" cm="1">
        <f t="array" ref="S173">IF(C173="","",INDEX(FitCurve!$B$3:$B$1002,K173))</f>
        <v/>
      </c>
    </row>
    <row r="174" spans="3:19" x14ac:dyDescent="0.25">
      <c r="C174" s="36"/>
      <c r="D174" s="3" t="str">
        <f>IF(C174="","",IF(OR(C174&gt;MAX(_xlfn.ANCHORARRAY(FitCurve!$E$3)),C174&lt;MIN(_xlfn.ANCHORARRAY(FitCurve!$E$3))),"Out of range",IF(CurveFitting!$N$3="5PL",10^(CurveFitting!$U$26-((LOG10(((CurveFitting!$U$25-CurveFitting!$U$24)/(C174-CurveFitting!$U$24))^(1/CurveFitting!$U$28)-1))/1)/CurveFitting!$U$27),
IF(CurveFitting!$N$3="4PL",10^(CurveFitting!$U$26-((LOG10((CurveFitting!$U$25-CurveFitting!$U$24)/(C174-CurveFitting!$U$24)-1))/CurveFitting!$U$27)),
IF(CurveFitting!$N$3="Linear",(C174-CurveFitting!$U$24)/CurveFitting!$U$25,
IF(CurveFitting!$N$3="Hyperbolic",CurveFitting!$U$25*C174/(CurveFitting!$U$24-C174),
IF(CurveFitting!$N$3="Exp1",CurveFitting!$U$26*LN(CurveFitting!$U$25/(CurveFitting!$U$25-C174)-CurveFitting!$U$24/(CurveFitting!$U$25-C174)),
IF(CurveFitting!$N$3="Exp2",CurveFitting!$U$26*LOG(CurveFitting!$U$24/(CurveFitting!$U$24-C174)-CurveFitting!$U$25/(CurveFitting!$U$24-C174)),""))))))))</f>
        <v/>
      </c>
      <c r="E174" s="3" t="str">
        <f>IFERROR(IF(C174="","",IF(OR(C174&gt;MAX(_xlfn.ANCHORARRAY(FitCurve!$E$3)),C174&lt;MIN(_xlfn.ANCHORARRAY(FitCurve!$E$3))),"Out of range","[ " &amp; TEXT(_xlfn.FORECAST.LINEAR(C174,R174:S174,N174:O174),"#.####") &amp; ", " &amp; TEXT(_xlfn.FORECAST.LINEAR(C174,P174:Q174,L174:M174),"#.####") &amp; " ]")),"")</f>
        <v/>
      </c>
      <c r="H174" s="52" t="str">
        <f>IF(C174="","",_xlfn.XMATCH(C174,FitCurve!AE174:AE1173,-1))</f>
        <v/>
      </c>
      <c r="I174" s="52" t="str">
        <f>IF(C174="","",_xlfn.XMATCH(C174,FitCurve!AE174:AE1173,1))</f>
        <v/>
      </c>
      <c r="J174" s="52" t="str">
        <f>IF(C174="","",_xlfn.XMATCH(C174,FitCurve!AF174:AF1173,-1))</f>
        <v/>
      </c>
      <c r="K174" s="52" t="str">
        <f>IF(C174="","",_xlfn.XMATCH(C174,FitCurve!AF174:AF1173,1))</f>
        <v/>
      </c>
      <c r="L174" s="3" t="str" cm="1">
        <f t="array" ref="L174">IF(C174="","",INDEX(FitCurve!$AE$3:$AE$1002,H174))</f>
        <v/>
      </c>
      <c r="M174" s="3" t="str" cm="1">
        <f t="array" ref="M174">IF(C174="","",INDEX(FitCurve!$AE$3:$AE$1002,I174))</f>
        <v/>
      </c>
      <c r="N174" s="3" t="str" cm="1">
        <f t="array" ref="N174">IF(C174="","",INDEX(FitCurve!$AF$3:$AF$1002,J174))</f>
        <v/>
      </c>
      <c r="O174" s="3" t="str" cm="1">
        <f t="array" ref="O174">IF(C174="","",INDEX(FitCurve!$AF$3:$AF$1002,K174))</f>
        <v/>
      </c>
      <c r="P174" s="3" t="str" cm="1">
        <f t="array" ref="P174">IF(C174="","",INDEX(FitCurve!$B$3:$B$1002,H174))</f>
        <v/>
      </c>
      <c r="Q174" s="3" t="str" cm="1">
        <f t="array" ref="Q174">IF(C174="","",INDEX(FitCurve!$B$3:$B$1002,I174))</f>
        <v/>
      </c>
      <c r="R174" s="3" t="str" cm="1">
        <f t="array" ref="R174">IF(C174="","",INDEX(FitCurve!$B$3:$B$1002,J174))</f>
        <v/>
      </c>
      <c r="S174" s="3" t="str" cm="1">
        <f t="array" ref="S174">IF(C174="","",INDEX(FitCurve!$B$3:$B$1002,K174))</f>
        <v/>
      </c>
    </row>
    <row r="175" spans="3:19" x14ac:dyDescent="0.25">
      <c r="C175" s="36"/>
      <c r="D175" s="3" t="str">
        <f>IF(C175="","",IF(OR(C175&gt;MAX(_xlfn.ANCHORARRAY(FitCurve!$E$3)),C175&lt;MIN(_xlfn.ANCHORARRAY(FitCurve!$E$3))),"Out of range",IF(CurveFitting!$N$3="5PL",10^(CurveFitting!$U$26-((LOG10(((CurveFitting!$U$25-CurveFitting!$U$24)/(C175-CurveFitting!$U$24))^(1/CurveFitting!$U$28)-1))/1)/CurveFitting!$U$27),
IF(CurveFitting!$N$3="4PL",10^(CurveFitting!$U$26-((LOG10((CurveFitting!$U$25-CurveFitting!$U$24)/(C175-CurveFitting!$U$24)-1))/CurveFitting!$U$27)),
IF(CurveFitting!$N$3="Linear",(C175-CurveFitting!$U$24)/CurveFitting!$U$25,
IF(CurveFitting!$N$3="Hyperbolic",CurveFitting!$U$25*C175/(CurveFitting!$U$24-C175),
IF(CurveFitting!$N$3="Exp1",CurveFitting!$U$26*LN(CurveFitting!$U$25/(CurveFitting!$U$25-C175)-CurveFitting!$U$24/(CurveFitting!$U$25-C175)),
IF(CurveFitting!$N$3="Exp2",CurveFitting!$U$26*LOG(CurveFitting!$U$24/(CurveFitting!$U$24-C175)-CurveFitting!$U$25/(CurveFitting!$U$24-C175)),""))))))))</f>
        <v/>
      </c>
      <c r="E175" s="3" t="str">
        <f>IFERROR(IF(C175="","",IF(OR(C175&gt;MAX(_xlfn.ANCHORARRAY(FitCurve!$E$3)),C175&lt;MIN(_xlfn.ANCHORARRAY(FitCurve!$E$3))),"Out of range","[ " &amp; TEXT(_xlfn.FORECAST.LINEAR(C175,R175:S175,N175:O175),"#.####") &amp; ", " &amp; TEXT(_xlfn.FORECAST.LINEAR(C175,P175:Q175,L175:M175),"#.####") &amp; " ]")),"")</f>
        <v/>
      </c>
      <c r="H175" s="52" t="str">
        <f>IF(C175="","",_xlfn.XMATCH(C175,FitCurve!AE175:AE1174,-1))</f>
        <v/>
      </c>
      <c r="I175" s="52" t="str">
        <f>IF(C175="","",_xlfn.XMATCH(C175,FitCurve!AE175:AE1174,1))</f>
        <v/>
      </c>
      <c r="J175" s="52" t="str">
        <f>IF(C175="","",_xlfn.XMATCH(C175,FitCurve!AF175:AF1174,-1))</f>
        <v/>
      </c>
      <c r="K175" s="52" t="str">
        <f>IF(C175="","",_xlfn.XMATCH(C175,FitCurve!AF175:AF1174,1))</f>
        <v/>
      </c>
      <c r="L175" s="3" t="str" cm="1">
        <f t="array" ref="L175">IF(C175="","",INDEX(FitCurve!$AE$3:$AE$1002,H175))</f>
        <v/>
      </c>
      <c r="M175" s="3" t="str" cm="1">
        <f t="array" ref="M175">IF(C175="","",INDEX(FitCurve!$AE$3:$AE$1002,I175))</f>
        <v/>
      </c>
      <c r="N175" s="3" t="str" cm="1">
        <f t="array" ref="N175">IF(C175="","",INDEX(FitCurve!$AF$3:$AF$1002,J175))</f>
        <v/>
      </c>
      <c r="O175" s="3" t="str" cm="1">
        <f t="array" ref="O175">IF(C175="","",INDEX(FitCurve!$AF$3:$AF$1002,K175))</f>
        <v/>
      </c>
      <c r="P175" s="3" t="str" cm="1">
        <f t="array" ref="P175">IF(C175="","",INDEX(FitCurve!$B$3:$B$1002,H175))</f>
        <v/>
      </c>
      <c r="Q175" s="3" t="str" cm="1">
        <f t="array" ref="Q175">IF(C175="","",INDEX(FitCurve!$B$3:$B$1002,I175))</f>
        <v/>
      </c>
      <c r="R175" s="3" t="str" cm="1">
        <f t="array" ref="R175">IF(C175="","",INDEX(FitCurve!$B$3:$B$1002,J175))</f>
        <v/>
      </c>
      <c r="S175" s="3" t="str" cm="1">
        <f t="array" ref="S175">IF(C175="","",INDEX(FitCurve!$B$3:$B$1002,K175))</f>
        <v/>
      </c>
    </row>
    <row r="176" spans="3:19" x14ac:dyDescent="0.25">
      <c r="C176" s="36"/>
      <c r="D176" s="3" t="str">
        <f>IF(C176="","",IF(OR(C176&gt;MAX(_xlfn.ANCHORARRAY(FitCurve!$E$3)),C176&lt;MIN(_xlfn.ANCHORARRAY(FitCurve!$E$3))),"Out of range",IF(CurveFitting!$N$3="5PL",10^(CurveFitting!$U$26-((LOG10(((CurveFitting!$U$25-CurveFitting!$U$24)/(C176-CurveFitting!$U$24))^(1/CurveFitting!$U$28)-1))/1)/CurveFitting!$U$27),
IF(CurveFitting!$N$3="4PL",10^(CurveFitting!$U$26-((LOG10((CurveFitting!$U$25-CurveFitting!$U$24)/(C176-CurveFitting!$U$24)-1))/CurveFitting!$U$27)),
IF(CurveFitting!$N$3="Linear",(C176-CurveFitting!$U$24)/CurveFitting!$U$25,
IF(CurveFitting!$N$3="Hyperbolic",CurveFitting!$U$25*C176/(CurveFitting!$U$24-C176),
IF(CurveFitting!$N$3="Exp1",CurveFitting!$U$26*LN(CurveFitting!$U$25/(CurveFitting!$U$25-C176)-CurveFitting!$U$24/(CurveFitting!$U$25-C176)),
IF(CurveFitting!$N$3="Exp2",CurveFitting!$U$26*LOG(CurveFitting!$U$24/(CurveFitting!$U$24-C176)-CurveFitting!$U$25/(CurveFitting!$U$24-C176)),""))))))))</f>
        <v/>
      </c>
      <c r="E176" s="3" t="str">
        <f>IFERROR(IF(C176="","",IF(OR(C176&gt;MAX(_xlfn.ANCHORARRAY(FitCurve!$E$3)),C176&lt;MIN(_xlfn.ANCHORARRAY(FitCurve!$E$3))),"Out of range","[ " &amp; TEXT(_xlfn.FORECAST.LINEAR(C176,R176:S176,N176:O176),"#.####") &amp; ", " &amp; TEXT(_xlfn.FORECAST.LINEAR(C176,P176:Q176,L176:M176),"#.####") &amp; " ]")),"")</f>
        <v/>
      </c>
      <c r="H176" s="52" t="str">
        <f>IF(C176="","",_xlfn.XMATCH(C176,FitCurve!AE176:AE1175,-1))</f>
        <v/>
      </c>
      <c r="I176" s="52" t="str">
        <f>IF(C176="","",_xlfn.XMATCH(C176,FitCurve!AE176:AE1175,1))</f>
        <v/>
      </c>
      <c r="J176" s="52" t="str">
        <f>IF(C176="","",_xlfn.XMATCH(C176,FitCurve!AF176:AF1175,-1))</f>
        <v/>
      </c>
      <c r="K176" s="52" t="str">
        <f>IF(C176="","",_xlfn.XMATCH(C176,FitCurve!AF176:AF1175,1))</f>
        <v/>
      </c>
      <c r="L176" s="3" t="str" cm="1">
        <f t="array" ref="L176">IF(C176="","",INDEX(FitCurve!$AE$3:$AE$1002,H176))</f>
        <v/>
      </c>
      <c r="M176" s="3" t="str" cm="1">
        <f t="array" ref="M176">IF(C176="","",INDEX(FitCurve!$AE$3:$AE$1002,I176))</f>
        <v/>
      </c>
      <c r="N176" s="3" t="str" cm="1">
        <f t="array" ref="N176">IF(C176="","",INDEX(FitCurve!$AF$3:$AF$1002,J176))</f>
        <v/>
      </c>
      <c r="O176" s="3" t="str" cm="1">
        <f t="array" ref="O176">IF(C176="","",INDEX(FitCurve!$AF$3:$AF$1002,K176))</f>
        <v/>
      </c>
      <c r="P176" s="3" t="str" cm="1">
        <f t="array" ref="P176">IF(C176="","",INDEX(FitCurve!$B$3:$B$1002,H176))</f>
        <v/>
      </c>
      <c r="Q176" s="3" t="str" cm="1">
        <f t="array" ref="Q176">IF(C176="","",INDEX(FitCurve!$B$3:$B$1002,I176))</f>
        <v/>
      </c>
      <c r="R176" s="3" t="str" cm="1">
        <f t="array" ref="R176">IF(C176="","",INDEX(FitCurve!$B$3:$B$1002,J176))</f>
        <v/>
      </c>
      <c r="S176" s="3" t="str" cm="1">
        <f t="array" ref="S176">IF(C176="","",INDEX(FitCurve!$B$3:$B$1002,K176))</f>
        <v/>
      </c>
    </row>
    <row r="177" spans="3:19" x14ac:dyDescent="0.25">
      <c r="C177" s="36"/>
      <c r="D177" s="3" t="str">
        <f>IF(C177="","",IF(OR(C177&gt;MAX(_xlfn.ANCHORARRAY(FitCurve!$E$3)),C177&lt;MIN(_xlfn.ANCHORARRAY(FitCurve!$E$3))),"Out of range",IF(CurveFitting!$N$3="5PL",10^(CurveFitting!$U$26-((LOG10(((CurveFitting!$U$25-CurveFitting!$U$24)/(C177-CurveFitting!$U$24))^(1/CurveFitting!$U$28)-1))/1)/CurveFitting!$U$27),
IF(CurveFitting!$N$3="4PL",10^(CurveFitting!$U$26-((LOG10((CurveFitting!$U$25-CurveFitting!$U$24)/(C177-CurveFitting!$U$24)-1))/CurveFitting!$U$27)),
IF(CurveFitting!$N$3="Linear",(C177-CurveFitting!$U$24)/CurveFitting!$U$25,
IF(CurveFitting!$N$3="Hyperbolic",CurveFitting!$U$25*C177/(CurveFitting!$U$24-C177),
IF(CurveFitting!$N$3="Exp1",CurveFitting!$U$26*LN(CurveFitting!$U$25/(CurveFitting!$U$25-C177)-CurveFitting!$U$24/(CurveFitting!$U$25-C177)),
IF(CurveFitting!$N$3="Exp2",CurveFitting!$U$26*LOG(CurveFitting!$U$24/(CurveFitting!$U$24-C177)-CurveFitting!$U$25/(CurveFitting!$U$24-C177)),""))))))))</f>
        <v/>
      </c>
      <c r="E177" s="3" t="str">
        <f>IFERROR(IF(C177="","",IF(OR(C177&gt;MAX(_xlfn.ANCHORARRAY(FitCurve!$E$3)),C177&lt;MIN(_xlfn.ANCHORARRAY(FitCurve!$E$3))),"Out of range","[ " &amp; TEXT(_xlfn.FORECAST.LINEAR(C177,R177:S177,N177:O177),"#.####") &amp; ", " &amp; TEXT(_xlfn.FORECAST.LINEAR(C177,P177:Q177,L177:M177),"#.####") &amp; " ]")),"")</f>
        <v/>
      </c>
      <c r="H177" s="52" t="str">
        <f>IF(C177="","",_xlfn.XMATCH(C177,FitCurve!AE177:AE1176,-1))</f>
        <v/>
      </c>
      <c r="I177" s="52" t="str">
        <f>IF(C177="","",_xlfn.XMATCH(C177,FitCurve!AE177:AE1176,1))</f>
        <v/>
      </c>
      <c r="J177" s="52" t="str">
        <f>IF(C177="","",_xlfn.XMATCH(C177,FitCurve!AF177:AF1176,-1))</f>
        <v/>
      </c>
      <c r="K177" s="52" t="str">
        <f>IF(C177="","",_xlfn.XMATCH(C177,FitCurve!AF177:AF1176,1))</f>
        <v/>
      </c>
      <c r="L177" s="3" t="str" cm="1">
        <f t="array" ref="L177">IF(C177="","",INDEX(FitCurve!$AE$3:$AE$1002,H177))</f>
        <v/>
      </c>
      <c r="M177" s="3" t="str" cm="1">
        <f t="array" ref="M177">IF(C177="","",INDEX(FitCurve!$AE$3:$AE$1002,I177))</f>
        <v/>
      </c>
      <c r="N177" s="3" t="str" cm="1">
        <f t="array" ref="N177">IF(C177="","",INDEX(FitCurve!$AF$3:$AF$1002,J177))</f>
        <v/>
      </c>
      <c r="O177" s="3" t="str" cm="1">
        <f t="array" ref="O177">IF(C177="","",INDEX(FitCurve!$AF$3:$AF$1002,K177))</f>
        <v/>
      </c>
      <c r="P177" s="3" t="str" cm="1">
        <f t="array" ref="P177">IF(C177="","",INDEX(FitCurve!$B$3:$B$1002,H177))</f>
        <v/>
      </c>
      <c r="Q177" s="3" t="str" cm="1">
        <f t="array" ref="Q177">IF(C177="","",INDEX(FitCurve!$B$3:$B$1002,I177))</f>
        <v/>
      </c>
      <c r="R177" s="3" t="str" cm="1">
        <f t="array" ref="R177">IF(C177="","",INDEX(FitCurve!$B$3:$B$1002,J177))</f>
        <v/>
      </c>
      <c r="S177" s="3" t="str" cm="1">
        <f t="array" ref="S177">IF(C177="","",INDEX(FitCurve!$B$3:$B$1002,K177))</f>
        <v/>
      </c>
    </row>
    <row r="178" spans="3:19" x14ac:dyDescent="0.25">
      <c r="C178" s="36"/>
      <c r="D178" s="3" t="str">
        <f>IF(C178="","",IF(OR(C178&gt;MAX(_xlfn.ANCHORARRAY(FitCurve!$E$3)),C178&lt;MIN(_xlfn.ANCHORARRAY(FitCurve!$E$3))),"Out of range",IF(CurveFitting!$N$3="5PL",10^(CurveFitting!$U$26-((LOG10(((CurveFitting!$U$25-CurveFitting!$U$24)/(C178-CurveFitting!$U$24))^(1/CurveFitting!$U$28)-1))/1)/CurveFitting!$U$27),
IF(CurveFitting!$N$3="4PL",10^(CurveFitting!$U$26-((LOG10((CurveFitting!$U$25-CurveFitting!$U$24)/(C178-CurveFitting!$U$24)-1))/CurveFitting!$U$27)),
IF(CurveFitting!$N$3="Linear",(C178-CurveFitting!$U$24)/CurveFitting!$U$25,
IF(CurveFitting!$N$3="Hyperbolic",CurveFitting!$U$25*C178/(CurveFitting!$U$24-C178),
IF(CurveFitting!$N$3="Exp1",CurveFitting!$U$26*LN(CurveFitting!$U$25/(CurveFitting!$U$25-C178)-CurveFitting!$U$24/(CurveFitting!$U$25-C178)),
IF(CurveFitting!$N$3="Exp2",CurveFitting!$U$26*LOG(CurveFitting!$U$24/(CurveFitting!$U$24-C178)-CurveFitting!$U$25/(CurveFitting!$U$24-C178)),""))))))))</f>
        <v/>
      </c>
      <c r="E178" s="3" t="str">
        <f>IFERROR(IF(C178="","",IF(OR(C178&gt;MAX(_xlfn.ANCHORARRAY(FitCurve!$E$3)),C178&lt;MIN(_xlfn.ANCHORARRAY(FitCurve!$E$3))),"Out of range","[ " &amp; TEXT(_xlfn.FORECAST.LINEAR(C178,R178:S178,N178:O178),"#.####") &amp; ", " &amp; TEXT(_xlfn.FORECAST.LINEAR(C178,P178:Q178,L178:M178),"#.####") &amp; " ]")),"")</f>
        <v/>
      </c>
      <c r="H178" s="52" t="str">
        <f>IF(C178="","",_xlfn.XMATCH(C178,FitCurve!AE178:AE1177,-1))</f>
        <v/>
      </c>
      <c r="I178" s="52" t="str">
        <f>IF(C178="","",_xlfn.XMATCH(C178,FitCurve!AE178:AE1177,1))</f>
        <v/>
      </c>
      <c r="J178" s="52" t="str">
        <f>IF(C178="","",_xlfn.XMATCH(C178,FitCurve!AF178:AF1177,-1))</f>
        <v/>
      </c>
      <c r="K178" s="52" t="str">
        <f>IF(C178="","",_xlfn.XMATCH(C178,FitCurve!AF178:AF1177,1))</f>
        <v/>
      </c>
      <c r="L178" s="3" t="str" cm="1">
        <f t="array" ref="L178">IF(C178="","",INDEX(FitCurve!$AE$3:$AE$1002,H178))</f>
        <v/>
      </c>
      <c r="M178" s="3" t="str" cm="1">
        <f t="array" ref="M178">IF(C178="","",INDEX(FitCurve!$AE$3:$AE$1002,I178))</f>
        <v/>
      </c>
      <c r="N178" s="3" t="str" cm="1">
        <f t="array" ref="N178">IF(C178="","",INDEX(FitCurve!$AF$3:$AF$1002,J178))</f>
        <v/>
      </c>
      <c r="O178" s="3" t="str" cm="1">
        <f t="array" ref="O178">IF(C178="","",INDEX(FitCurve!$AF$3:$AF$1002,K178))</f>
        <v/>
      </c>
      <c r="P178" s="3" t="str" cm="1">
        <f t="array" ref="P178">IF(C178="","",INDEX(FitCurve!$B$3:$B$1002,H178))</f>
        <v/>
      </c>
      <c r="Q178" s="3" t="str" cm="1">
        <f t="array" ref="Q178">IF(C178="","",INDEX(FitCurve!$B$3:$B$1002,I178))</f>
        <v/>
      </c>
      <c r="R178" s="3" t="str" cm="1">
        <f t="array" ref="R178">IF(C178="","",INDEX(FitCurve!$B$3:$B$1002,J178))</f>
        <v/>
      </c>
      <c r="S178" s="3" t="str" cm="1">
        <f t="array" ref="S178">IF(C178="","",INDEX(FitCurve!$B$3:$B$1002,K178))</f>
        <v/>
      </c>
    </row>
    <row r="179" spans="3:19" x14ac:dyDescent="0.25">
      <c r="C179" s="36"/>
      <c r="D179" s="3" t="str">
        <f>IF(C179="","",IF(OR(C179&gt;MAX(_xlfn.ANCHORARRAY(FitCurve!$E$3)),C179&lt;MIN(_xlfn.ANCHORARRAY(FitCurve!$E$3))),"Out of range",IF(CurveFitting!$N$3="5PL",10^(CurveFitting!$U$26-((LOG10(((CurveFitting!$U$25-CurveFitting!$U$24)/(C179-CurveFitting!$U$24))^(1/CurveFitting!$U$28)-1))/1)/CurveFitting!$U$27),
IF(CurveFitting!$N$3="4PL",10^(CurveFitting!$U$26-((LOG10((CurveFitting!$U$25-CurveFitting!$U$24)/(C179-CurveFitting!$U$24)-1))/CurveFitting!$U$27)),
IF(CurveFitting!$N$3="Linear",(C179-CurveFitting!$U$24)/CurveFitting!$U$25,
IF(CurveFitting!$N$3="Hyperbolic",CurveFitting!$U$25*C179/(CurveFitting!$U$24-C179),
IF(CurveFitting!$N$3="Exp1",CurveFitting!$U$26*LN(CurveFitting!$U$25/(CurveFitting!$U$25-C179)-CurveFitting!$U$24/(CurveFitting!$U$25-C179)),
IF(CurveFitting!$N$3="Exp2",CurveFitting!$U$26*LOG(CurveFitting!$U$24/(CurveFitting!$U$24-C179)-CurveFitting!$U$25/(CurveFitting!$U$24-C179)),""))))))))</f>
        <v/>
      </c>
      <c r="E179" s="3" t="str">
        <f>IFERROR(IF(C179="","",IF(OR(C179&gt;MAX(_xlfn.ANCHORARRAY(FitCurve!$E$3)),C179&lt;MIN(_xlfn.ANCHORARRAY(FitCurve!$E$3))),"Out of range","[ " &amp; TEXT(_xlfn.FORECAST.LINEAR(C179,R179:S179,N179:O179),"#.####") &amp; ", " &amp; TEXT(_xlfn.FORECAST.LINEAR(C179,P179:Q179,L179:M179),"#.####") &amp; " ]")),"")</f>
        <v/>
      </c>
      <c r="H179" s="52" t="str">
        <f>IF(C179="","",_xlfn.XMATCH(C179,FitCurve!AE179:AE1178,-1))</f>
        <v/>
      </c>
      <c r="I179" s="52" t="str">
        <f>IF(C179="","",_xlfn.XMATCH(C179,FitCurve!AE179:AE1178,1))</f>
        <v/>
      </c>
      <c r="J179" s="52" t="str">
        <f>IF(C179="","",_xlfn.XMATCH(C179,FitCurve!AF179:AF1178,-1))</f>
        <v/>
      </c>
      <c r="K179" s="52" t="str">
        <f>IF(C179="","",_xlfn.XMATCH(C179,FitCurve!AF179:AF1178,1))</f>
        <v/>
      </c>
      <c r="L179" s="3" t="str" cm="1">
        <f t="array" ref="L179">IF(C179="","",INDEX(FitCurve!$AE$3:$AE$1002,H179))</f>
        <v/>
      </c>
      <c r="M179" s="3" t="str" cm="1">
        <f t="array" ref="M179">IF(C179="","",INDEX(FitCurve!$AE$3:$AE$1002,I179))</f>
        <v/>
      </c>
      <c r="N179" s="3" t="str" cm="1">
        <f t="array" ref="N179">IF(C179="","",INDEX(FitCurve!$AF$3:$AF$1002,J179))</f>
        <v/>
      </c>
      <c r="O179" s="3" t="str" cm="1">
        <f t="array" ref="O179">IF(C179="","",INDEX(FitCurve!$AF$3:$AF$1002,K179))</f>
        <v/>
      </c>
      <c r="P179" s="3" t="str" cm="1">
        <f t="array" ref="P179">IF(C179="","",INDEX(FitCurve!$B$3:$B$1002,H179))</f>
        <v/>
      </c>
      <c r="Q179" s="3" t="str" cm="1">
        <f t="array" ref="Q179">IF(C179="","",INDEX(FitCurve!$B$3:$B$1002,I179))</f>
        <v/>
      </c>
      <c r="R179" s="3" t="str" cm="1">
        <f t="array" ref="R179">IF(C179="","",INDEX(FitCurve!$B$3:$B$1002,J179))</f>
        <v/>
      </c>
      <c r="S179" s="3" t="str" cm="1">
        <f t="array" ref="S179">IF(C179="","",INDEX(FitCurve!$B$3:$B$1002,K179))</f>
        <v/>
      </c>
    </row>
    <row r="180" spans="3:19" x14ac:dyDescent="0.25">
      <c r="C180" s="36"/>
      <c r="D180" s="3" t="str">
        <f>IF(C180="","",IF(OR(C180&gt;MAX(_xlfn.ANCHORARRAY(FitCurve!$E$3)),C180&lt;MIN(_xlfn.ANCHORARRAY(FitCurve!$E$3))),"Out of range",IF(CurveFitting!$N$3="5PL",10^(CurveFitting!$U$26-((LOG10(((CurveFitting!$U$25-CurveFitting!$U$24)/(C180-CurveFitting!$U$24))^(1/CurveFitting!$U$28)-1))/1)/CurveFitting!$U$27),
IF(CurveFitting!$N$3="4PL",10^(CurveFitting!$U$26-((LOG10((CurveFitting!$U$25-CurveFitting!$U$24)/(C180-CurveFitting!$U$24)-1))/CurveFitting!$U$27)),
IF(CurveFitting!$N$3="Linear",(C180-CurveFitting!$U$24)/CurveFitting!$U$25,
IF(CurveFitting!$N$3="Hyperbolic",CurveFitting!$U$25*C180/(CurveFitting!$U$24-C180),
IF(CurveFitting!$N$3="Exp1",CurveFitting!$U$26*LN(CurveFitting!$U$25/(CurveFitting!$U$25-C180)-CurveFitting!$U$24/(CurveFitting!$U$25-C180)),
IF(CurveFitting!$N$3="Exp2",CurveFitting!$U$26*LOG(CurveFitting!$U$24/(CurveFitting!$U$24-C180)-CurveFitting!$U$25/(CurveFitting!$U$24-C180)),""))))))))</f>
        <v/>
      </c>
      <c r="E180" s="3" t="str">
        <f>IFERROR(IF(C180="","",IF(OR(C180&gt;MAX(_xlfn.ANCHORARRAY(FitCurve!$E$3)),C180&lt;MIN(_xlfn.ANCHORARRAY(FitCurve!$E$3))),"Out of range","[ " &amp; TEXT(_xlfn.FORECAST.LINEAR(C180,R180:S180,N180:O180),"#.####") &amp; ", " &amp; TEXT(_xlfn.FORECAST.LINEAR(C180,P180:Q180,L180:M180),"#.####") &amp; " ]")),"")</f>
        <v/>
      </c>
      <c r="H180" s="52" t="str">
        <f>IF(C180="","",_xlfn.XMATCH(C180,FitCurve!AE180:AE1179,-1))</f>
        <v/>
      </c>
      <c r="I180" s="52" t="str">
        <f>IF(C180="","",_xlfn.XMATCH(C180,FitCurve!AE180:AE1179,1))</f>
        <v/>
      </c>
      <c r="J180" s="52" t="str">
        <f>IF(C180="","",_xlfn.XMATCH(C180,FitCurve!AF180:AF1179,-1))</f>
        <v/>
      </c>
      <c r="K180" s="52" t="str">
        <f>IF(C180="","",_xlfn.XMATCH(C180,FitCurve!AF180:AF1179,1))</f>
        <v/>
      </c>
      <c r="L180" s="3" t="str" cm="1">
        <f t="array" ref="L180">IF(C180="","",INDEX(FitCurve!$AE$3:$AE$1002,H180))</f>
        <v/>
      </c>
      <c r="M180" s="3" t="str" cm="1">
        <f t="array" ref="M180">IF(C180="","",INDEX(FitCurve!$AE$3:$AE$1002,I180))</f>
        <v/>
      </c>
      <c r="N180" s="3" t="str" cm="1">
        <f t="array" ref="N180">IF(C180="","",INDEX(FitCurve!$AF$3:$AF$1002,J180))</f>
        <v/>
      </c>
      <c r="O180" s="3" t="str" cm="1">
        <f t="array" ref="O180">IF(C180="","",INDEX(FitCurve!$AF$3:$AF$1002,K180))</f>
        <v/>
      </c>
      <c r="P180" s="3" t="str" cm="1">
        <f t="array" ref="P180">IF(C180="","",INDEX(FitCurve!$B$3:$B$1002,H180))</f>
        <v/>
      </c>
      <c r="Q180" s="3" t="str" cm="1">
        <f t="array" ref="Q180">IF(C180="","",INDEX(FitCurve!$B$3:$B$1002,I180))</f>
        <v/>
      </c>
      <c r="R180" s="3" t="str" cm="1">
        <f t="array" ref="R180">IF(C180="","",INDEX(FitCurve!$B$3:$B$1002,J180))</f>
        <v/>
      </c>
      <c r="S180" s="3" t="str" cm="1">
        <f t="array" ref="S180">IF(C180="","",INDEX(FitCurve!$B$3:$B$1002,K180))</f>
        <v/>
      </c>
    </row>
    <row r="181" spans="3:19" x14ac:dyDescent="0.25">
      <c r="C181" s="36"/>
      <c r="D181" s="3" t="str">
        <f>IF(C181="","",IF(OR(C181&gt;MAX(_xlfn.ANCHORARRAY(FitCurve!$E$3)),C181&lt;MIN(_xlfn.ANCHORARRAY(FitCurve!$E$3))),"Out of range",IF(CurveFitting!$N$3="5PL",10^(CurveFitting!$U$26-((LOG10(((CurveFitting!$U$25-CurveFitting!$U$24)/(C181-CurveFitting!$U$24))^(1/CurveFitting!$U$28)-1))/1)/CurveFitting!$U$27),
IF(CurveFitting!$N$3="4PL",10^(CurveFitting!$U$26-((LOG10((CurveFitting!$U$25-CurveFitting!$U$24)/(C181-CurveFitting!$U$24)-1))/CurveFitting!$U$27)),
IF(CurveFitting!$N$3="Linear",(C181-CurveFitting!$U$24)/CurveFitting!$U$25,
IF(CurveFitting!$N$3="Hyperbolic",CurveFitting!$U$25*C181/(CurveFitting!$U$24-C181),
IF(CurveFitting!$N$3="Exp1",CurveFitting!$U$26*LN(CurveFitting!$U$25/(CurveFitting!$U$25-C181)-CurveFitting!$U$24/(CurveFitting!$U$25-C181)),
IF(CurveFitting!$N$3="Exp2",CurveFitting!$U$26*LOG(CurveFitting!$U$24/(CurveFitting!$U$24-C181)-CurveFitting!$U$25/(CurveFitting!$U$24-C181)),""))))))))</f>
        <v/>
      </c>
      <c r="E181" s="3" t="str">
        <f>IFERROR(IF(C181="","",IF(OR(C181&gt;MAX(_xlfn.ANCHORARRAY(FitCurve!$E$3)),C181&lt;MIN(_xlfn.ANCHORARRAY(FitCurve!$E$3))),"Out of range","[ " &amp; TEXT(_xlfn.FORECAST.LINEAR(C181,R181:S181,N181:O181),"#.####") &amp; ", " &amp; TEXT(_xlfn.FORECAST.LINEAR(C181,P181:Q181,L181:M181),"#.####") &amp; " ]")),"")</f>
        <v/>
      </c>
      <c r="H181" s="52" t="str">
        <f>IF(C181="","",_xlfn.XMATCH(C181,FitCurve!AE181:AE1180,-1))</f>
        <v/>
      </c>
      <c r="I181" s="52" t="str">
        <f>IF(C181="","",_xlfn.XMATCH(C181,FitCurve!AE181:AE1180,1))</f>
        <v/>
      </c>
      <c r="J181" s="52" t="str">
        <f>IF(C181="","",_xlfn.XMATCH(C181,FitCurve!AF181:AF1180,-1))</f>
        <v/>
      </c>
      <c r="K181" s="52" t="str">
        <f>IF(C181="","",_xlfn.XMATCH(C181,FitCurve!AF181:AF1180,1))</f>
        <v/>
      </c>
      <c r="L181" s="3" t="str" cm="1">
        <f t="array" ref="L181">IF(C181="","",INDEX(FitCurve!$AE$3:$AE$1002,H181))</f>
        <v/>
      </c>
      <c r="M181" s="3" t="str" cm="1">
        <f t="array" ref="M181">IF(C181="","",INDEX(FitCurve!$AE$3:$AE$1002,I181))</f>
        <v/>
      </c>
      <c r="N181" s="3" t="str" cm="1">
        <f t="array" ref="N181">IF(C181="","",INDEX(FitCurve!$AF$3:$AF$1002,J181))</f>
        <v/>
      </c>
      <c r="O181" s="3" t="str" cm="1">
        <f t="array" ref="O181">IF(C181="","",INDEX(FitCurve!$AF$3:$AF$1002,K181))</f>
        <v/>
      </c>
      <c r="P181" s="3" t="str" cm="1">
        <f t="array" ref="P181">IF(C181="","",INDEX(FitCurve!$B$3:$B$1002,H181))</f>
        <v/>
      </c>
      <c r="Q181" s="3" t="str" cm="1">
        <f t="array" ref="Q181">IF(C181="","",INDEX(FitCurve!$B$3:$B$1002,I181))</f>
        <v/>
      </c>
      <c r="R181" s="3" t="str" cm="1">
        <f t="array" ref="R181">IF(C181="","",INDEX(FitCurve!$B$3:$B$1002,J181))</f>
        <v/>
      </c>
      <c r="S181" s="3" t="str" cm="1">
        <f t="array" ref="S181">IF(C181="","",INDEX(FitCurve!$B$3:$B$1002,K181))</f>
        <v/>
      </c>
    </row>
    <row r="182" spans="3:19" x14ac:dyDescent="0.25">
      <c r="C182" s="36"/>
      <c r="D182" s="3" t="str">
        <f>IF(C182="","",IF(OR(C182&gt;MAX(_xlfn.ANCHORARRAY(FitCurve!$E$3)),C182&lt;MIN(_xlfn.ANCHORARRAY(FitCurve!$E$3))),"Out of range",IF(CurveFitting!$N$3="5PL",10^(CurveFitting!$U$26-((LOG10(((CurveFitting!$U$25-CurveFitting!$U$24)/(C182-CurveFitting!$U$24))^(1/CurveFitting!$U$28)-1))/1)/CurveFitting!$U$27),
IF(CurveFitting!$N$3="4PL",10^(CurveFitting!$U$26-((LOG10((CurveFitting!$U$25-CurveFitting!$U$24)/(C182-CurveFitting!$U$24)-1))/CurveFitting!$U$27)),
IF(CurveFitting!$N$3="Linear",(C182-CurveFitting!$U$24)/CurveFitting!$U$25,
IF(CurveFitting!$N$3="Hyperbolic",CurveFitting!$U$25*C182/(CurveFitting!$U$24-C182),
IF(CurveFitting!$N$3="Exp1",CurveFitting!$U$26*LN(CurveFitting!$U$25/(CurveFitting!$U$25-C182)-CurveFitting!$U$24/(CurveFitting!$U$25-C182)),
IF(CurveFitting!$N$3="Exp2",CurveFitting!$U$26*LOG(CurveFitting!$U$24/(CurveFitting!$U$24-C182)-CurveFitting!$U$25/(CurveFitting!$U$24-C182)),""))))))))</f>
        <v/>
      </c>
      <c r="E182" s="3" t="str">
        <f>IFERROR(IF(C182="","",IF(OR(C182&gt;MAX(_xlfn.ANCHORARRAY(FitCurve!$E$3)),C182&lt;MIN(_xlfn.ANCHORARRAY(FitCurve!$E$3))),"Out of range","[ " &amp; TEXT(_xlfn.FORECAST.LINEAR(C182,R182:S182,N182:O182),"#.####") &amp; ", " &amp; TEXT(_xlfn.FORECAST.LINEAR(C182,P182:Q182,L182:M182),"#.####") &amp; " ]")),"")</f>
        <v/>
      </c>
      <c r="H182" s="52" t="str">
        <f>IF(C182="","",_xlfn.XMATCH(C182,FitCurve!AE182:AE1181,-1))</f>
        <v/>
      </c>
      <c r="I182" s="52" t="str">
        <f>IF(C182="","",_xlfn.XMATCH(C182,FitCurve!AE182:AE1181,1))</f>
        <v/>
      </c>
      <c r="J182" s="52" t="str">
        <f>IF(C182="","",_xlfn.XMATCH(C182,FitCurve!AF182:AF1181,-1))</f>
        <v/>
      </c>
      <c r="K182" s="52" t="str">
        <f>IF(C182="","",_xlfn.XMATCH(C182,FitCurve!AF182:AF1181,1))</f>
        <v/>
      </c>
      <c r="L182" s="3" t="str" cm="1">
        <f t="array" ref="L182">IF(C182="","",INDEX(FitCurve!$AE$3:$AE$1002,H182))</f>
        <v/>
      </c>
      <c r="M182" s="3" t="str" cm="1">
        <f t="array" ref="M182">IF(C182="","",INDEX(FitCurve!$AE$3:$AE$1002,I182))</f>
        <v/>
      </c>
      <c r="N182" s="3" t="str" cm="1">
        <f t="array" ref="N182">IF(C182="","",INDEX(FitCurve!$AF$3:$AF$1002,J182))</f>
        <v/>
      </c>
      <c r="O182" s="3" t="str" cm="1">
        <f t="array" ref="O182">IF(C182="","",INDEX(FitCurve!$AF$3:$AF$1002,K182))</f>
        <v/>
      </c>
      <c r="P182" s="3" t="str" cm="1">
        <f t="array" ref="P182">IF(C182="","",INDEX(FitCurve!$B$3:$B$1002,H182))</f>
        <v/>
      </c>
      <c r="Q182" s="3" t="str" cm="1">
        <f t="array" ref="Q182">IF(C182="","",INDEX(FitCurve!$B$3:$B$1002,I182))</f>
        <v/>
      </c>
      <c r="R182" s="3" t="str" cm="1">
        <f t="array" ref="R182">IF(C182="","",INDEX(FitCurve!$B$3:$B$1002,J182))</f>
        <v/>
      </c>
      <c r="S182" s="3" t="str" cm="1">
        <f t="array" ref="S182">IF(C182="","",INDEX(FitCurve!$B$3:$B$1002,K182))</f>
        <v/>
      </c>
    </row>
    <row r="183" spans="3:19" x14ac:dyDescent="0.25">
      <c r="C183" s="36"/>
      <c r="D183" s="3" t="str">
        <f>IF(C183="","",IF(OR(C183&gt;MAX(_xlfn.ANCHORARRAY(FitCurve!$E$3)),C183&lt;MIN(_xlfn.ANCHORARRAY(FitCurve!$E$3))),"Out of range",IF(CurveFitting!$N$3="5PL",10^(CurveFitting!$U$26-((LOG10(((CurveFitting!$U$25-CurveFitting!$U$24)/(C183-CurveFitting!$U$24))^(1/CurveFitting!$U$28)-1))/1)/CurveFitting!$U$27),
IF(CurveFitting!$N$3="4PL",10^(CurveFitting!$U$26-((LOG10((CurveFitting!$U$25-CurveFitting!$U$24)/(C183-CurveFitting!$U$24)-1))/CurveFitting!$U$27)),
IF(CurveFitting!$N$3="Linear",(C183-CurveFitting!$U$24)/CurveFitting!$U$25,
IF(CurveFitting!$N$3="Hyperbolic",CurveFitting!$U$25*C183/(CurveFitting!$U$24-C183),
IF(CurveFitting!$N$3="Exp1",CurveFitting!$U$26*LN(CurveFitting!$U$25/(CurveFitting!$U$25-C183)-CurveFitting!$U$24/(CurveFitting!$U$25-C183)),
IF(CurveFitting!$N$3="Exp2",CurveFitting!$U$26*LOG(CurveFitting!$U$24/(CurveFitting!$U$24-C183)-CurveFitting!$U$25/(CurveFitting!$U$24-C183)),""))))))))</f>
        <v/>
      </c>
      <c r="E183" s="3" t="str">
        <f>IFERROR(IF(C183="","",IF(OR(C183&gt;MAX(_xlfn.ANCHORARRAY(FitCurve!$E$3)),C183&lt;MIN(_xlfn.ANCHORARRAY(FitCurve!$E$3))),"Out of range","[ " &amp; TEXT(_xlfn.FORECAST.LINEAR(C183,R183:S183,N183:O183),"#.####") &amp; ", " &amp; TEXT(_xlfn.FORECAST.LINEAR(C183,P183:Q183,L183:M183),"#.####") &amp; " ]")),"")</f>
        <v/>
      </c>
      <c r="H183" s="52" t="str">
        <f>IF(C183="","",_xlfn.XMATCH(C183,FitCurve!AE183:AE1182,-1))</f>
        <v/>
      </c>
      <c r="I183" s="52" t="str">
        <f>IF(C183="","",_xlfn.XMATCH(C183,FitCurve!AE183:AE1182,1))</f>
        <v/>
      </c>
      <c r="J183" s="52" t="str">
        <f>IF(C183="","",_xlfn.XMATCH(C183,FitCurve!AF183:AF1182,-1))</f>
        <v/>
      </c>
      <c r="K183" s="52" t="str">
        <f>IF(C183="","",_xlfn.XMATCH(C183,FitCurve!AF183:AF1182,1))</f>
        <v/>
      </c>
      <c r="L183" s="3" t="str" cm="1">
        <f t="array" ref="L183">IF(C183="","",INDEX(FitCurve!$AE$3:$AE$1002,H183))</f>
        <v/>
      </c>
      <c r="M183" s="3" t="str" cm="1">
        <f t="array" ref="M183">IF(C183="","",INDEX(FitCurve!$AE$3:$AE$1002,I183))</f>
        <v/>
      </c>
      <c r="N183" s="3" t="str" cm="1">
        <f t="array" ref="N183">IF(C183="","",INDEX(FitCurve!$AF$3:$AF$1002,J183))</f>
        <v/>
      </c>
      <c r="O183" s="3" t="str" cm="1">
        <f t="array" ref="O183">IF(C183="","",INDEX(FitCurve!$AF$3:$AF$1002,K183))</f>
        <v/>
      </c>
      <c r="P183" s="3" t="str" cm="1">
        <f t="array" ref="P183">IF(C183="","",INDEX(FitCurve!$B$3:$B$1002,H183))</f>
        <v/>
      </c>
      <c r="Q183" s="3" t="str" cm="1">
        <f t="array" ref="Q183">IF(C183="","",INDEX(FitCurve!$B$3:$B$1002,I183))</f>
        <v/>
      </c>
      <c r="R183" s="3" t="str" cm="1">
        <f t="array" ref="R183">IF(C183="","",INDEX(FitCurve!$B$3:$B$1002,J183))</f>
        <v/>
      </c>
      <c r="S183" s="3" t="str" cm="1">
        <f t="array" ref="S183">IF(C183="","",INDEX(FitCurve!$B$3:$B$1002,K183))</f>
        <v/>
      </c>
    </row>
    <row r="184" spans="3:19" x14ac:dyDescent="0.25">
      <c r="C184" s="36"/>
      <c r="D184" s="3" t="str">
        <f>IF(C184="","",IF(OR(C184&gt;MAX(_xlfn.ANCHORARRAY(FitCurve!$E$3)),C184&lt;MIN(_xlfn.ANCHORARRAY(FitCurve!$E$3))),"Out of range",IF(CurveFitting!$N$3="5PL",10^(CurveFitting!$U$26-((LOG10(((CurveFitting!$U$25-CurveFitting!$U$24)/(C184-CurveFitting!$U$24))^(1/CurveFitting!$U$28)-1))/1)/CurveFitting!$U$27),
IF(CurveFitting!$N$3="4PL",10^(CurveFitting!$U$26-((LOG10((CurveFitting!$U$25-CurveFitting!$U$24)/(C184-CurveFitting!$U$24)-1))/CurveFitting!$U$27)),
IF(CurveFitting!$N$3="Linear",(C184-CurveFitting!$U$24)/CurveFitting!$U$25,
IF(CurveFitting!$N$3="Hyperbolic",CurveFitting!$U$25*C184/(CurveFitting!$U$24-C184),
IF(CurveFitting!$N$3="Exp1",CurveFitting!$U$26*LN(CurveFitting!$U$25/(CurveFitting!$U$25-C184)-CurveFitting!$U$24/(CurveFitting!$U$25-C184)),
IF(CurveFitting!$N$3="Exp2",CurveFitting!$U$26*LOG(CurveFitting!$U$24/(CurveFitting!$U$24-C184)-CurveFitting!$U$25/(CurveFitting!$U$24-C184)),""))))))))</f>
        <v/>
      </c>
      <c r="E184" s="3" t="str">
        <f>IFERROR(IF(C184="","",IF(OR(C184&gt;MAX(_xlfn.ANCHORARRAY(FitCurve!$E$3)),C184&lt;MIN(_xlfn.ANCHORARRAY(FitCurve!$E$3))),"Out of range","[ " &amp; TEXT(_xlfn.FORECAST.LINEAR(C184,R184:S184,N184:O184),"#.####") &amp; ", " &amp; TEXT(_xlfn.FORECAST.LINEAR(C184,P184:Q184,L184:M184),"#.####") &amp; " ]")),"")</f>
        <v/>
      </c>
      <c r="H184" s="52" t="str">
        <f>IF(C184="","",_xlfn.XMATCH(C184,FitCurve!AE184:AE1183,-1))</f>
        <v/>
      </c>
      <c r="I184" s="52" t="str">
        <f>IF(C184="","",_xlfn.XMATCH(C184,FitCurve!AE184:AE1183,1))</f>
        <v/>
      </c>
      <c r="J184" s="52" t="str">
        <f>IF(C184="","",_xlfn.XMATCH(C184,FitCurve!AF184:AF1183,-1))</f>
        <v/>
      </c>
      <c r="K184" s="52" t="str">
        <f>IF(C184="","",_xlfn.XMATCH(C184,FitCurve!AF184:AF1183,1))</f>
        <v/>
      </c>
      <c r="L184" s="3" t="str" cm="1">
        <f t="array" ref="L184">IF(C184="","",INDEX(FitCurve!$AE$3:$AE$1002,H184))</f>
        <v/>
      </c>
      <c r="M184" s="3" t="str" cm="1">
        <f t="array" ref="M184">IF(C184="","",INDEX(FitCurve!$AE$3:$AE$1002,I184))</f>
        <v/>
      </c>
      <c r="N184" s="3" t="str" cm="1">
        <f t="array" ref="N184">IF(C184="","",INDEX(FitCurve!$AF$3:$AF$1002,J184))</f>
        <v/>
      </c>
      <c r="O184" s="3" t="str" cm="1">
        <f t="array" ref="O184">IF(C184="","",INDEX(FitCurve!$AF$3:$AF$1002,K184))</f>
        <v/>
      </c>
      <c r="P184" s="3" t="str" cm="1">
        <f t="array" ref="P184">IF(C184="","",INDEX(FitCurve!$B$3:$B$1002,H184))</f>
        <v/>
      </c>
      <c r="Q184" s="3" t="str" cm="1">
        <f t="array" ref="Q184">IF(C184="","",INDEX(FitCurve!$B$3:$B$1002,I184))</f>
        <v/>
      </c>
      <c r="R184" s="3" t="str" cm="1">
        <f t="array" ref="R184">IF(C184="","",INDEX(FitCurve!$B$3:$B$1002,J184))</f>
        <v/>
      </c>
      <c r="S184" s="3" t="str" cm="1">
        <f t="array" ref="S184">IF(C184="","",INDEX(FitCurve!$B$3:$B$1002,K184))</f>
        <v/>
      </c>
    </row>
    <row r="185" spans="3:19" x14ac:dyDescent="0.25">
      <c r="C185" s="36"/>
      <c r="D185" s="3" t="str">
        <f>IF(C185="","",IF(OR(C185&gt;MAX(_xlfn.ANCHORARRAY(FitCurve!$E$3)),C185&lt;MIN(_xlfn.ANCHORARRAY(FitCurve!$E$3))),"Out of range",IF(CurveFitting!$N$3="5PL",10^(CurveFitting!$U$26-((LOG10(((CurveFitting!$U$25-CurveFitting!$U$24)/(C185-CurveFitting!$U$24))^(1/CurveFitting!$U$28)-1))/1)/CurveFitting!$U$27),
IF(CurveFitting!$N$3="4PL",10^(CurveFitting!$U$26-((LOG10((CurveFitting!$U$25-CurveFitting!$U$24)/(C185-CurveFitting!$U$24)-1))/CurveFitting!$U$27)),
IF(CurveFitting!$N$3="Linear",(C185-CurveFitting!$U$24)/CurveFitting!$U$25,
IF(CurveFitting!$N$3="Hyperbolic",CurveFitting!$U$25*C185/(CurveFitting!$U$24-C185),
IF(CurveFitting!$N$3="Exp1",CurveFitting!$U$26*LN(CurveFitting!$U$25/(CurveFitting!$U$25-C185)-CurveFitting!$U$24/(CurveFitting!$U$25-C185)),
IF(CurveFitting!$N$3="Exp2",CurveFitting!$U$26*LOG(CurveFitting!$U$24/(CurveFitting!$U$24-C185)-CurveFitting!$U$25/(CurveFitting!$U$24-C185)),""))))))))</f>
        <v/>
      </c>
      <c r="E185" s="3" t="str">
        <f>IFERROR(IF(C185="","",IF(OR(C185&gt;MAX(_xlfn.ANCHORARRAY(FitCurve!$E$3)),C185&lt;MIN(_xlfn.ANCHORARRAY(FitCurve!$E$3))),"Out of range","[ " &amp; TEXT(_xlfn.FORECAST.LINEAR(C185,R185:S185,N185:O185),"#.####") &amp; ", " &amp; TEXT(_xlfn.FORECAST.LINEAR(C185,P185:Q185,L185:M185),"#.####") &amp; " ]")),"")</f>
        <v/>
      </c>
      <c r="H185" s="52" t="str">
        <f>IF(C185="","",_xlfn.XMATCH(C185,FitCurve!AE185:AE1184,-1))</f>
        <v/>
      </c>
      <c r="I185" s="52" t="str">
        <f>IF(C185="","",_xlfn.XMATCH(C185,FitCurve!AE185:AE1184,1))</f>
        <v/>
      </c>
      <c r="J185" s="52" t="str">
        <f>IF(C185="","",_xlfn.XMATCH(C185,FitCurve!AF185:AF1184,-1))</f>
        <v/>
      </c>
      <c r="K185" s="52" t="str">
        <f>IF(C185="","",_xlfn.XMATCH(C185,FitCurve!AF185:AF1184,1))</f>
        <v/>
      </c>
      <c r="L185" s="3" t="str" cm="1">
        <f t="array" ref="L185">IF(C185="","",INDEX(FitCurve!$AE$3:$AE$1002,H185))</f>
        <v/>
      </c>
      <c r="M185" s="3" t="str" cm="1">
        <f t="array" ref="M185">IF(C185="","",INDEX(FitCurve!$AE$3:$AE$1002,I185))</f>
        <v/>
      </c>
      <c r="N185" s="3" t="str" cm="1">
        <f t="array" ref="N185">IF(C185="","",INDEX(FitCurve!$AF$3:$AF$1002,J185))</f>
        <v/>
      </c>
      <c r="O185" s="3" t="str" cm="1">
        <f t="array" ref="O185">IF(C185="","",INDEX(FitCurve!$AF$3:$AF$1002,K185))</f>
        <v/>
      </c>
      <c r="P185" s="3" t="str" cm="1">
        <f t="array" ref="P185">IF(C185="","",INDEX(FitCurve!$B$3:$B$1002,H185))</f>
        <v/>
      </c>
      <c r="Q185" s="3" t="str" cm="1">
        <f t="array" ref="Q185">IF(C185="","",INDEX(FitCurve!$B$3:$B$1002,I185))</f>
        <v/>
      </c>
      <c r="R185" s="3" t="str" cm="1">
        <f t="array" ref="R185">IF(C185="","",INDEX(FitCurve!$B$3:$B$1002,J185))</f>
        <v/>
      </c>
      <c r="S185" s="3" t="str" cm="1">
        <f t="array" ref="S185">IF(C185="","",INDEX(FitCurve!$B$3:$B$1002,K185))</f>
        <v/>
      </c>
    </row>
    <row r="186" spans="3:19" x14ac:dyDescent="0.25">
      <c r="C186" s="36"/>
      <c r="D186" s="3" t="str">
        <f>IF(C186="","",IF(OR(C186&gt;MAX(_xlfn.ANCHORARRAY(FitCurve!$E$3)),C186&lt;MIN(_xlfn.ANCHORARRAY(FitCurve!$E$3))),"Out of range",IF(CurveFitting!$N$3="5PL",10^(CurveFitting!$U$26-((LOG10(((CurveFitting!$U$25-CurveFitting!$U$24)/(C186-CurveFitting!$U$24))^(1/CurveFitting!$U$28)-1))/1)/CurveFitting!$U$27),
IF(CurveFitting!$N$3="4PL",10^(CurveFitting!$U$26-((LOG10((CurveFitting!$U$25-CurveFitting!$U$24)/(C186-CurveFitting!$U$24)-1))/CurveFitting!$U$27)),
IF(CurveFitting!$N$3="Linear",(C186-CurveFitting!$U$24)/CurveFitting!$U$25,
IF(CurveFitting!$N$3="Hyperbolic",CurveFitting!$U$25*C186/(CurveFitting!$U$24-C186),
IF(CurveFitting!$N$3="Exp1",CurveFitting!$U$26*LN(CurveFitting!$U$25/(CurveFitting!$U$25-C186)-CurveFitting!$U$24/(CurveFitting!$U$25-C186)),
IF(CurveFitting!$N$3="Exp2",CurveFitting!$U$26*LOG(CurveFitting!$U$24/(CurveFitting!$U$24-C186)-CurveFitting!$U$25/(CurveFitting!$U$24-C186)),""))))))))</f>
        <v/>
      </c>
      <c r="E186" s="3" t="str">
        <f>IFERROR(IF(C186="","",IF(OR(C186&gt;MAX(_xlfn.ANCHORARRAY(FitCurve!$E$3)),C186&lt;MIN(_xlfn.ANCHORARRAY(FitCurve!$E$3))),"Out of range","[ " &amp; TEXT(_xlfn.FORECAST.LINEAR(C186,R186:S186,N186:O186),"#.####") &amp; ", " &amp; TEXT(_xlfn.FORECAST.LINEAR(C186,P186:Q186,L186:M186),"#.####") &amp; " ]")),"")</f>
        <v/>
      </c>
      <c r="H186" s="52" t="str">
        <f>IF(C186="","",_xlfn.XMATCH(C186,FitCurve!AE186:AE1185,-1))</f>
        <v/>
      </c>
      <c r="I186" s="52" t="str">
        <f>IF(C186="","",_xlfn.XMATCH(C186,FitCurve!AE186:AE1185,1))</f>
        <v/>
      </c>
      <c r="J186" s="52" t="str">
        <f>IF(C186="","",_xlfn.XMATCH(C186,FitCurve!AF186:AF1185,-1))</f>
        <v/>
      </c>
      <c r="K186" s="52" t="str">
        <f>IF(C186="","",_xlfn.XMATCH(C186,FitCurve!AF186:AF1185,1))</f>
        <v/>
      </c>
      <c r="L186" s="3" t="str" cm="1">
        <f t="array" ref="L186">IF(C186="","",INDEX(FitCurve!$AE$3:$AE$1002,H186))</f>
        <v/>
      </c>
      <c r="M186" s="3" t="str" cm="1">
        <f t="array" ref="M186">IF(C186="","",INDEX(FitCurve!$AE$3:$AE$1002,I186))</f>
        <v/>
      </c>
      <c r="N186" s="3" t="str" cm="1">
        <f t="array" ref="N186">IF(C186="","",INDEX(FitCurve!$AF$3:$AF$1002,J186))</f>
        <v/>
      </c>
      <c r="O186" s="3" t="str" cm="1">
        <f t="array" ref="O186">IF(C186="","",INDEX(FitCurve!$AF$3:$AF$1002,K186))</f>
        <v/>
      </c>
      <c r="P186" s="3" t="str" cm="1">
        <f t="array" ref="P186">IF(C186="","",INDEX(FitCurve!$B$3:$B$1002,H186))</f>
        <v/>
      </c>
      <c r="Q186" s="3" t="str" cm="1">
        <f t="array" ref="Q186">IF(C186="","",INDEX(FitCurve!$B$3:$B$1002,I186))</f>
        <v/>
      </c>
      <c r="R186" s="3" t="str" cm="1">
        <f t="array" ref="R186">IF(C186="","",INDEX(FitCurve!$B$3:$B$1002,J186))</f>
        <v/>
      </c>
      <c r="S186" s="3" t="str" cm="1">
        <f t="array" ref="S186">IF(C186="","",INDEX(FitCurve!$B$3:$B$1002,K186))</f>
        <v/>
      </c>
    </row>
    <row r="187" spans="3:19" x14ac:dyDescent="0.25">
      <c r="C187" s="36"/>
      <c r="D187" s="3" t="str">
        <f>IF(C187="","",IF(OR(C187&gt;MAX(_xlfn.ANCHORARRAY(FitCurve!$E$3)),C187&lt;MIN(_xlfn.ANCHORARRAY(FitCurve!$E$3))),"Out of range",IF(CurveFitting!$N$3="5PL",10^(CurveFitting!$U$26-((LOG10(((CurveFitting!$U$25-CurveFitting!$U$24)/(C187-CurveFitting!$U$24))^(1/CurveFitting!$U$28)-1))/1)/CurveFitting!$U$27),
IF(CurveFitting!$N$3="4PL",10^(CurveFitting!$U$26-((LOG10((CurveFitting!$U$25-CurveFitting!$U$24)/(C187-CurveFitting!$U$24)-1))/CurveFitting!$U$27)),
IF(CurveFitting!$N$3="Linear",(C187-CurveFitting!$U$24)/CurveFitting!$U$25,
IF(CurveFitting!$N$3="Hyperbolic",CurveFitting!$U$25*C187/(CurveFitting!$U$24-C187),
IF(CurveFitting!$N$3="Exp1",CurveFitting!$U$26*LN(CurveFitting!$U$25/(CurveFitting!$U$25-C187)-CurveFitting!$U$24/(CurveFitting!$U$25-C187)),
IF(CurveFitting!$N$3="Exp2",CurveFitting!$U$26*LOG(CurveFitting!$U$24/(CurveFitting!$U$24-C187)-CurveFitting!$U$25/(CurveFitting!$U$24-C187)),""))))))))</f>
        <v/>
      </c>
      <c r="E187" s="3" t="str">
        <f>IFERROR(IF(C187="","",IF(OR(C187&gt;MAX(_xlfn.ANCHORARRAY(FitCurve!$E$3)),C187&lt;MIN(_xlfn.ANCHORARRAY(FitCurve!$E$3))),"Out of range","[ " &amp; TEXT(_xlfn.FORECAST.LINEAR(C187,R187:S187,N187:O187),"#.####") &amp; ", " &amp; TEXT(_xlfn.FORECAST.LINEAR(C187,P187:Q187,L187:M187),"#.####") &amp; " ]")),"")</f>
        <v/>
      </c>
      <c r="H187" s="52" t="str">
        <f>IF(C187="","",_xlfn.XMATCH(C187,FitCurve!AE187:AE1186,-1))</f>
        <v/>
      </c>
      <c r="I187" s="52" t="str">
        <f>IF(C187="","",_xlfn.XMATCH(C187,FitCurve!AE187:AE1186,1))</f>
        <v/>
      </c>
      <c r="J187" s="52" t="str">
        <f>IF(C187="","",_xlfn.XMATCH(C187,FitCurve!AF187:AF1186,-1))</f>
        <v/>
      </c>
      <c r="K187" s="52" t="str">
        <f>IF(C187="","",_xlfn.XMATCH(C187,FitCurve!AF187:AF1186,1))</f>
        <v/>
      </c>
      <c r="L187" s="3" t="str" cm="1">
        <f t="array" ref="L187">IF(C187="","",INDEX(FitCurve!$AE$3:$AE$1002,H187))</f>
        <v/>
      </c>
      <c r="M187" s="3" t="str" cm="1">
        <f t="array" ref="M187">IF(C187="","",INDEX(FitCurve!$AE$3:$AE$1002,I187))</f>
        <v/>
      </c>
      <c r="N187" s="3" t="str" cm="1">
        <f t="array" ref="N187">IF(C187="","",INDEX(FitCurve!$AF$3:$AF$1002,J187))</f>
        <v/>
      </c>
      <c r="O187" s="3" t="str" cm="1">
        <f t="array" ref="O187">IF(C187="","",INDEX(FitCurve!$AF$3:$AF$1002,K187))</f>
        <v/>
      </c>
      <c r="P187" s="3" t="str" cm="1">
        <f t="array" ref="P187">IF(C187="","",INDEX(FitCurve!$B$3:$B$1002,H187))</f>
        <v/>
      </c>
      <c r="Q187" s="3" t="str" cm="1">
        <f t="array" ref="Q187">IF(C187="","",INDEX(FitCurve!$B$3:$B$1002,I187))</f>
        <v/>
      </c>
      <c r="R187" s="3" t="str" cm="1">
        <f t="array" ref="R187">IF(C187="","",INDEX(FitCurve!$B$3:$B$1002,J187))</f>
        <v/>
      </c>
      <c r="S187" s="3" t="str" cm="1">
        <f t="array" ref="S187">IF(C187="","",INDEX(FitCurve!$B$3:$B$1002,K187))</f>
        <v/>
      </c>
    </row>
    <row r="188" spans="3:19" x14ac:dyDescent="0.25">
      <c r="C188" s="36"/>
      <c r="D188" s="3" t="str">
        <f>IF(C188="","",IF(OR(C188&gt;MAX(_xlfn.ANCHORARRAY(FitCurve!$E$3)),C188&lt;MIN(_xlfn.ANCHORARRAY(FitCurve!$E$3))),"Out of range",IF(CurveFitting!$N$3="5PL",10^(CurveFitting!$U$26-((LOG10(((CurveFitting!$U$25-CurveFitting!$U$24)/(C188-CurveFitting!$U$24))^(1/CurveFitting!$U$28)-1))/1)/CurveFitting!$U$27),
IF(CurveFitting!$N$3="4PL",10^(CurveFitting!$U$26-((LOG10((CurveFitting!$U$25-CurveFitting!$U$24)/(C188-CurveFitting!$U$24)-1))/CurveFitting!$U$27)),
IF(CurveFitting!$N$3="Linear",(C188-CurveFitting!$U$24)/CurveFitting!$U$25,
IF(CurveFitting!$N$3="Hyperbolic",CurveFitting!$U$25*C188/(CurveFitting!$U$24-C188),
IF(CurveFitting!$N$3="Exp1",CurveFitting!$U$26*LN(CurveFitting!$U$25/(CurveFitting!$U$25-C188)-CurveFitting!$U$24/(CurveFitting!$U$25-C188)),
IF(CurveFitting!$N$3="Exp2",CurveFitting!$U$26*LOG(CurveFitting!$U$24/(CurveFitting!$U$24-C188)-CurveFitting!$U$25/(CurveFitting!$U$24-C188)),""))))))))</f>
        <v/>
      </c>
      <c r="E188" s="3" t="str">
        <f>IFERROR(IF(C188="","",IF(OR(C188&gt;MAX(_xlfn.ANCHORARRAY(FitCurve!$E$3)),C188&lt;MIN(_xlfn.ANCHORARRAY(FitCurve!$E$3))),"Out of range","[ " &amp; TEXT(_xlfn.FORECAST.LINEAR(C188,R188:S188,N188:O188),"#.####") &amp; ", " &amp; TEXT(_xlfn.FORECAST.LINEAR(C188,P188:Q188,L188:M188),"#.####") &amp; " ]")),"")</f>
        <v/>
      </c>
      <c r="H188" s="52" t="str">
        <f>IF(C188="","",_xlfn.XMATCH(C188,FitCurve!AE188:AE1187,-1))</f>
        <v/>
      </c>
      <c r="I188" s="52" t="str">
        <f>IF(C188="","",_xlfn.XMATCH(C188,FitCurve!AE188:AE1187,1))</f>
        <v/>
      </c>
      <c r="J188" s="52" t="str">
        <f>IF(C188="","",_xlfn.XMATCH(C188,FitCurve!AF188:AF1187,-1))</f>
        <v/>
      </c>
      <c r="K188" s="52" t="str">
        <f>IF(C188="","",_xlfn.XMATCH(C188,FitCurve!AF188:AF1187,1))</f>
        <v/>
      </c>
      <c r="L188" s="3" t="str" cm="1">
        <f t="array" ref="L188">IF(C188="","",INDEX(FitCurve!$AE$3:$AE$1002,H188))</f>
        <v/>
      </c>
      <c r="M188" s="3" t="str" cm="1">
        <f t="array" ref="M188">IF(C188="","",INDEX(FitCurve!$AE$3:$AE$1002,I188))</f>
        <v/>
      </c>
      <c r="N188" s="3" t="str" cm="1">
        <f t="array" ref="N188">IF(C188="","",INDEX(FitCurve!$AF$3:$AF$1002,J188))</f>
        <v/>
      </c>
      <c r="O188" s="3" t="str" cm="1">
        <f t="array" ref="O188">IF(C188="","",INDEX(FitCurve!$AF$3:$AF$1002,K188))</f>
        <v/>
      </c>
      <c r="P188" s="3" t="str" cm="1">
        <f t="array" ref="P188">IF(C188="","",INDEX(FitCurve!$B$3:$B$1002,H188))</f>
        <v/>
      </c>
      <c r="Q188" s="3" t="str" cm="1">
        <f t="array" ref="Q188">IF(C188="","",INDEX(FitCurve!$B$3:$B$1002,I188))</f>
        <v/>
      </c>
      <c r="R188" s="3" t="str" cm="1">
        <f t="array" ref="R188">IF(C188="","",INDEX(FitCurve!$B$3:$B$1002,J188))</f>
        <v/>
      </c>
      <c r="S188" s="3" t="str" cm="1">
        <f t="array" ref="S188">IF(C188="","",INDEX(FitCurve!$B$3:$B$1002,K188))</f>
        <v/>
      </c>
    </row>
    <row r="189" spans="3:19" x14ac:dyDescent="0.25">
      <c r="C189" s="36"/>
      <c r="D189" s="3" t="str">
        <f>IF(C189="","",IF(OR(C189&gt;MAX(_xlfn.ANCHORARRAY(FitCurve!$E$3)),C189&lt;MIN(_xlfn.ANCHORARRAY(FitCurve!$E$3))),"Out of range",IF(CurveFitting!$N$3="5PL",10^(CurveFitting!$U$26-((LOG10(((CurveFitting!$U$25-CurveFitting!$U$24)/(C189-CurveFitting!$U$24))^(1/CurveFitting!$U$28)-1))/1)/CurveFitting!$U$27),
IF(CurveFitting!$N$3="4PL",10^(CurveFitting!$U$26-((LOG10((CurveFitting!$U$25-CurveFitting!$U$24)/(C189-CurveFitting!$U$24)-1))/CurveFitting!$U$27)),
IF(CurveFitting!$N$3="Linear",(C189-CurveFitting!$U$24)/CurveFitting!$U$25,
IF(CurveFitting!$N$3="Hyperbolic",CurveFitting!$U$25*C189/(CurveFitting!$U$24-C189),
IF(CurveFitting!$N$3="Exp1",CurveFitting!$U$26*LN(CurveFitting!$U$25/(CurveFitting!$U$25-C189)-CurveFitting!$U$24/(CurveFitting!$U$25-C189)),
IF(CurveFitting!$N$3="Exp2",CurveFitting!$U$26*LOG(CurveFitting!$U$24/(CurveFitting!$U$24-C189)-CurveFitting!$U$25/(CurveFitting!$U$24-C189)),""))))))))</f>
        <v/>
      </c>
      <c r="E189" s="3" t="str">
        <f>IFERROR(IF(C189="","",IF(OR(C189&gt;MAX(_xlfn.ANCHORARRAY(FitCurve!$E$3)),C189&lt;MIN(_xlfn.ANCHORARRAY(FitCurve!$E$3))),"Out of range","[ " &amp; TEXT(_xlfn.FORECAST.LINEAR(C189,R189:S189,N189:O189),"#.####") &amp; ", " &amp; TEXT(_xlfn.FORECAST.LINEAR(C189,P189:Q189,L189:M189),"#.####") &amp; " ]")),"")</f>
        <v/>
      </c>
      <c r="H189" s="52" t="str">
        <f>IF(C189="","",_xlfn.XMATCH(C189,FitCurve!AE189:AE1188,-1))</f>
        <v/>
      </c>
      <c r="I189" s="52" t="str">
        <f>IF(C189="","",_xlfn.XMATCH(C189,FitCurve!AE189:AE1188,1))</f>
        <v/>
      </c>
      <c r="J189" s="52" t="str">
        <f>IF(C189="","",_xlfn.XMATCH(C189,FitCurve!AF189:AF1188,-1))</f>
        <v/>
      </c>
      <c r="K189" s="52" t="str">
        <f>IF(C189="","",_xlfn.XMATCH(C189,FitCurve!AF189:AF1188,1))</f>
        <v/>
      </c>
      <c r="L189" s="3" t="str" cm="1">
        <f t="array" ref="L189">IF(C189="","",INDEX(FitCurve!$AE$3:$AE$1002,H189))</f>
        <v/>
      </c>
      <c r="M189" s="3" t="str" cm="1">
        <f t="array" ref="M189">IF(C189="","",INDEX(FitCurve!$AE$3:$AE$1002,I189))</f>
        <v/>
      </c>
      <c r="N189" s="3" t="str" cm="1">
        <f t="array" ref="N189">IF(C189="","",INDEX(FitCurve!$AF$3:$AF$1002,J189))</f>
        <v/>
      </c>
      <c r="O189" s="3" t="str" cm="1">
        <f t="array" ref="O189">IF(C189="","",INDEX(FitCurve!$AF$3:$AF$1002,K189))</f>
        <v/>
      </c>
      <c r="P189" s="3" t="str" cm="1">
        <f t="array" ref="P189">IF(C189="","",INDEX(FitCurve!$B$3:$B$1002,H189))</f>
        <v/>
      </c>
      <c r="Q189" s="3" t="str" cm="1">
        <f t="array" ref="Q189">IF(C189="","",INDEX(FitCurve!$B$3:$B$1002,I189))</f>
        <v/>
      </c>
      <c r="R189" s="3" t="str" cm="1">
        <f t="array" ref="R189">IF(C189="","",INDEX(FitCurve!$B$3:$B$1002,J189))</f>
        <v/>
      </c>
      <c r="S189" s="3" t="str" cm="1">
        <f t="array" ref="S189">IF(C189="","",INDEX(FitCurve!$B$3:$B$1002,K189))</f>
        <v/>
      </c>
    </row>
    <row r="190" spans="3:19" x14ac:dyDescent="0.25">
      <c r="C190" s="36"/>
      <c r="D190" s="3" t="str">
        <f>IF(C190="","",IF(OR(C190&gt;MAX(_xlfn.ANCHORARRAY(FitCurve!$E$3)),C190&lt;MIN(_xlfn.ANCHORARRAY(FitCurve!$E$3))),"Out of range",IF(CurveFitting!$N$3="5PL",10^(CurveFitting!$U$26-((LOG10(((CurveFitting!$U$25-CurveFitting!$U$24)/(C190-CurveFitting!$U$24))^(1/CurveFitting!$U$28)-1))/1)/CurveFitting!$U$27),
IF(CurveFitting!$N$3="4PL",10^(CurveFitting!$U$26-((LOG10((CurveFitting!$U$25-CurveFitting!$U$24)/(C190-CurveFitting!$U$24)-1))/CurveFitting!$U$27)),
IF(CurveFitting!$N$3="Linear",(C190-CurveFitting!$U$24)/CurveFitting!$U$25,
IF(CurveFitting!$N$3="Hyperbolic",CurveFitting!$U$25*C190/(CurveFitting!$U$24-C190),
IF(CurveFitting!$N$3="Exp1",CurveFitting!$U$26*LN(CurveFitting!$U$25/(CurveFitting!$U$25-C190)-CurveFitting!$U$24/(CurveFitting!$U$25-C190)),
IF(CurveFitting!$N$3="Exp2",CurveFitting!$U$26*LOG(CurveFitting!$U$24/(CurveFitting!$U$24-C190)-CurveFitting!$U$25/(CurveFitting!$U$24-C190)),""))))))))</f>
        <v/>
      </c>
      <c r="E190" s="3" t="str">
        <f>IFERROR(IF(C190="","",IF(OR(C190&gt;MAX(_xlfn.ANCHORARRAY(FitCurve!$E$3)),C190&lt;MIN(_xlfn.ANCHORARRAY(FitCurve!$E$3))),"Out of range","[ " &amp; TEXT(_xlfn.FORECAST.LINEAR(C190,R190:S190,N190:O190),"#.####") &amp; ", " &amp; TEXT(_xlfn.FORECAST.LINEAR(C190,P190:Q190,L190:M190),"#.####") &amp; " ]")),"")</f>
        <v/>
      </c>
      <c r="H190" s="52" t="str">
        <f>IF(C190="","",_xlfn.XMATCH(C190,FitCurve!AE190:AE1189,-1))</f>
        <v/>
      </c>
      <c r="I190" s="52" t="str">
        <f>IF(C190="","",_xlfn.XMATCH(C190,FitCurve!AE190:AE1189,1))</f>
        <v/>
      </c>
      <c r="J190" s="52" t="str">
        <f>IF(C190="","",_xlfn.XMATCH(C190,FitCurve!AF190:AF1189,-1))</f>
        <v/>
      </c>
      <c r="K190" s="52" t="str">
        <f>IF(C190="","",_xlfn.XMATCH(C190,FitCurve!AF190:AF1189,1))</f>
        <v/>
      </c>
      <c r="L190" s="3" t="str" cm="1">
        <f t="array" ref="L190">IF(C190="","",INDEX(FitCurve!$AE$3:$AE$1002,H190))</f>
        <v/>
      </c>
      <c r="M190" s="3" t="str" cm="1">
        <f t="array" ref="M190">IF(C190="","",INDEX(FitCurve!$AE$3:$AE$1002,I190))</f>
        <v/>
      </c>
      <c r="N190" s="3" t="str" cm="1">
        <f t="array" ref="N190">IF(C190="","",INDEX(FitCurve!$AF$3:$AF$1002,J190))</f>
        <v/>
      </c>
      <c r="O190" s="3" t="str" cm="1">
        <f t="array" ref="O190">IF(C190="","",INDEX(FitCurve!$AF$3:$AF$1002,K190))</f>
        <v/>
      </c>
      <c r="P190" s="3" t="str" cm="1">
        <f t="array" ref="P190">IF(C190="","",INDEX(FitCurve!$B$3:$B$1002,H190))</f>
        <v/>
      </c>
      <c r="Q190" s="3" t="str" cm="1">
        <f t="array" ref="Q190">IF(C190="","",INDEX(FitCurve!$B$3:$B$1002,I190))</f>
        <v/>
      </c>
      <c r="R190" s="3" t="str" cm="1">
        <f t="array" ref="R190">IF(C190="","",INDEX(FitCurve!$B$3:$B$1002,J190))</f>
        <v/>
      </c>
      <c r="S190" s="3" t="str" cm="1">
        <f t="array" ref="S190">IF(C190="","",INDEX(FitCurve!$B$3:$B$1002,K190))</f>
        <v/>
      </c>
    </row>
    <row r="191" spans="3:19" x14ac:dyDescent="0.25">
      <c r="C191" s="36"/>
      <c r="D191" s="3" t="str">
        <f>IF(C191="","",IF(OR(C191&gt;MAX(_xlfn.ANCHORARRAY(FitCurve!$E$3)),C191&lt;MIN(_xlfn.ANCHORARRAY(FitCurve!$E$3))),"Out of range",IF(CurveFitting!$N$3="5PL",10^(CurveFitting!$U$26-((LOG10(((CurveFitting!$U$25-CurveFitting!$U$24)/(C191-CurveFitting!$U$24))^(1/CurveFitting!$U$28)-1))/1)/CurveFitting!$U$27),
IF(CurveFitting!$N$3="4PL",10^(CurveFitting!$U$26-((LOG10((CurveFitting!$U$25-CurveFitting!$U$24)/(C191-CurveFitting!$U$24)-1))/CurveFitting!$U$27)),
IF(CurveFitting!$N$3="Linear",(C191-CurveFitting!$U$24)/CurveFitting!$U$25,
IF(CurveFitting!$N$3="Hyperbolic",CurveFitting!$U$25*C191/(CurveFitting!$U$24-C191),
IF(CurveFitting!$N$3="Exp1",CurveFitting!$U$26*LN(CurveFitting!$U$25/(CurveFitting!$U$25-C191)-CurveFitting!$U$24/(CurveFitting!$U$25-C191)),
IF(CurveFitting!$N$3="Exp2",CurveFitting!$U$26*LOG(CurveFitting!$U$24/(CurveFitting!$U$24-C191)-CurveFitting!$U$25/(CurveFitting!$U$24-C191)),""))))))))</f>
        <v/>
      </c>
      <c r="E191" s="3" t="str">
        <f>IFERROR(IF(C191="","",IF(OR(C191&gt;MAX(_xlfn.ANCHORARRAY(FitCurve!$E$3)),C191&lt;MIN(_xlfn.ANCHORARRAY(FitCurve!$E$3))),"Out of range","[ " &amp; TEXT(_xlfn.FORECAST.LINEAR(C191,R191:S191,N191:O191),"#.####") &amp; ", " &amp; TEXT(_xlfn.FORECAST.LINEAR(C191,P191:Q191,L191:M191),"#.####") &amp; " ]")),"")</f>
        <v/>
      </c>
      <c r="H191" s="52" t="str">
        <f>IF(C191="","",_xlfn.XMATCH(C191,FitCurve!AE191:AE1190,-1))</f>
        <v/>
      </c>
      <c r="I191" s="52" t="str">
        <f>IF(C191="","",_xlfn.XMATCH(C191,FitCurve!AE191:AE1190,1))</f>
        <v/>
      </c>
      <c r="J191" s="52" t="str">
        <f>IF(C191="","",_xlfn.XMATCH(C191,FitCurve!AF191:AF1190,-1))</f>
        <v/>
      </c>
      <c r="K191" s="52" t="str">
        <f>IF(C191="","",_xlfn.XMATCH(C191,FitCurve!AF191:AF1190,1))</f>
        <v/>
      </c>
      <c r="L191" s="3" t="str" cm="1">
        <f t="array" ref="L191">IF(C191="","",INDEX(FitCurve!$AE$3:$AE$1002,H191))</f>
        <v/>
      </c>
      <c r="M191" s="3" t="str" cm="1">
        <f t="array" ref="M191">IF(C191="","",INDEX(FitCurve!$AE$3:$AE$1002,I191))</f>
        <v/>
      </c>
      <c r="N191" s="3" t="str" cm="1">
        <f t="array" ref="N191">IF(C191="","",INDEX(FitCurve!$AF$3:$AF$1002,J191))</f>
        <v/>
      </c>
      <c r="O191" s="3" t="str" cm="1">
        <f t="array" ref="O191">IF(C191="","",INDEX(FitCurve!$AF$3:$AF$1002,K191))</f>
        <v/>
      </c>
      <c r="P191" s="3" t="str" cm="1">
        <f t="array" ref="P191">IF(C191="","",INDEX(FitCurve!$B$3:$B$1002,H191))</f>
        <v/>
      </c>
      <c r="Q191" s="3" t="str" cm="1">
        <f t="array" ref="Q191">IF(C191="","",INDEX(FitCurve!$B$3:$B$1002,I191))</f>
        <v/>
      </c>
      <c r="R191" s="3" t="str" cm="1">
        <f t="array" ref="R191">IF(C191="","",INDEX(FitCurve!$B$3:$B$1002,J191))</f>
        <v/>
      </c>
      <c r="S191" s="3" t="str" cm="1">
        <f t="array" ref="S191">IF(C191="","",INDEX(FitCurve!$B$3:$B$1002,K191))</f>
        <v/>
      </c>
    </row>
    <row r="192" spans="3:19" x14ac:dyDescent="0.25">
      <c r="C192" s="36"/>
      <c r="D192" s="3" t="str">
        <f>IF(C192="","",IF(OR(C192&gt;MAX(_xlfn.ANCHORARRAY(FitCurve!$E$3)),C192&lt;MIN(_xlfn.ANCHORARRAY(FitCurve!$E$3))),"Out of range",IF(CurveFitting!$N$3="5PL",10^(CurveFitting!$U$26-((LOG10(((CurveFitting!$U$25-CurveFitting!$U$24)/(C192-CurveFitting!$U$24))^(1/CurveFitting!$U$28)-1))/1)/CurveFitting!$U$27),
IF(CurveFitting!$N$3="4PL",10^(CurveFitting!$U$26-((LOG10((CurveFitting!$U$25-CurveFitting!$U$24)/(C192-CurveFitting!$U$24)-1))/CurveFitting!$U$27)),
IF(CurveFitting!$N$3="Linear",(C192-CurveFitting!$U$24)/CurveFitting!$U$25,
IF(CurveFitting!$N$3="Hyperbolic",CurveFitting!$U$25*C192/(CurveFitting!$U$24-C192),
IF(CurveFitting!$N$3="Exp1",CurveFitting!$U$26*LN(CurveFitting!$U$25/(CurveFitting!$U$25-C192)-CurveFitting!$U$24/(CurveFitting!$U$25-C192)),
IF(CurveFitting!$N$3="Exp2",CurveFitting!$U$26*LOG(CurveFitting!$U$24/(CurveFitting!$U$24-C192)-CurveFitting!$U$25/(CurveFitting!$U$24-C192)),""))))))))</f>
        <v/>
      </c>
      <c r="E192" s="3" t="str">
        <f>IFERROR(IF(C192="","",IF(OR(C192&gt;MAX(_xlfn.ANCHORARRAY(FitCurve!$E$3)),C192&lt;MIN(_xlfn.ANCHORARRAY(FitCurve!$E$3))),"Out of range","[ " &amp; TEXT(_xlfn.FORECAST.LINEAR(C192,R192:S192,N192:O192),"#.####") &amp; ", " &amp; TEXT(_xlfn.FORECAST.LINEAR(C192,P192:Q192,L192:M192),"#.####") &amp; " ]")),"")</f>
        <v/>
      </c>
      <c r="H192" s="52" t="str">
        <f>IF(C192="","",_xlfn.XMATCH(C192,FitCurve!AE192:AE1191,-1))</f>
        <v/>
      </c>
      <c r="I192" s="52" t="str">
        <f>IF(C192="","",_xlfn.XMATCH(C192,FitCurve!AE192:AE1191,1))</f>
        <v/>
      </c>
      <c r="J192" s="52" t="str">
        <f>IF(C192="","",_xlfn.XMATCH(C192,FitCurve!AF192:AF1191,-1))</f>
        <v/>
      </c>
      <c r="K192" s="52" t="str">
        <f>IF(C192="","",_xlfn.XMATCH(C192,FitCurve!AF192:AF1191,1))</f>
        <v/>
      </c>
      <c r="L192" s="3" t="str" cm="1">
        <f t="array" ref="L192">IF(C192="","",INDEX(FitCurve!$AE$3:$AE$1002,H192))</f>
        <v/>
      </c>
      <c r="M192" s="3" t="str" cm="1">
        <f t="array" ref="M192">IF(C192="","",INDEX(FitCurve!$AE$3:$AE$1002,I192))</f>
        <v/>
      </c>
      <c r="N192" s="3" t="str" cm="1">
        <f t="array" ref="N192">IF(C192="","",INDEX(FitCurve!$AF$3:$AF$1002,J192))</f>
        <v/>
      </c>
      <c r="O192" s="3" t="str" cm="1">
        <f t="array" ref="O192">IF(C192="","",INDEX(FitCurve!$AF$3:$AF$1002,K192))</f>
        <v/>
      </c>
      <c r="P192" s="3" t="str" cm="1">
        <f t="array" ref="P192">IF(C192="","",INDEX(FitCurve!$B$3:$B$1002,H192))</f>
        <v/>
      </c>
      <c r="Q192" s="3" t="str" cm="1">
        <f t="array" ref="Q192">IF(C192="","",INDEX(FitCurve!$B$3:$B$1002,I192))</f>
        <v/>
      </c>
      <c r="R192" s="3" t="str" cm="1">
        <f t="array" ref="R192">IF(C192="","",INDEX(FitCurve!$B$3:$B$1002,J192))</f>
        <v/>
      </c>
      <c r="S192" s="3" t="str" cm="1">
        <f t="array" ref="S192">IF(C192="","",INDEX(FitCurve!$B$3:$B$1002,K192))</f>
        <v/>
      </c>
    </row>
    <row r="193" spans="3:19" x14ac:dyDescent="0.25">
      <c r="C193" s="36"/>
      <c r="D193" s="3" t="str">
        <f>IF(C193="","",IF(OR(C193&gt;MAX(_xlfn.ANCHORARRAY(FitCurve!$E$3)),C193&lt;MIN(_xlfn.ANCHORARRAY(FitCurve!$E$3))),"Out of range",IF(CurveFitting!$N$3="5PL",10^(CurveFitting!$U$26-((LOG10(((CurveFitting!$U$25-CurveFitting!$U$24)/(C193-CurveFitting!$U$24))^(1/CurveFitting!$U$28)-1))/1)/CurveFitting!$U$27),
IF(CurveFitting!$N$3="4PL",10^(CurveFitting!$U$26-((LOG10((CurveFitting!$U$25-CurveFitting!$U$24)/(C193-CurveFitting!$U$24)-1))/CurveFitting!$U$27)),
IF(CurveFitting!$N$3="Linear",(C193-CurveFitting!$U$24)/CurveFitting!$U$25,
IF(CurveFitting!$N$3="Hyperbolic",CurveFitting!$U$25*C193/(CurveFitting!$U$24-C193),
IF(CurveFitting!$N$3="Exp1",CurveFitting!$U$26*LN(CurveFitting!$U$25/(CurveFitting!$U$25-C193)-CurveFitting!$U$24/(CurveFitting!$U$25-C193)),
IF(CurveFitting!$N$3="Exp2",CurveFitting!$U$26*LOG(CurveFitting!$U$24/(CurveFitting!$U$24-C193)-CurveFitting!$U$25/(CurveFitting!$U$24-C193)),""))))))))</f>
        <v/>
      </c>
      <c r="E193" s="3" t="str">
        <f>IFERROR(IF(C193="","",IF(OR(C193&gt;MAX(_xlfn.ANCHORARRAY(FitCurve!$E$3)),C193&lt;MIN(_xlfn.ANCHORARRAY(FitCurve!$E$3))),"Out of range","[ " &amp; TEXT(_xlfn.FORECAST.LINEAR(C193,R193:S193,N193:O193),"#.####") &amp; ", " &amp; TEXT(_xlfn.FORECAST.LINEAR(C193,P193:Q193,L193:M193),"#.####") &amp; " ]")),"")</f>
        <v/>
      </c>
      <c r="H193" s="52" t="str">
        <f>IF(C193="","",_xlfn.XMATCH(C193,FitCurve!AE193:AE1192,-1))</f>
        <v/>
      </c>
      <c r="I193" s="52" t="str">
        <f>IF(C193="","",_xlfn.XMATCH(C193,FitCurve!AE193:AE1192,1))</f>
        <v/>
      </c>
      <c r="J193" s="52" t="str">
        <f>IF(C193="","",_xlfn.XMATCH(C193,FitCurve!AF193:AF1192,-1))</f>
        <v/>
      </c>
      <c r="K193" s="52" t="str">
        <f>IF(C193="","",_xlfn.XMATCH(C193,FitCurve!AF193:AF1192,1))</f>
        <v/>
      </c>
      <c r="L193" s="3" t="str" cm="1">
        <f t="array" ref="L193">IF(C193="","",INDEX(FitCurve!$AE$3:$AE$1002,H193))</f>
        <v/>
      </c>
      <c r="M193" s="3" t="str" cm="1">
        <f t="array" ref="M193">IF(C193="","",INDEX(FitCurve!$AE$3:$AE$1002,I193))</f>
        <v/>
      </c>
      <c r="N193" s="3" t="str" cm="1">
        <f t="array" ref="N193">IF(C193="","",INDEX(FitCurve!$AF$3:$AF$1002,J193))</f>
        <v/>
      </c>
      <c r="O193" s="3" t="str" cm="1">
        <f t="array" ref="O193">IF(C193="","",INDEX(FitCurve!$AF$3:$AF$1002,K193))</f>
        <v/>
      </c>
      <c r="P193" s="3" t="str" cm="1">
        <f t="array" ref="P193">IF(C193="","",INDEX(FitCurve!$B$3:$B$1002,H193))</f>
        <v/>
      </c>
      <c r="Q193" s="3" t="str" cm="1">
        <f t="array" ref="Q193">IF(C193="","",INDEX(FitCurve!$B$3:$B$1002,I193))</f>
        <v/>
      </c>
      <c r="R193" s="3" t="str" cm="1">
        <f t="array" ref="R193">IF(C193="","",INDEX(FitCurve!$B$3:$B$1002,J193))</f>
        <v/>
      </c>
      <c r="S193" s="3" t="str" cm="1">
        <f t="array" ref="S193">IF(C193="","",INDEX(FitCurve!$B$3:$B$1002,K193))</f>
        <v/>
      </c>
    </row>
    <row r="194" spans="3:19" x14ac:dyDescent="0.25">
      <c r="C194" s="36"/>
      <c r="D194" s="3" t="str">
        <f>IF(C194="","",IF(OR(C194&gt;MAX(_xlfn.ANCHORARRAY(FitCurve!$E$3)),C194&lt;MIN(_xlfn.ANCHORARRAY(FitCurve!$E$3))),"Out of range",IF(CurveFitting!$N$3="5PL",10^(CurveFitting!$U$26-((LOG10(((CurveFitting!$U$25-CurveFitting!$U$24)/(C194-CurveFitting!$U$24))^(1/CurveFitting!$U$28)-1))/1)/CurveFitting!$U$27),
IF(CurveFitting!$N$3="4PL",10^(CurveFitting!$U$26-((LOG10((CurveFitting!$U$25-CurveFitting!$U$24)/(C194-CurveFitting!$U$24)-1))/CurveFitting!$U$27)),
IF(CurveFitting!$N$3="Linear",(C194-CurveFitting!$U$24)/CurveFitting!$U$25,
IF(CurveFitting!$N$3="Hyperbolic",CurveFitting!$U$25*C194/(CurveFitting!$U$24-C194),
IF(CurveFitting!$N$3="Exp1",CurveFitting!$U$26*LN(CurveFitting!$U$25/(CurveFitting!$U$25-C194)-CurveFitting!$U$24/(CurveFitting!$U$25-C194)),
IF(CurveFitting!$N$3="Exp2",CurveFitting!$U$26*LOG(CurveFitting!$U$24/(CurveFitting!$U$24-C194)-CurveFitting!$U$25/(CurveFitting!$U$24-C194)),""))))))))</f>
        <v/>
      </c>
      <c r="E194" s="3" t="str">
        <f>IFERROR(IF(C194="","",IF(OR(C194&gt;MAX(_xlfn.ANCHORARRAY(FitCurve!$E$3)),C194&lt;MIN(_xlfn.ANCHORARRAY(FitCurve!$E$3))),"Out of range","[ " &amp; TEXT(_xlfn.FORECAST.LINEAR(C194,R194:S194,N194:O194),"#.####") &amp; ", " &amp; TEXT(_xlfn.FORECAST.LINEAR(C194,P194:Q194,L194:M194),"#.####") &amp; " ]")),"")</f>
        <v/>
      </c>
      <c r="H194" s="52" t="str">
        <f>IF(C194="","",_xlfn.XMATCH(C194,FitCurve!AE194:AE1193,-1))</f>
        <v/>
      </c>
      <c r="I194" s="52" t="str">
        <f>IF(C194="","",_xlfn.XMATCH(C194,FitCurve!AE194:AE1193,1))</f>
        <v/>
      </c>
      <c r="J194" s="52" t="str">
        <f>IF(C194="","",_xlfn.XMATCH(C194,FitCurve!AF194:AF1193,-1))</f>
        <v/>
      </c>
      <c r="K194" s="52" t="str">
        <f>IF(C194="","",_xlfn.XMATCH(C194,FitCurve!AF194:AF1193,1))</f>
        <v/>
      </c>
      <c r="L194" s="3" t="str" cm="1">
        <f t="array" ref="L194">IF(C194="","",INDEX(FitCurve!$AE$3:$AE$1002,H194))</f>
        <v/>
      </c>
      <c r="M194" s="3" t="str" cm="1">
        <f t="array" ref="M194">IF(C194="","",INDEX(FitCurve!$AE$3:$AE$1002,I194))</f>
        <v/>
      </c>
      <c r="N194" s="3" t="str" cm="1">
        <f t="array" ref="N194">IF(C194="","",INDEX(FitCurve!$AF$3:$AF$1002,J194))</f>
        <v/>
      </c>
      <c r="O194" s="3" t="str" cm="1">
        <f t="array" ref="O194">IF(C194="","",INDEX(FitCurve!$AF$3:$AF$1002,K194))</f>
        <v/>
      </c>
      <c r="P194" s="3" t="str" cm="1">
        <f t="array" ref="P194">IF(C194="","",INDEX(FitCurve!$B$3:$B$1002,H194))</f>
        <v/>
      </c>
      <c r="Q194" s="3" t="str" cm="1">
        <f t="array" ref="Q194">IF(C194="","",INDEX(FitCurve!$B$3:$B$1002,I194))</f>
        <v/>
      </c>
      <c r="R194" s="3" t="str" cm="1">
        <f t="array" ref="R194">IF(C194="","",INDEX(FitCurve!$B$3:$B$1002,J194))</f>
        <v/>
      </c>
      <c r="S194" s="3" t="str" cm="1">
        <f t="array" ref="S194">IF(C194="","",INDEX(FitCurve!$B$3:$B$1002,K194))</f>
        <v/>
      </c>
    </row>
    <row r="195" spans="3:19" x14ac:dyDescent="0.25">
      <c r="C195" s="36"/>
      <c r="D195" s="3" t="str">
        <f>IF(C195="","",IF(OR(C195&gt;MAX(_xlfn.ANCHORARRAY(FitCurve!$E$3)),C195&lt;MIN(_xlfn.ANCHORARRAY(FitCurve!$E$3))),"Out of range",IF(CurveFitting!$N$3="5PL",10^(CurveFitting!$U$26-((LOG10(((CurveFitting!$U$25-CurveFitting!$U$24)/(C195-CurveFitting!$U$24))^(1/CurveFitting!$U$28)-1))/1)/CurveFitting!$U$27),
IF(CurveFitting!$N$3="4PL",10^(CurveFitting!$U$26-((LOG10((CurveFitting!$U$25-CurveFitting!$U$24)/(C195-CurveFitting!$U$24)-1))/CurveFitting!$U$27)),
IF(CurveFitting!$N$3="Linear",(C195-CurveFitting!$U$24)/CurveFitting!$U$25,
IF(CurveFitting!$N$3="Hyperbolic",CurveFitting!$U$25*C195/(CurveFitting!$U$24-C195),
IF(CurveFitting!$N$3="Exp1",CurveFitting!$U$26*LN(CurveFitting!$U$25/(CurveFitting!$U$25-C195)-CurveFitting!$U$24/(CurveFitting!$U$25-C195)),
IF(CurveFitting!$N$3="Exp2",CurveFitting!$U$26*LOG(CurveFitting!$U$24/(CurveFitting!$U$24-C195)-CurveFitting!$U$25/(CurveFitting!$U$24-C195)),""))))))))</f>
        <v/>
      </c>
      <c r="E195" s="3" t="str">
        <f>IFERROR(IF(C195="","",IF(OR(C195&gt;MAX(_xlfn.ANCHORARRAY(FitCurve!$E$3)),C195&lt;MIN(_xlfn.ANCHORARRAY(FitCurve!$E$3))),"Out of range","[ " &amp; TEXT(_xlfn.FORECAST.LINEAR(C195,R195:S195,N195:O195),"#.####") &amp; ", " &amp; TEXT(_xlfn.FORECAST.LINEAR(C195,P195:Q195,L195:M195),"#.####") &amp; " ]")),"")</f>
        <v/>
      </c>
      <c r="H195" s="52" t="str">
        <f>IF(C195="","",_xlfn.XMATCH(C195,FitCurve!AE195:AE1194,-1))</f>
        <v/>
      </c>
      <c r="I195" s="52" t="str">
        <f>IF(C195="","",_xlfn.XMATCH(C195,FitCurve!AE195:AE1194,1))</f>
        <v/>
      </c>
      <c r="J195" s="52" t="str">
        <f>IF(C195="","",_xlfn.XMATCH(C195,FitCurve!AF195:AF1194,-1))</f>
        <v/>
      </c>
      <c r="K195" s="52" t="str">
        <f>IF(C195="","",_xlfn.XMATCH(C195,FitCurve!AF195:AF1194,1))</f>
        <v/>
      </c>
      <c r="L195" s="3" t="str" cm="1">
        <f t="array" ref="L195">IF(C195="","",INDEX(FitCurve!$AE$3:$AE$1002,H195))</f>
        <v/>
      </c>
      <c r="M195" s="3" t="str" cm="1">
        <f t="array" ref="M195">IF(C195="","",INDEX(FitCurve!$AE$3:$AE$1002,I195))</f>
        <v/>
      </c>
      <c r="N195" s="3" t="str" cm="1">
        <f t="array" ref="N195">IF(C195="","",INDEX(FitCurve!$AF$3:$AF$1002,J195))</f>
        <v/>
      </c>
      <c r="O195" s="3" t="str" cm="1">
        <f t="array" ref="O195">IF(C195="","",INDEX(FitCurve!$AF$3:$AF$1002,K195))</f>
        <v/>
      </c>
      <c r="P195" s="3" t="str" cm="1">
        <f t="array" ref="P195">IF(C195="","",INDEX(FitCurve!$B$3:$B$1002,H195))</f>
        <v/>
      </c>
      <c r="Q195" s="3" t="str" cm="1">
        <f t="array" ref="Q195">IF(C195="","",INDEX(FitCurve!$B$3:$B$1002,I195))</f>
        <v/>
      </c>
      <c r="R195" s="3" t="str" cm="1">
        <f t="array" ref="R195">IF(C195="","",INDEX(FitCurve!$B$3:$B$1002,J195))</f>
        <v/>
      </c>
      <c r="S195" s="3" t="str" cm="1">
        <f t="array" ref="S195">IF(C195="","",INDEX(FitCurve!$B$3:$B$1002,K195))</f>
        <v/>
      </c>
    </row>
    <row r="196" spans="3:19" x14ac:dyDescent="0.25">
      <c r="C196" s="36"/>
      <c r="D196" s="3" t="str">
        <f>IF(C196="","",IF(OR(C196&gt;MAX(_xlfn.ANCHORARRAY(FitCurve!$E$3)),C196&lt;MIN(_xlfn.ANCHORARRAY(FitCurve!$E$3))),"Out of range",IF(CurveFitting!$N$3="5PL",10^(CurveFitting!$U$26-((LOG10(((CurveFitting!$U$25-CurveFitting!$U$24)/(C196-CurveFitting!$U$24))^(1/CurveFitting!$U$28)-1))/1)/CurveFitting!$U$27),
IF(CurveFitting!$N$3="4PL",10^(CurveFitting!$U$26-((LOG10((CurveFitting!$U$25-CurveFitting!$U$24)/(C196-CurveFitting!$U$24)-1))/CurveFitting!$U$27)),
IF(CurveFitting!$N$3="Linear",(C196-CurveFitting!$U$24)/CurveFitting!$U$25,
IF(CurveFitting!$N$3="Hyperbolic",CurveFitting!$U$25*C196/(CurveFitting!$U$24-C196),
IF(CurveFitting!$N$3="Exp1",CurveFitting!$U$26*LN(CurveFitting!$U$25/(CurveFitting!$U$25-C196)-CurveFitting!$U$24/(CurveFitting!$U$25-C196)),
IF(CurveFitting!$N$3="Exp2",CurveFitting!$U$26*LOG(CurveFitting!$U$24/(CurveFitting!$U$24-C196)-CurveFitting!$U$25/(CurveFitting!$U$24-C196)),""))))))))</f>
        <v/>
      </c>
      <c r="E196" s="3" t="str">
        <f>IFERROR(IF(C196="","",IF(OR(C196&gt;MAX(_xlfn.ANCHORARRAY(FitCurve!$E$3)),C196&lt;MIN(_xlfn.ANCHORARRAY(FitCurve!$E$3))),"Out of range","[ " &amp; TEXT(_xlfn.FORECAST.LINEAR(C196,R196:S196,N196:O196),"#.####") &amp; ", " &amp; TEXT(_xlfn.FORECAST.LINEAR(C196,P196:Q196,L196:M196),"#.####") &amp; " ]")),"")</f>
        <v/>
      </c>
      <c r="H196" s="52" t="str">
        <f>IF(C196="","",_xlfn.XMATCH(C196,FitCurve!AE196:AE1195,-1))</f>
        <v/>
      </c>
      <c r="I196" s="52" t="str">
        <f>IF(C196="","",_xlfn.XMATCH(C196,FitCurve!AE196:AE1195,1))</f>
        <v/>
      </c>
      <c r="J196" s="52" t="str">
        <f>IF(C196="","",_xlfn.XMATCH(C196,FitCurve!AF196:AF1195,-1))</f>
        <v/>
      </c>
      <c r="K196" s="52" t="str">
        <f>IF(C196="","",_xlfn.XMATCH(C196,FitCurve!AF196:AF1195,1))</f>
        <v/>
      </c>
      <c r="L196" s="3" t="str" cm="1">
        <f t="array" ref="L196">IF(C196="","",INDEX(FitCurve!$AE$3:$AE$1002,H196))</f>
        <v/>
      </c>
      <c r="M196" s="3" t="str" cm="1">
        <f t="array" ref="M196">IF(C196="","",INDEX(FitCurve!$AE$3:$AE$1002,I196))</f>
        <v/>
      </c>
      <c r="N196" s="3" t="str" cm="1">
        <f t="array" ref="N196">IF(C196="","",INDEX(FitCurve!$AF$3:$AF$1002,J196))</f>
        <v/>
      </c>
      <c r="O196" s="3" t="str" cm="1">
        <f t="array" ref="O196">IF(C196="","",INDEX(FitCurve!$AF$3:$AF$1002,K196))</f>
        <v/>
      </c>
      <c r="P196" s="3" t="str" cm="1">
        <f t="array" ref="P196">IF(C196="","",INDEX(FitCurve!$B$3:$B$1002,H196))</f>
        <v/>
      </c>
      <c r="Q196" s="3" t="str" cm="1">
        <f t="array" ref="Q196">IF(C196="","",INDEX(FitCurve!$B$3:$B$1002,I196))</f>
        <v/>
      </c>
      <c r="R196" s="3" t="str" cm="1">
        <f t="array" ref="R196">IF(C196="","",INDEX(FitCurve!$B$3:$B$1002,J196))</f>
        <v/>
      </c>
      <c r="S196" s="3" t="str" cm="1">
        <f t="array" ref="S196">IF(C196="","",INDEX(FitCurve!$B$3:$B$1002,K196))</f>
        <v/>
      </c>
    </row>
    <row r="197" spans="3:19" x14ac:dyDescent="0.25">
      <c r="C197" s="36"/>
      <c r="D197" s="3" t="str">
        <f>IF(C197="","",IF(OR(C197&gt;MAX(_xlfn.ANCHORARRAY(FitCurve!$E$3)),C197&lt;MIN(_xlfn.ANCHORARRAY(FitCurve!$E$3))),"Out of range",IF(CurveFitting!$N$3="5PL",10^(CurveFitting!$U$26-((LOG10(((CurveFitting!$U$25-CurveFitting!$U$24)/(C197-CurveFitting!$U$24))^(1/CurveFitting!$U$28)-1))/1)/CurveFitting!$U$27),
IF(CurveFitting!$N$3="4PL",10^(CurveFitting!$U$26-((LOG10((CurveFitting!$U$25-CurveFitting!$U$24)/(C197-CurveFitting!$U$24)-1))/CurveFitting!$U$27)),
IF(CurveFitting!$N$3="Linear",(C197-CurveFitting!$U$24)/CurveFitting!$U$25,
IF(CurveFitting!$N$3="Hyperbolic",CurveFitting!$U$25*C197/(CurveFitting!$U$24-C197),
IF(CurveFitting!$N$3="Exp1",CurveFitting!$U$26*LN(CurveFitting!$U$25/(CurveFitting!$U$25-C197)-CurveFitting!$U$24/(CurveFitting!$U$25-C197)),
IF(CurveFitting!$N$3="Exp2",CurveFitting!$U$26*LOG(CurveFitting!$U$24/(CurveFitting!$U$24-C197)-CurveFitting!$U$25/(CurveFitting!$U$24-C197)),""))))))))</f>
        <v/>
      </c>
      <c r="E197" s="3" t="str">
        <f>IFERROR(IF(C197="","",IF(OR(C197&gt;MAX(_xlfn.ANCHORARRAY(FitCurve!$E$3)),C197&lt;MIN(_xlfn.ANCHORARRAY(FitCurve!$E$3))),"Out of range","[ " &amp; TEXT(_xlfn.FORECAST.LINEAR(C197,R197:S197,N197:O197),"#.####") &amp; ", " &amp; TEXT(_xlfn.FORECAST.LINEAR(C197,P197:Q197,L197:M197),"#.####") &amp; " ]")),"")</f>
        <v/>
      </c>
      <c r="H197" s="52" t="str">
        <f>IF(C197="","",_xlfn.XMATCH(C197,FitCurve!AE197:AE1196,-1))</f>
        <v/>
      </c>
      <c r="I197" s="52" t="str">
        <f>IF(C197="","",_xlfn.XMATCH(C197,FitCurve!AE197:AE1196,1))</f>
        <v/>
      </c>
      <c r="J197" s="52" t="str">
        <f>IF(C197="","",_xlfn.XMATCH(C197,FitCurve!AF197:AF1196,-1))</f>
        <v/>
      </c>
      <c r="K197" s="52" t="str">
        <f>IF(C197="","",_xlfn.XMATCH(C197,FitCurve!AF197:AF1196,1))</f>
        <v/>
      </c>
      <c r="L197" s="3" t="str" cm="1">
        <f t="array" ref="L197">IF(C197="","",INDEX(FitCurve!$AE$3:$AE$1002,H197))</f>
        <v/>
      </c>
      <c r="M197" s="3" t="str" cm="1">
        <f t="array" ref="M197">IF(C197="","",INDEX(FitCurve!$AE$3:$AE$1002,I197))</f>
        <v/>
      </c>
      <c r="N197" s="3" t="str" cm="1">
        <f t="array" ref="N197">IF(C197="","",INDEX(FitCurve!$AF$3:$AF$1002,J197))</f>
        <v/>
      </c>
      <c r="O197" s="3" t="str" cm="1">
        <f t="array" ref="O197">IF(C197="","",INDEX(FitCurve!$AF$3:$AF$1002,K197))</f>
        <v/>
      </c>
      <c r="P197" s="3" t="str" cm="1">
        <f t="array" ref="P197">IF(C197="","",INDEX(FitCurve!$B$3:$B$1002,H197))</f>
        <v/>
      </c>
      <c r="Q197" s="3" t="str" cm="1">
        <f t="array" ref="Q197">IF(C197="","",INDEX(FitCurve!$B$3:$B$1002,I197))</f>
        <v/>
      </c>
      <c r="R197" s="3" t="str" cm="1">
        <f t="array" ref="R197">IF(C197="","",INDEX(FitCurve!$B$3:$B$1002,J197))</f>
        <v/>
      </c>
      <c r="S197" s="3" t="str" cm="1">
        <f t="array" ref="S197">IF(C197="","",INDEX(FitCurve!$B$3:$B$1002,K197))</f>
        <v/>
      </c>
    </row>
    <row r="198" spans="3:19" x14ac:dyDescent="0.25">
      <c r="C198" s="36"/>
      <c r="D198" s="3" t="str">
        <f>IF(C198="","",IF(OR(C198&gt;MAX(_xlfn.ANCHORARRAY(FitCurve!$E$3)),C198&lt;MIN(_xlfn.ANCHORARRAY(FitCurve!$E$3))),"Out of range",IF(CurveFitting!$N$3="5PL",10^(CurveFitting!$U$26-((LOG10(((CurveFitting!$U$25-CurveFitting!$U$24)/(C198-CurveFitting!$U$24))^(1/CurveFitting!$U$28)-1))/1)/CurveFitting!$U$27),
IF(CurveFitting!$N$3="4PL",10^(CurveFitting!$U$26-((LOG10((CurveFitting!$U$25-CurveFitting!$U$24)/(C198-CurveFitting!$U$24)-1))/CurveFitting!$U$27)),
IF(CurveFitting!$N$3="Linear",(C198-CurveFitting!$U$24)/CurveFitting!$U$25,
IF(CurveFitting!$N$3="Hyperbolic",CurveFitting!$U$25*C198/(CurveFitting!$U$24-C198),
IF(CurveFitting!$N$3="Exp1",CurveFitting!$U$26*LN(CurveFitting!$U$25/(CurveFitting!$U$25-C198)-CurveFitting!$U$24/(CurveFitting!$U$25-C198)),
IF(CurveFitting!$N$3="Exp2",CurveFitting!$U$26*LOG(CurveFitting!$U$24/(CurveFitting!$U$24-C198)-CurveFitting!$U$25/(CurveFitting!$U$24-C198)),""))))))))</f>
        <v/>
      </c>
      <c r="E198" s="3" t="str">
        <f>IFERROR(IF(C198="","",IF(OR(C198&gt;MAX(_xlfn.ANCHORARRAY(FitCurve!$E$3)),C198&lt;MIN(_xlfn.ANCHORARRAY(FitCurve!$E$3))),"Out of range","[ " &amp; TEXT(_xlfn.FORECAST.LINEAR(C198,R198:S198,N198:O198),"#.####") &amp; ", " &amp; TEXT(_xlfn.FORECAST.LINEAR(C198,P198:Q198,L198:M198),"#.####") &amp; " ]")),"")</f>
        <v/>
      </c>
      <c r="H198" s="52" t="str">
        <f>IF(C198="","",_xlfn.XMATCH(C198,FitCurve!AE198:AE1197,-1))</f>
        <v/>
      </c>
      <c r="I198" s="52" t="str">
        <f>IF(C198="","",_xlfn.XMATCH(C198,FitCurve!AE198:AE1197,1))</f>
        <v/>
      </c>
      <c r="J198" s="52" t="str">
        <f>IF(C198="","",_xlfn.XMATCH(C198,FitCurve!AF198:AF1197,-1))</f>
        <v/>
      </c>
      <c r="K198" s="52" t="str">
        <f>IF(C198="","",_xlfn.XMATCH(C198,FitCurve!AF198:AF1197,1))</f>
        <v/>
      </c>
      <c r="L198" s="3" t="str" cm="1">
        <f t="array" ref="L198">IF(C198="","",INDEX(FitCurve!$AE$3:$AE$1002,H198))</f>
        <v/>
      </c>
      <c r="M198" s="3" t="str" cm="1">
        <f t="array" ref="M198">IF(C198="","",INDEX(FitCurve!$AE$3:$AE$1002,I198))</f>
        <v/>
      </c>
      <c r="N198" s="3" t="str" cm="1">
        <f t="array" ref="N198">IF(C198="","",INDEX(FitCurve!$AF$3:$AF$1002,J198))</f>
        <v/>
      </c>
      <c r="O198" s="3" t="str" cm="1">
        <f t="array" ref="O198">IF(C198="","",INDEX(FitCurve!$AF$3:$AF$1002,K198))</f>
        <v/>
      </c>
      <c r="P198" s="3" t="str" cm="1">
        <f t="array" ref="P198">IF(C198="","",INDEX(FitCurve!$B$3:$B$1002,H198))</f>
        <v/>
      </c>
      <c r="Q198" s="3" t="str" cm="1">
        <f t="array" ref="Q198">IF(C198="","",INDEX(FitCurve!$B$3:$B$1002,I198))</f>
        <v/>
      </c>
      <c r="R198" s="3" t="str" cm="1">
        <f t="array" ref="R198">IF(C198="","",INDEX(FitCurve!$B$3:$B$1002,J198))</f>
        <v/>
      </c>
      <c r="S198" s="3" t="str" cm="1">
        <f t="array" ref="S198">IF(C198="","",INDEX(FitCurve!$B$3:$B$1002,K198))</f>
        <v/>
      </c>
    </row>
    <row r="199" spans="3:19" x14ac:dyDescent="0.25">
      <c r="C199" s="36"/>
      <c r="D199" s="3" t="str">
        <f>IF(C199="","",IF(OR(C199&gt;MAX(_xlfn.ANCHORARRAY(FitCurve!$E$3)),C199&lt;MIN(_xlfn.ANCHORARRAY(FitCurve!$E$3))),"Out of range",IF(CurveFitting!$N$3="5PL",10^(CurveFitting!$U$26-((LOG10(((CurveFitting!$U$25-CurveFitting!$U$24)/(C199-CurveFitting!$U$24))^(1/CurveFitting!$U$28)-1))/1)/CurveFitting!$U$27),
IF(CurveFitting!$N$3="4PL",10^(CurveFitting!$U$26-((LOG10((CurveFitting!$U$25-CurveFitting!$U$24)/(C199-CurveFitting!$U$24)-1))/CurveFitting!$U$27)),
IF(CurveFitting!$N$3="Linear",(C199-CurveFitting!$U$24)/CurveFitting!$U$25,
IF(CurveFitting!$N$3="Hyperbolic",CurveFitting!$U$25*C199/(CurveFitting!$U$24-C199),
IF(CurveFitting!$N$3="Exp1",CurveFitting!$U$26*LN(CurveFitting!$U$25/(CurveFitting!$U$25-C199)-CurveFitting!$U$24/(CurveFitting!$U$25-C199)),
IF(CurveFitting!$N$3="Exp2",CurveFitting!$U$26*LOG(CurveFitting!$U$24/(CurveFitting!$U$24-C199)-CurveFitting!$U$25/(CurveFitting!$U$24-C199)),""))))))))</f>
        <v/>
      </c>
      <c r="E199" s="3" t="str">
        <f>IFERROR(IF(C199="","",IF(OR(C199&gt;MAX(_xlfn.ANCHORARRAY(FitCurve!$E$3)),C199&lt;MIN(_xlfn.ANCHORARRAY(FitCurve!$E$3))),"Out of range","[ " &amp; TEXT(_xlfn.FORECAST.LINEAR(C199,R199:S199,N199:O199),"#.####") &amp; ", " &amp; TEXT(_xlfn.FORECAST.LINEAR(C199,P199:Q199,L199:M199),"#.####") &amp; " ]")),"")</f>
        <v/>
      </c>
      <c r="H199" s="52" t="str">
        <f>IF(C199="","",_xlfn.XMATCH(C199,FitCurve!AE199:AE1198,-1))</f>
        <v/>
      </c>
      <c r="I199" s="52" t="str">
        <f>IF(C199="","",_xlfn.XMATCH(C199,FitCurve!AE199:AE1198,1))</f>
        <v/>
      </c>
      <c r="J199" s="52" t="str">
        <f>IF(C199="","",_xlfn.XMATCH(C199,FitCurve!AF199:AF1198,-1))</f>
        <v/>
      </c>
      <c r="K199" s="52" t="str">
        <f>IF(C199="","",_xlfn.XMATCH(C199,FitCurve!AF199:AF1198,1))</f>
        <v/>
      </c>
      <c r="L199" s="3" t="str" cm="1">
        <f t="array" ref="L199">IF(C199="","",INDEX(FitCurve!$AE$3:$AE$1002,H199))</f>
        <v/>
      </c>
      <c r="M199" s="3" t="str" cm="1">
        <f t="array" ref="M199">IF(C199="","",INDEX(FitCurve!$AE$3:$AE$1002,I199))</f>
        <v/>
      </c>
      <c r="N199" s="3" t="str" cm="1">
        <f t="array" ref="N199">IF(C199="","",INDEX(FitCurve!$AF$3:$AF$1002,J199))</f>
        <v/>
      </c>
      <c r="O199" s="3" t="str" cm="1">
        <f t="array" ref="O199">IF(C199="","",INDEX(FitCurve!$AF$3:$AF$1002,K199))</f>
        <v/>
      </c>
      <c r="P199" s="3" t="str" cm="1">
        <f t="array" ref="P199">IF(C199="","",INDEX(FitCurve!$B$3:$B$1002,H199))</f>
        <v/>
      </c>
      <c r="Q199" s="3" t="str" cm="1">
        <f t="array" ref="Q199">IF(C199="","",INDEX(FitCurve!$B$3:$B$1002,I199))</f>
        <v/>
      </c>
      <c r="R199" s="3" t="str" cm="1">
        <f t="array" ref="R199">IF(C199="","",INDEX(FitCurve!$B$3:$B$1002,J199))</f>
        <v/>
      </c>
      <c r="S199" s="3" t="str" cm="1">
        <f t="array" ref="S199">IF(C199="","",INDEX(FitCurve!$B$3:$B$1002,K199))</f>
        <v/>
      </c>
    </row>
    <row r="200" spans="3:19" x14ac:dyDescent="0.25">
      <c r="C200" s="36"/>
      <c r="D200" s="3" t="str">
        <f>IF(C200="","",IF(OR(C200&gt;MAX(_xlfn.ANCHORARRAY(FitCurve!$E$3)),C200&lt;MIN(_xlfn.ANCHORARRAY(FitCurve!$E$3))),"Out of range",IF(CurveFitting!$N$3="5PL",10^(CurveFitting!$U$26-((LOG10(((CurveFitting!$U$25-CurveFitting!$U$24)/(C200-CurveFitting!$U$24))^(1/CurveFitting!$U$28)-1))/1)/CurveFitting!$U$27),
IF(CurveFitting!$N$3="4PL",10^(CurveFitting!$U$26-((LOG10((CurveFitting!$U$25-CurveFitting!$U$24)/(C200-CurveFitting!$U$24)-1))/CurveFitting!$U$27)),
IF(CurveFitting!$N$3="Linear",(C200-CurveFitting!$U$24)/CurveFitting!$U$25,
IF(CurveFitting!$N$3="Hyperbolic",CurveFitting!$U$25*C200/(CurveFitting!$U$24-C200),
IF(CurveFitting!$N$3="Exp1",CurveFitting!$U$26*LN(CurveFitting!$U$25/(CurveFitting!$U$25-C200)-CurveFitting!$U$24/(CurveFitting!$U$25-C200)),
IF(CurveFitting!$N$3="Exp2",CurveFitting!$U$26*LOG(CurveFitting!$U$24/(CurveFitting!$U$24-C200)-CurveFitting!$U$25/(CurveFitting!$U$24-C200)),""))))))))</f>
        <v/>
      </c>
      <c r="E200" s="3" t="str">
        <f>IFERROR(IF(C200="","",IF(OR(C200&gt;MAX(_xlfn.ANCHORARRAY(FitCurve!$E$3)),C200&lt;MIN(_xlfn.ANCHORARRAY(FitCurve!$E$3))),"Out of range","[ " &amp; TEXT(_xlfn.FORECAST.LINEAR(C200,R200:S200,N200:O200),"#.####") &amp; ", " &amp; TEXT(_xlfn.FORECAST.LINEAR(C200,P200:Q200,L200:M200),"#.####") &amp; " ]")),"")</f>
        <v/>
      </c>
      <c r="H200" s="52" t="str">
        <f>IF(C200="","",_xlfn.XMATCH(C200,FitCurve!AE200:AE1199,-1))</f>
        <v/>
      </c>
      <c r="I200" s="52" t="str">
        <f>IF(C200="","",_xlfn.XMATCH(C200,FitCurve!AE200:AE1199,1))</f>
        <v/>
      </c>
      <c r="J200" s="52" t="str">
        <f>IF(C200="","",_xlfn.XMATCH(C200,FitCurve!AF200:AF1199,-1))</f>
        <v/>
      </c>
      <c r="K200" s="52" t="str">
        <f>IF(C200="","",_xlfn.XMATCH(C200,FitCurve!AF200:AF1199,1))</f>
        <v/>
      </c>
      <c r="L200" s="3" t="str" cm="1">
        <f t="array" ref="L200">IF(C200="","",INDEX(FitCurve!$AE$3:$AE$1002,H200))</f>
        <v/>
      </c>
      <c r="M200" s="3" t="str" cm="1">
        <f t="array" ref="M200">IF(C200="","",INDEX(FitCurve!$AE$3:$AE$1002,I200))</f>
        <v/>
      </c>
      <c r="N200" s="3" t="str" cm="1">
        <f t="array" ref="N200">IF(C200="","",INDEX(FitCurve!$AF$3:$AF$1002,J200))</f>
        <v/>
      </c>
      <c r="O200" s="3" t="str" cm="1">
        <f t="array" ref="O200">IF(C200="","",INDEX(FitCurve!$AF$3:$AF$1002,K200))</f>
        <v/>
      </c>
      <c r="P200" s="3" t="str" cm="1">
        <f t="array" ref="P200">IF(C200="","",INDEX(FitCurve!$B$3:$B$1002,H200))</f>
        <v/>
      </c>
      <c r="Q200" s="3" t="str" cm="1">
        <f t="array" ref="Q200">IF(C200="","",INDEX(FitCurve!$B$3:$B$1002,I200))</f>
        <v/>
      </c>
      <c r="R200" s="3" t="str" cm="1">
        <f t="array" ref="R200">IF(C200="","",INDEX(FitCurve!$B$3:$B$1002,J200))</f>
        <v/>
      </c>
      <c r="S200" s="3" t="str" cm="1">
        <f t="array" ref="S200">IF(C200="","",INDEX(FitCurve!$B$3:$B$1002,K200))</f>
        <v/>
      </c>
    </row>
    <row r="201" spans="3:19" x14ac:dyDescent="0.25">
      <c r="C201" s="36"/>
      <c r="D201" s="3" t="str">
        <f>IF(C201="","",IF(OR(C201&gt;MAX(_xlfn.ANCHORARRAY(FitCurve!$E$3)),C201&lt;MIN(_xlfn.ANCHORARRAY(FitCurve!$E$3))),"Out of range",IF(CurveFitting!$N$3="5PL",10^(CurveFitting!$U$26-((LOG10(((CurveFitting!$U$25-CurveFitting!$U$24)/(C201-CurveFitting!$U$24))^(1/CurveFitting!$U$28)-1))/1)/CurveFitting!$U$27),
IF(CurveFitting!$N$3="4PL",10^(CurveFitting!$U$26-((LOG10((CurveFitting!$U$25-CurveFitting!$U$24)/(C201-CurveFitting!$U$24)-1))/CurveFitting!$U$27)),
IF(CurveFitting!$N$3="Linear",(C201-CurveFitting!$U$24)/CurveFitting!$U$25,
IF(CurveFitting!$N$3="Hyperbolic",CurveFitting!$U$25*C201/(CurveFitting!$U$24-C201),
IF(CurveFitting!$N$3="Exp1",CurveFitting!$U$26*LN(CurveFitting!$U$25/(CurveFitting!$U$25-C201)-CurveFitting!$U$24/(CurveFitting!$U$25-C201)),
IF(CurveFitting!$N$3="Exp2",CurveFitting!$U$26*LOG(CurveFitting!$U$24/(CurveFitting!$U$24-C201)-CurveFitting!$U$25/(CurveFitting!$U$24-C201)),""))))))))</f>
        <v/>
      </c>
      <c r="E201" s="3" t="str">
        <f>IFERROR(IF(C201="","",IF(OR(C201&gt;MAX(_xlfn.ANCHORARRAY(FitCurve!$E$3)),C201&lt;MIN(_xlfn.ANCHORARRAY(FitCurve!$E$3))),"Out of range","[ " &amp; TEXT(_xlfn.FORECAST.LINEAR(C201,R201:S201,N201:O201),"#.####") &amp; ", " &amp; TEXT(_xlfn.FORECAST.LINEAR(C201,P201:Q201,L201:M201),"#.####") &amp; " ]")),"")</f>
        <v/>
      </c>
      <c r="H201" s="52" t="str">
        <f>IF(C201="","",_xlfn.XMATCH(C201,FitCurve!AE201:AE1200,-1))</f>
        <v/>
      </c>
      <c r="I201" s="52" t="str">
        <f>IF(C201="","",_xlfn.XMATCH(C201,FitCurve!AE201:AE1200,1))</f>
        <v/>
      </c>
      <c r="J201" s="52" t="str">
        <f>IF(C201="","",_xlfn.XMATCH(C201,FitCurve!AF201:AF1200,-1))</f>
        <v/>
      </c>
      <c r="K201" s="52" t="str">
        <f>IF(C201="","",_xlfn.XMATCH(C201,FitCurve!AF201:AF1200,1))</f>
        <v/>
      </c>
      <c r="L201" s="3" t="str" cm="1">
        <f t="array" ref="L201">IF(C201="","",INDEX(FitCurve!$AE$3:$AE$1002,H201))</f>
        <v/>
      </c>
      <c r="M201" s="3" t="str" cm="1">
        <f t="array" ref="M201">IF(C201="","",INDEX(FitCurve!$AE$3:$AE$1002,I201))</f>
        <v/>
      </c>
      <c r="N201" s="3" t="str" cm="1">
        <f t="array" ref="N201">IF(C201="","",INDEX(FitCurve!$AF$3:$AF$1002,J201))</f>
        <v/>
      </c>
      <c r="O201" s="3" t="str" cm="1">
        <f t="array" ref="O201">IF(C201="","",INDEX(FitCurve!$AF$3:$AF$1002,K201))</f>
        <v/>
      </c>
      <c r="P201" s="3" t="str" cm="1">
        <f t="array" ref="P201">IF(C201="","",INDEX(FitCurve!$B$3:$B$1002,H201))</f>
        <v/>
      </c>
      <c r="Q201" s="3" t="str" cm="1">
        <f t="array" ref="Q201">IF(C201="","",INDEX(FitCurve!$B$3:$B$1002,I201))</f>
        <v/>
      </c>
      <c r="R201" s="3" t="str" cm="1">
        <f t="array" ref="R201">IF(C201="","",INDEX(FitCurve!$B$3:$B$1002,J201))</f>
        <v/>
      </c>
      <c r="S201" s="3" t="str" cm="1">
        <f t="array" ref="S201">IF(C201="","",INDEX(FitCurve!$B$3:$B$1002,K201))</f>
        <v/>
      </c>
    </row>
    <row r="202" spans="3:19" x14ac:dyDescent="0.25">
      <c r="C202" s="36"/>
      <c r="D202" s="3" t="str">
        <f>IF(C202="","",IF(OR(C202&gt;MAX(_xlfn.ANCHORARRAY(FitCurve!$E$3)),C202&lt;MIN(_xlfn.ANCHORARRAY(FitCurve!$E$3))),"Out of range",IF(CurveFitting!$N$3="5PL",10^(CurveFitting!$U$26-((LOG10(((CurveFitting!$U$25-CurveFitting!$U$24)/(C202-CurveFitting!$U$24))^(1/CurveFitting!$U$28)-1))/1)/CurveFitting!$U$27),
IF(CurveFitting!$N$3="4PL",10^(CurveFitting!$U$26-((LOG10((CurveFitting!$U$25-CurveFitting!$U$24)/(C202-CurveFitting!$U$24)-1))/CurveFitting!$U$27)),
IF(CurveFitting!$N$3="Linear",(C202-CurveFitting!$U$24)/CurveFitting!$U$25,
IF(CurveFitting!$N$3="Hyperbolic",CurveFitting!$U$25*C202/(CurveFitting!$U$24-C202),
IF(CurveFitting!$N$3="Exp1",CurveFitting!$U$26*LN(CurveFitting!$U$25/(CurveFitting!$U$25-C202)-CurveFitting!$U$24/(CurveFitting!$U$25-C202)),
IF(CurveFitting!$N$3="Exp2",CurveFitting!$U$26*LOG(CurveFitting!$U$24/(CurveFitting!$U$24-C202)-CurveFitting!$U$25/(CurveFitting!$U$24-C202)),""))))))))</f>
        <v/>
      </c>
      <c r="E202" s="3" t="str">
        <f>IFERROR(IF(C202="","",IF(OR(C202&gt;MAX(_xlfn.ANCHORARRAY(FitCurve!$E$3)),C202&lt;MIN(_xlfn.ANCHORARRAY(FitCurve!$E$3))),"Out of range","[ " &amp; TEXT(_xlfn.FORECAST.LINEAR(C202,R202:S202,N202:O202),"#.####") &amp; ", " &amp; TEXT(_xlfn.FORECAST.LINEAR(C202,P202:Q202,L202:M202),"#.####") &amp; " ]")),"")</f>
        <v/>
      </c>
      <c r="H202" s="52" t="str">
        <f>IF(C202="","",_xlfn.XMATCH(C202,FitCurve!AE202:AE1201,-1))</f>
        <v/>
      </c>
      <c r="I202" s="52" t="str">
        <f>IF(C202="","",_xlfn.XMATCH(C202,FitCurve!AE202:AE1201,1))</f>
        <v/>
      </c>
      <c r="J202" s="52" t="str">
        <f>IF(C202="","",_xlfn.XMATCH(C202,FitCurve!AF202:AF1201,-1))</f>
        <v/>
      </c>
      <c r="K202" s="52" t="str">
        <f>IF(C202="","",_xlfn.XMATCH(C202,FitCurve!AF202:AF1201,1))</f>
        <v/>
      </c>
      <c r="L202" s="3" t="str" cm="1">
        <f t="array" ref="L202">IF(C202="","",INDEX(FitCurve!$AE$3:$AE$1002,H202))</f>
        <v/>
      </c>
      <c r="M202" s="3" t="str" cm="1">
        <f t="array" ref="M202">IF(C202="","",INDEX(FitCurve!$AE$3:$AE$1002,I202))</f>
        <v/>
      </c>
      <c r="N202" s="3" t="str" cm="1">
        <f t="array" ref="N202">IF(C202="","",INDEX(FitCurve!$AF$3:$AF$1002,J202))</f>
        <v/>
      </c>
      <c r="O202" s="3" t="str" cm="1">
        <f t="array" ref="O202">IF(C202="","",INDEX(FitCurve!$AF$3:$AF$1002,K202))</f>
        <v/>
      </c>
      <c r="P202" s="3" t="str" cm="1">
        <f t="array" ref="P202">IF(C202="","",INDEX(FitCurve!$B$3:$B$1002,H202))</f>
        <v/>
      </c>
      <c r="Q202" s="3" t="str" cm="1">
        <f t="array" ref="Q202">IF(C202="","",INDEX(FitCurve!$B$3:$B$1002,I202))</f>
        <v/>
      </c>
      <c r="R202" s="3" t="str" cm="1">
        <f t="array" ref="R202">IF(C202="","",INDEX(FitCurve!$B$3:$B$1002,J202))</f>
        <v/>
      </c>
      <c r="S202" s="3" t="str" cm="1">
        <f t="array" ref="S202">IF(C202="","",INDEX(FitCurve!$B$3:$B$1002,K202))</f>
        <v/>
      </c>
    </row>
    <row r="203" spans="3:19" x14ac:dyDescent="0.25">
      <c r="C203" s="36"/>
      <c r="D203" s="3" t="str">
        <f>IF(C203="","",IF(OR(C203&gt;MAX(_xlfn.ANCHORARRAY(FitCurve!$E$3)),C203&lt;MIN(_xlfn.ANCHORARRAY(FitCurve!$E$3))),"Out of range",IF(CurveFitting!$N$3="5PL",10^(CurveFitting!$U$26-((LOG10(((CurveFitting!$U$25-CurveFitting!$U$24)/(C203-CurveFitting!$U$24))^(1/CurveFitting!$U$28)-1))/1)/CurveFitting!$U$27),
IF(CurveFitting!$N$3="4PL",10^(CurveFitting!$U$26-((LOG10((CurveFitting!$U$25-CurveFitting!$U$24)/(C203-CurveFitting!$U$24)-1))/CurveFitting!$U$27)),
IF(CurveFitting!$N$3="Linear",(C203-CurveFitting!$U$24)/CurveFitting!$U$25,
IF(CurveFitting!$N$3="Hyperbolic",CurveFitting!$U$25*C203/(CurveFitting!$U$24-C203),
IF(CurveFitting!$N$3="Exp1",CurveFitting!$U$26*LN(CurveFitting!$U$25/(CurveFitting!$U$25-C203)-CurveFitting!$U$24/(CurveFitting!$U$25-C203)),
IF(CurveFitting!$N$3="Exp2",CurveFitting!$U$26*LOG(CurveFitting!$U$24/(CurveFitting!$U$24-C203)-CurveFitting!$U$25/(CurveFitting!$U$24-C203)),""))))))))</f>
        <v/>
      </c>
      <c r="E203" s="3" t="str">
        <f>IFERROR(IF(C203="","",IF(OR(C203&gt;MAX(_xlfn.ANCHORARRAY(FitCurve!$E$3)),C203&lt;MIN(_xlfn.ANCHORARRAY(FitCurve!$E$3))),"Out of range","[ " &amp; TEXT(_xlfn.FORECAST.LINEAR(C203,R203:S203,N203:O203),"#.####") &amp; ", " &amp; TEXT(_xlfn.FORECAST.LINEAR(C203,P203:Q203,L203:M203),"#.####") &amp; " ]")),"")</f>
        <v/>
      </c>
      <c r="H203" s="52" t="str">
        <f>IF(C203="","",_xlfn.XMATCH(C203,FitCurve!AE203:AE1202,-1))</f>
        <v/>
      </c>
      <c r="I203" s="52" t="str">
        <f>IF(C203="","",_xlfn.XMATCH(C203,FitCurve!AE203:AE1202,1))</f>
        <v/>
      </c>
      <c r="J203" s="52" t="str">
        <f>IF(C203="","",_xlfn.XMATCH(C203,FitCurve!AF203:AF1202,-1))</f>
        <v/>
      </c>
      <c r="K203" s="52" t="str">
        <f>IF(C203="","",_xlfn.XMATCH(C203,FitCurve!AF203:AF1202,1))</f>
        <v/>
      </c>
      <c r="L203" s="3" t="str" cm="1">
        <f t="array" ref="L203">IF(C203="","",INDEX(FitCurve!$AE$3:$AE$1002,H203))</f>
        <v/>
      </c>
      <c r="M203" s="3" t="str" cm="1">
        <f t="array" ref="M203">IF(C203="","",INDEX(FitCurve!$AE$3:$AE$1002,I203))</f>
        <v/>
      </c>
      <c r="N203" s="3" t="str" cm="1">
        <f t="array" ref="N203">IF(C203="","",INDEX(FitCurve!$AF$3:$AF$1002,J203))</f>
        <v/>
      </c>
      <c r="O203" s="3" t="str" cm="1">
        <f t="array" ref="O203">IF(C203="","",INDEX(FitCurve!$AF$3:$AF$1002,K203))</f>
        <v/>
      </c>
      <c r="P203" s="3" t="str" cm="1">
        <f t="array" ref="P203">IF(C203="","",INDEX(FitCurve!$B$3:$B$1002,H203))</f>
        <v/>
      </c>
      <c r="Q203" s="3" t="str" cm="1">
        <f t="array" ref="Q203">IF(C203="","",INDEX(FitCurve!$B$3:$B$1002,I203))</f>
        <v/>
      </c>
      <c r="R203" s="3" t="str" cm="1">
        <f t="array" ref="R203">IF(C203="","",INDEX(FitCurve!$B$3:$B$1002,J203))</f>
        <v/>
      </c>
      <c r="S203" s="3" t="str" cm="1">
        <f t="array" ref="S203">IF(C203="","",INDEX(FitCurve!$B$3:$B$1002,K203))</f>
        <v/>
      </c>
    </row>
    <row r="204" spans="3:19" x14ac:dyDescent="0.25">
      <c r="C204" s="36"/>
      <c r="D204" s="3" t="str">
        <f>IF(C204="","",IF(OR(C204&gt;MAX(_xlfn.ANCHORARRAY(FitCurve!$E$3)),C204&lt;MIN(_xlfn.ANCHORARRAY(FitCurve!$E$3))),"Out of range",IF(CurveFitting!$N$3="5PL",10^(CurveFitting!$U$26-((LOG10(((CurveFitting!$U$25-CurveFitting!$U$24)/(C204-CurveFitting!$U$24))^(1/CurveFitting!$U$28)-1))/1)/CurveFitting!$U$27),
IF(CurveFitting!$N$3="4PL",10^(CurveFitting!$U$26-((LOG10((CurveFitting!$U$25-CurveFitting!$U$24)/(C204-CurveFitting!$U$24)-1))/CurveFitting!$U$27)),
IF(CurveFitting!$N$3="Linear",(C204-CurveFitting!$U$24)/CurveFitting!$U$25,
IF(CurveFitting!$N$3="Hyperbolic",CurveFitting!$U$25*C204/(CurveFitting!$U$24-C204),
IF(CurveFitting!$N$3="Exp1",CurveFitting!$U$26*LN(CurveFitting!$U$25/(CurveFitting!$U$25-C204)-CurveFitting!$U$24/(CurveFitting!$U$25-C204)),
IF(CurveFitting!$N$3="Exp2",CurveFitting!$U$26*LOG(CurveFitting!$U$24/(CurveFitting!$U$24-C204)-CurveFitting!$U$25/(CurveFitting!$U$24-C204)),""))))))))</f>
        <v/>
      </c>
      <c r="E204" s="3" t="str">
        <f>IFERROR(IF(C204="","",IF(OR(C204&gt;MAX(_xlfn.ANCHORARRAY(FitCurve!$E$3)),C204&lt;MIN(_xlfn.ANCHORARRAY(FitCurve!$E$3))),"Out of range","[ " &amp; TEXT(_xlfn.FORECAST.LINEAR(C204,R204:S204,N204:O204),"#.####") &amp; ", " &amp; TEXT(_xlfn.FORECAST.LINEAR(C204,P204:Q204,L204:M204),"#.####") &amp; " ]")),"")</f>
        <v/>
      </c>
      <c r="H204" s="52" t="str">
        <f>IF(C204="","",_xlfn.XMATCH(C204,FitCurve!AE204:AE1203,-1))</f>
        <v/>
      </c>
      <c r="I204" s="52" t="str">
        <f>IF(C204="","",_xlfn.XMATCH(C204,FitCurve!AE204:AE1203,1))</f>
        <v/>
      </c>
      <c r="J204" s="52" t="str">
        <f>IF(C204="","",_xlfn.XMATCH(C204,FitCurve!AF204:AF1203,-1))</f>
        <v/>
      </c>
      <c r="K204" s="52" t="str">
        <f>IF(C204="","",_xlfn.XMATCH(C204,FitCurve!AF204:AF1203,1))</f>
        <v/>
      </c>
      <c r="L204" s="3" t="str" cm="1">
        <f t="array" ref="L204">IF(C204="","",INDEX(FitCurve!$AE$3:$AE$1002,H204))</f>
        <v/>
      </c>
      <c r="M204" s="3" t="str" cm="1">
        <f t="array" ref="M204">IF(C204="","",INDEX(FitCurve!$AE$3:$AE$1002,I204))</f>
        <v/>
      </c>
      <c r="N204" s="3" t="str" cm="1">
        <f t="array" ref="N204">IF(C204="","",INDEX(FitCurve!$AF$3:$AF$1002,J204))</f>
        <v/>
      </c>
      <c r="O204" s="3" t="str" cm="1">
        <f t="array" ref="O204">IF(C204="","",INDEX(FitCurve!$AF$3:$AF$1002,K204))</f>
        <v/>
      </c>
      <c r="P204" s="3" t="str" cm="1">
        <f t="array" ref="P204">IF(C204="","",INDEX(FitCurve!$B$3:$B$1002,H204))</f>
        <v/>
      </c>
      <c r="Q204" s="3" t="str" cm="1">
        <f t="array" ref="Q204">IF(C204="","",INDEX(FitCurve!$B$3:$B$1002,I204))</f>
        <v/>
      </c>
      <c r="R204" s="3" t="str" cm="1">
        <f t="array" ref="R204">IF(C204="","",INDEX(FitCurve!$B$3:$B$1002,J204))</f>
        <v/>
      </c>
      <c r="S204" s="3" t="str" cm="1">
        <f t="array" ref="S204">IF(C204="","",INDEX(FitCurve!$B$3:$B$1002,K204))</f>
        <v/>
      </c>
    </row>
    <row r="205" spans="3:19" x14ac:dyDescent="0.25">
      <c r="C205" s="36"/>
      <c r="D205" s="3" t="str">
        <f>IF(C205="","",IF(OR(C205&gt;MAX(_xlfn.ANCHORARRAY(FitCurve!$E$3)),C205&lt;MIN(_xlfn.ANCHORARRAY(FitCurve!$E$3))),"Out of range",IF(CurveFitting!$N$3="5PL",10^(CurveFitting!$U$26-((LOG10(((CurveFitting!$U$25-CurveFitting!$U$24)/(C205-CurveFitting!$U$24))^(1/CurveFitting!$U$28)-1))/1)/CurveFitting!$U$27),
IF(CurveFitting!$N$3="4PL",10^(CurveFitting!$U$26-((LOG10((CurveFitting!$U$25-CurveFitting!$U$24)/(C205-CurveFitting!$U$24)-1))/CurveFitting!$U$27)),
IF(CurveFitting!$N$3="Linear",(C205-CurveFitting!$U$24)/CurveFitting!$U$25,
IF(CurveFitting!$N$3="Hyperbolic",CurveFitting!$U$25*C205/(CurveFitting!$U$24-C205),
IF(CurveFitting!$N$3="Exp1",CurveFitting!$U$26*LN(CurveFitting!$U$25/(CurveFitting!$U$25-C205)-CurveFitting!$U$24/(CurveFitting!$U$25-C205)),
IF(CurveFitting!$N$3="Exp2",CurveFitting!$U$26*LOG(CurveFitting!$U$24/(CurveFitting!$U$24-C205)-CurveFitting!$U$25/(CurveFitting!$U$24-C205)),""))))))))</f>
        <v/>
      </c>
      <c r="E205" s="3" t="str">
        <f>IFERROR(IF(C205="","",IF(OR(C205&gt;MAX(_xlfn.ANCHORARRAY(FitCurve!$E$3)),C205&lt;MIN(_xlfn.ANCHORARRAY(FitCurve!$E$3))),"Out of range","[ " &amp; TEXT(_xlfn.FORECAST.LINEAR(C205,R205:S205,N205:O205),"#.####") &amp; ", " &amp; TEXT(_xlfn.FORECAST.LINEAR(C205,P205:Q205,L205:M205),"#.####") &amp; " ]")),"")</f>
        <v/>
      </c>
      <c r="H205" s="52" t="str">
        <f>IF(C205="","",_xlfn.XMATCH(C205,FitCurve!AE205:AE1204,-1))</f>
        <v/>
      </c>
      <c r="I205" s="52" t="str">
        <f>IF(C205="","",_xlfn.XMATCH(C205,FitCurve!AE205:AE1204,1))</f>
        <v/>
      </c>
      <c r="J205" s="52" t="str">
        <f>IF(C205="","",_xlfn.XMATCH(C205,FitCurve!AF205:AF1204,-1))</f>
        <v/>
      </c>
      <c r="K205" s="52" t="str">
        <f>IF(C205="","",_xlfn.XMATCH(C205,FitCurve!AF205:AF1204,1))</f>
        <v/>
      </c>
      <c r="L205" s="3" t="str" cm="1">
        <f t="array" ref="L205">IF(C205="","",INDEX(FitCurve!$AE$3:$AE$1002,H205))</f>
        <v/>
      </c>
      <c r="M205" s="3" t="str" cm="1">
        <f t="array" ref="M205">IF(C205="","",INDEX(FitCurve!$AE$3:$AE$1002,I205))</f>
        <v/>
      </c>
      <c r="N205" s="3" t="str" cm="1">
        <f t="array" ref="N205">IF(C205="","",INDEX(FitCurve!$AF$3:$AF$1002,J205))</f>
        <v/>
      </c>
      <c r="O205" s="3" t="str" cm="1">
        <f t="array" ref="O205">IF(C205="","",INDEX(FitCurve!$AF$3:$AF$1002,K205))</f>
        <v/>
      </c>
      <c r="P205" s="3" t="str" cm="1">
        <f t="array" ref="P205">IF(C205="","",INDEX(FitCurve!$B$3:$B$1002,H205))</f>
        <v/>
      </c>
      <c r="Q205" s="3" t="str" cm="1">
        <f t="array" ref="Q205">IF(C205="","",INDEX(FitCurve!$B$3:$B$1002,I205))</f>
        <v/>
      </c>
      <c r="R205" s="3" t="str" cm="1">
        <f t="array" ref="R205">IF(C205="","",INDEX(FitCurve!$B$3:$B$1002,J205))</f>
        <v/>
      </c>
      <c r="S205" s="3" t="str" cm="1">
        <f t="array" ref="S205">IF(C205="","",INDEX(FitCurve!$B$3:$B$1002,K205))</f>
        <v/>
      </c>
    </row>
    <row r="206" spans="3:19" x14ac:dyDescent="0.25">
      <c r="C206" s="36"/>
      <c r="D206" s="3" t="str">
        <f>IF(C206="","",IF(OR(C206&gt;MAX(_xlfn.ANCHORARRAY(FitCurve!$E$3)),C206&lt;MIN(_xlfn.ANCHORARRAY(FitCurve!$E$3))),"Out of range",IF(CurveFitting!$N$3="5PL",10^(CurveFitting!$U$26-((LOG10(((CurveFitting!$U$25-CurveFitting!$U$24)/(C206-CurveFitting!$U$24))^(1/CurveFitting!$U$28)-1))/1)/CurveFitting!$U$27),
IF(CurveFitting!$N$3="4PL",10^(CurveFitting!$U$26-((LOG10((CurveFitting!$U$25-CurveFitting!$U$24)/(C206-CurveFitting!$U$24)-1))/CurveFitting!$U$27)),
IF(CurveFitting!$N$3="Linear",(C206-CurveFitting!$U$24)/CurveFitting!$U$25,
IF(CurveFitting!$N$3="Hyperbolic",CurveFitting!$U$25*C206/(CurveFitting!$U$24-C206),
IF(CurveFitting!$N$3="Exp1",CurveFitting!$U$26*LN(CurveFitting!$U$25/(CurveFitting!$U$25-C206)-CurveFitting!$U$24/(CurveFitting!$U$25-C206)),
IF(CurveFitting!$N$3="Exp2",CurveFitting!$U$26*LOG(CurveFitting!$U$24/(CurveFitting!$U$24-C206)-CurveFitting!$U$25/(CurveFitting!$U$24-C206)),""))))))))</f>
        <v/>
      </c>
      <c r="E206" s="3" t="str">
        <f>IFERROR(IF(C206="","",IF(OR(C206&gt;MAX(_xlfn.ANCHORARRAY(FitCurve!$E$3)),C206&lt;MIN(_xlfn.ANCHORARRAY(FitCurve!$E$3))),"Out of range","[ " &amp; TEXT(_xlfn.FORECAST.LINEAR(C206,R206:S206,N206:O206),"#.####") &amp; ", " &amp; TEXT(_xlfn.FORECAST.LINEAR(C206,P206:Q206,L206:M206),"#.####") &amp; " ]")),"")</f>
        <v/>
      </c>
      <c r="H206" s="52" t="str">
        <f>IF(C206="","",_xlfn.XMATCH(C206,FitCurve!AE206:AE1205,-1))</f>
        <v/>
      </c>
      <c r="I206" s="52" t="str">
        <f>IF(C206="","",_xlfn.XMATCH(C206,FitCurve!AE206:AE1205,1))</f>
        <v/>
      </c>
      <c r="J206" s="52" t="str">
        <f>IF(C206="","",_xlfn.XMATCH(C206,FitCurve!AF206:AF1205,-1))</f>
        <v/>
      </c>
      <c r="K206" s="52" t="str">
        <f>IF(C206="","",_xlfn.XMATCH(C206,FitCurve!AF206:AF1205,1))</f>
        <v/>
      </c>
      <c r="L206" s="3" t="str" cm="1">
        <f t="array" ref="L206">IF(C206="","",INDEX(FitCurve!$AE$3:$AE$1002,H206))</f>
        <v/>
      </c>
      <c r="M206" s="3" t="str" cm="1">
        <f t="array" ref="M206">IF(C206="","",INDEX(FitCurve!$AE$3:$AE$1002,I206))</f>
        <v/>
      </c>
      <c r="N206" s="3" t="str" cm="1">
        <f t="array" ref="N206">IF(C206="","",INDEX(FitCurve!$AF$3:$AF$1002,J206))</f>
        <v/>
      </c>
      <c r="O206" s="3" t="str" cm="1">
        <f t="array" ref="O206">IF(C206="","",INDEX(FitCurve!$AF$3:$AF$1002,K206))</f>
        <v/>
      </c>
      <c r="P206" s="3" t="str" cm="1">
        <f t="array" ref="P206">IF(C206="","",INDEX(FitCurve!$B$3:$B$1002,H206))</f>
        <v/>
      </c>
      <c r="Q206" s="3" t="str" cm="1">
        <f t="array" ref="Q206">IF(C206="","",INDEX(FitCurve!$B$3:$B$1002,I206))</f>
        <v/>
      </c>
      <c r="R206" s="3" t="str" cm="1">
        <f t="array" ref="R206">IF(C206="","",INDEX(FitCurve!$B$3:$B$1002,J206))</f>
        <v/>
      </c>
      <c r="S206" s="3" t="str" cm="1">
        <f t="array" ref="S206">IF(C206="","",INDEX(FitCurve!$B$3:$B$1002,K206))</f>
        <v/>
      </c>
    </row>
    <row r="207" spans="3:19" x14ac:dyDescent="0.25">
      <c r="C207" s="36"/>
      <c r="D207" s="3" t="str">
        <f>IF(C207="","",IF(OR(C207&gt;MAX(_xlfn.ANCHORARRAY(FitCurve!$E$3)),C207&lt;MIN(_xlfn.ANCHORARRAY(FitCurve!$E$3))),"Out of range",IF(CurveFitting!$N$3="5PL",10^(CurveFitting!$U$26-((LOG10(((CurveFitting!$U$25-CurveFitting!$U$24)/(C207-CurveFitting!$U$24))^(1/CurveFitting!$U$28)-1))/1)/CurveFitting!$U$27),
IF(CurveFitting!$N$3="4PL",10^(CurveFitting!$U$26-((LOG10((CurveFitting!$U$25-CurveFitting!$U$24)/(C207-CurveFitting!$U$24)-1))/CurveFitting!$U$27)),
IF(CurveFitting!$N$3="Linear",(C207-CurveFitting!$U$24)/CurveFitting!$U$25,
IF(CurveFitting!$N$3="Hyperbolic",CurveFitting!$U$25*C207/(CurveFitting!$U$24-C207),
IF(CurveFitting!$N$3="Exp1",CurveFitting!$U$26*LN(CurveFitting!$U$25/(CurveFitting!$U$25-C207)-CurveFitting!$U$24/(CurveFitting!$U$25-C207)),
IF(CurveFitting!$N$3="Exp2",CurveFitting!$U$26*LOG(CurveFitting!$U$24/(CurveFitting!$U$24-C207)-CurveFitting!$U$25/(CurveFitting!$U$24-C207)),""))))))))</f>
        <v/>
      </c>
      <c r="E207" s="3" t="str">
        <f>IFERROR(IF(C207="","",IF(OR(C207&gt;MAX(_xlfn.ANCHORARRAY(FitCurve!$E$3)),C207&lt;MIN(_xlfn.ANCHORARRAY(FitCurve!$E$3))),"Out of range","[ " &amp; TEXT(_xlfn.FORECAST.LINEAR(C207,R207:S207,N207:O207),"#.####") &amp; ", " &amp; TEXT(_xlfn.FORECAST.LINEAR(C207,P207:Q207,L207:M207),"#.####") &amp; " ]")),"")</f>
        <v/>
      </c>
      <c r="H207" s="52" t="str">
        <f>IF(C207="","",_xlfn.XMATCH(C207,FitCurve!AE207:AE1206,-1))</f>
        <v/>
      </c>
      <c r="I207" s="52" t="str">
        <f>IF(C207="","",_xlfn.XMATCH(C207,FitCurve!AE207:AE1206,1))</f>
        <v/>
      </c>
      <c r="J207" s="52" t="str">
        <f>IF(C207="","",_xlfn.XMATCH(C207,FitCurve!AF207:AF1206,-1))</f>
        <v/>
      </c>
      <c r="K207" s="52" t="str">
        <f>IF(C207="","",_xlfn.XMATCH(C207,FitCurve!AF207:AF1206,1))</f>
        <v/>
      </c>
      <c r="L207" s="3" t="str" cm="1">
        <f t="array" ref="L207">IF(C207="","",INDEX(FitCurve!$AE$3:$AE$1002,H207))</f>
        <v/>
      </c>
      <c r="M207" s="3" t="str" cm="1">
        <f t="array" ref="M207">IF(C207="","",INDEX(FitCurve!$AE$3:$AE$1002,I207))</f>
        <v/>
      </c>
      <c r="N207" s="3" t="str" cm="1">
        <f t="array" ref="N207">IF(C207="","",INDEX(FitCurve!$AF$3:$AF$1002,J207))</f>
        <v/>
      </c>
      <c r="O207" s="3" t="str" cm="1">
        <f t="array" ref="O207">IF(C207="","",INDEX(FitCurve!$AF$3:$AF$1002,K207))</f>
        <v/>
      </c>
      <c r="P207" s="3" t="str" cm="1">
        <f t="array" ref="P207">IF(C207="","",INDEX(FitCurve!$B$3:$B$1002,H207))</f>
        <v/>
      </c>
      <c r="Q207" s="3" t="str" cm="1">
        <f t="array" ref="Q207">IF(C207="","",INDEX(FitCurve!$B$3:$B$1002,I207))</f>
        <v/>
      </c>
      <c r="R207" s="3" t="str" cm="1">
        <f t="array" ref="R207">IF(C207="","",INDEX(FitCurve!$B$3:$B$1002,J207))</f>
        <v/>
      </c>
      <c r="S207" s="3" t="str" cm="1">
        <f t="array" ref="S207">IF(C207="","",INDEX(FitCurve!$B$3:$B$1002,K207))</f>
        <v/>
      </c>
    </row>
    <row r="208" spans="3:19" x14ac:dyDescent="0.25">
      <c r="C208" s="36"/>
      <c r="D208" s="3" t="str">
        <f>IF(C208="","",IF(OR(C208&gt;MAX(_xlfn.ANCHORARRAY(FitCurve!$E$3)),C208&lt;MIN(_xlfn.ANCHORARRAY(FitCurve!$E$3))),"Out of range",IF(CurveFitting!$N$3="5PL",10^(CurveFitting!$U$26-((LOG10(((CurveFitting!$U$25-CurveFitting!$U$24)/(C208-CurveFitting!$U$24))^(1/CurveFitting!$U$28)-1))/1)/CurveFitting!$U$27),
IF(CurveFitting!$N$3="4PL",10^(CurveFitting!$U$26-((LOG10((CurveFitting!$U$25-CurveFitting!$U$24)/(C208-CurveFitting!$U$24)-1))/CurveFitting!$U$27)),
IF(CurveFitting!$N$3="Linear",(C208-CurveFitting!$U$24)/CurveFitting!$U$25,
IF(CurveFitting!$N$3="Hyperbolic",CurveFitting!$U$25*C208/(CurveFitting!$U$24-C208),
IF(CurveFitting!$N$3="Exp1",CurveFitting!$U$26*LN(CurveFitting!$U$25/(CurveFitting!$U$25-C208)-CurveFitting!$U$24/(CurveFitting!$U$25-C208)),
IF(CurveFitting!$N$3="Exp2",CurveFitting!$U$26*LOG(CurveFitting!$U$24/(CurveFitting!$U$24-C208)-CurveFitting!$U$25/(CurveFitting!$U$24-C208)),""))))))))</f>
        <v/>
      </c>
      <c r="E208" s="3" t="str">
        <f>IFERROR(IF(C208="","",IF(OR(C208&gt;MAX(_xlfn.ANCHORARRAY(FitCurve!$E$3)),C208&lt;MIN(_xlfn.ANCHORARRAY(FitCurve!$E$3))),"Out of range","[ " &amp; TEXT(_xlfn.FORECAST.LINEAR(C208,R208:S208,N208:O208),"#.####") &amp; ", " &amp; TEXT(_xlfn.FORECAST.LINEAR(C208,P208:Q208,L208:M208),"#.####") &amp; " ]")),"")</f>
        <v/>
      </c>
      <c r="H208" s="52" t="str">
        <f>IF(C208="","",_xlfn.XMATCH(C208,FitCurve!AE208:AE1207,-1))</f>
        <v/>
      </c>
      <c r="I208" s="52" t="str">
        <f>IF(C208="","",_xlfn.XMATCH(C208,FitCurve!AE208:AE1207,1))</f>
        <v/>
      </c>
      <c r="J208" s="52" t="str">
        <f>IF(C208="","",_xlfn.XMATCH(C208,FitCurve!AF208:AF1207,-1))</f>
        <v/>
      </c>
      <c r="K208" s="52" t="str">
        <f>IF(C208="","",_xlfn.XMATCH(C208,FitCurve!AF208:AF1207,1))</f>
        <v/>
      </c>
      <c r="L208" s="3" t="str" cm="1">
        <f t="array" ref="L208">IF(C208="","",INDEX(FitCurve!$AE$3:$AE$1002,H208))</f>
        <v/>
      </c>
      <c r="M208" s="3" t="str" cm="1">
        <f t="array" ref="M208">IF(C208="","",INDEX(FitCurve!$AE$3:$AE$1002,I208))</f>
        <v/>
      </c>
      <c r="N208" s="3" t="str" cm="1">
        <f t="array" ref="N208">IF(C208="","",INDEX(FitCurve!$AF$3:$AF$1002,J208))</f>
        <v/>
      </c>
      <c r="O208" s="3" t="str" cm="1">
        <f t="array" ref="O208">IF(C208="","",INDEX(FitCurve!$AF$3:$AF$1002,K208))</f>
        <v/>
      </c>
      <c r="P208" s="3" t="str" cm="1">
        <f t="array" ref="P208">IF(C208="","",INDEX(FitCurve!$B$3:$B$1002,H208))</f>
        <v/>
      </c>
      <c r="Q208" s="3" t="str" cm="1">
        <f t="array" ref="Q208">IF(C208="","",INDEX(FitCurve!$B$3:$B$1002,I208))</f>
        <v/>
      </c>
      <c r="R208" s="3" t="str" cm="1">
        <f t="array" ref="R208">IF(C208="","",INDEX(FitCurve!$B$3:$B$1002,J208))</f>
        <v/>
      </c>
      <c r="S208" s="3" t="str" cm="1">
        <f t="array" ref="S208">IF(C208="","",INDEX(FitCurve!$B$3:$B$1002,K208))</f>
        <v/>
      </c>
    </row>
    <row r="209" spans="3:19" x14ac:dyDescent="0.25">
      <c r="C209" s="36"/>
      <c r="D209" s="3" t="str">
        <f>IF(C209="","",IF(OR(C209&gt;MAX(_xlfn.ANCHORARRAY(FitCurve!$E$3)),C209&lt;MIN(_xlfn.ANCHORARRAY(FitCurve!$E$3))),"Out of range",IF(CurveFitting!$N$3="5PL",10^(CurveFitting!$U$26-((LOG10(((CurveFitting!$U$25-CurveFitting!$U$24)/(C209-CurveFitting!$U$24))^(1/CurveFitting!$U$28)-1))/1)/CurveFitting!$U$27),
IF(CurveFitting!$N$3="4PL",10^(CurveFitting!$U$26-((LOG10((CurveFitting!$U$25-CurveFitting!$U$24)/(C209-CurveFitting!$U$24)-1))/CurveFitting!$U$27)),
IF(CurveFitting!$N$3="Linear",(C209-CurveFitting!$U$24)/CurveFitting!$U$25,
IF(CurveFitting!$N$3="Hyperbolic",CurveFitting!$U$25*C209/(CurveFitting!$U$24-C209),
IF(CurveFitting!$N$3="Exp1",CurveFitting!$U$26*LN(CurveFitting!$U$25/(CurveFitting!$U$25-C209)-CurveFitting!$U$24/(CurveFitting!$U$25-C209)),
IF(CurveFitting!$N$3="Exp2",CurveFitting!$U$26*LOG(CurveFitting!$U$24/(CurveFitting!$U$24-C209)-CurveFitting!$U$25/(CurveFitting!$U$24-C209)),""))))))))</f>
        <v/>
      </c>
      <c r="E209" s="3" t="str">
        <f>IFERROR(IF(C209="","",IF(OR(C209&gt;MAX(_xlfn.ANCHORARRAY(FitCurve!$E$3)),C209&lt;MIN(_xlfn.ANCHORARRAY(FitCurve!$E$3))),"Out of range","[ " &amp; TEXT(_xlfn.FORECAST.LINEAR(C209,R209:S209,N209:O209),"#.####") &amp; ", " &amp; TEXT(_xlfn.FORECAST.LINEAR(C209,P209:Q209,L209:M209),"#.####") &amp; " ]")),"")</f>
        <v/>
      </c>
      <c r="H209" s="52" t="str">
        <f>IF(C209="","",_xlfn.XMATCH(C209,FitCurve!AE209:AE1208,-1))</f>
        <v/>
      </c>
      <c r="I209" s="52" t="str">
        <f>IF(C209="","",_xlfn.XMATCH(C209,FitCurve!AE209:AE1208,1))</f>
        <v/>
      </c>
      <c r="J209" s="52" t="str">
        <f>IF(C209="","",_xlfn.XMATCH(C209,FitCurve!AF209:AF1208,-1))</f>
        <v/>
      </c>
      <c r="K209" s="52" t="str">
        <f>IF(C209="","",_xlfn.XMATCH(C209,FitCurve!AF209:AF1208,1))</f>
        <v/>
      </c>
      <c r="L209" s="3" t="str" cm="1">
        <f t="array" ref="L209">IF(C209="","",INDEX(FitCurve!$AE$3:$AE$1002,H209))</f>
        <v/>
      </c>
      <c r="M209" s="3" t="str" cm="1">
        <f t="array" ref="M209">IF(C209="","",INDEX(FitCurve!$AE$3:$AE$1002,I209))</f>
        <v/>
      </c>
      <c r="N209" s="3" t="str" cm="1">
        <f t="array" ref="N209">IF(C209="","",INDEX(FitCurve!$AF$3:$AF$1002,J209))</f>
        <v/>
      </c>
      <c r="O209" s="3" t="str" cm="1">
        <f t="array" ref="O209">IF(C209="","",INDEX(FitCurve!$AF$3:$AF$1002,K209))</f>
        <v/>
      </c>
      <c r="P209" s="3" t="str" cm="1">
        <f t="array" ref="P209">IF(C209="","",INDEX(FitCurve!$B$3:$B$1002,H209))</f>
        <v/>
      </c>
      <c r="Q209" s="3" t="str" cm="1">
        <f t="array" ref="Q209">IF(C209="","",INDEX(FitCurve!$B$3:$B$1002,I209))</f>
        <v/>
      </c>
      <c r="R209" s="3" t="str" cm="1">
        <f t="array" ref="R209">IF(C209="","",INDEX(FitCurve!$B$3:$B$1002,J209))</f>
        <v/>
      </c>
      <c r="S209" s="3" t="str" cm="1">
        <f t="array" ref="S209">IF(C209="","",INDEX(FitCurve!$B$3:$B$1002,K209))</f>
        <v/>
      </c>
    </row>
    <row r="210" spans="3:19" x14ac:dyDescent="0.25">
      <c r="C210" s="36"/>
      <c r="D210" s="3" t="str">
        <f>IF(C210="","",IF(OR(C210&gt;MAX(_xlfn.ANCHORARRAY(FitCurve!$E$3)),C210&lt;MIN(_xlfn.ANCHORARRAY(FitCurve!$E$3))),"Out of range",IF(CurveFitting!$N$3="5PL",10^(CurveFitting!$U$26-((LOG10(((CurveFitting!$U$25-CurveFitting!$U$24)/(C210-CurveFitting!$U$24))^(1/CurveFitting!$U$28)-1))/1)/CurveFitting!$U$27),
IF(CurveFitting!$N$3="4PL",10^(CurveFitting!$U$26-((LOG10((CurveFitting!$U$25-CurveFitting!$U$24)/(C210-CurveFitting!$U$24)-1))/CurveFitting!$U$27)),
IF(CurveFitting!$N$3="Linear",(C210-CurveFitting!$U$24)/CurveFitting!$U$25,
IF(CurveFitting!$N$3="Hyperbolic",CurveFitting!$U$25*C210/(CurveFitting!$U$24-C210),
IF(CurveFitting!$N$3="Exp1",CurveFitting!$U$26*LN(CurveFitting!$U$25/(CurveFitting!$U$25-C210)-CurveFitting!$U$24/(CurveFitting!$U$25-C210)),
IF(CurveFitting!$N$3="Exp2",CurveFitting!$U$26*LOG(CurveFitting!$U$24/(CurveFitting!$U$24-C210)-CurveFitting!$U$25/(CurveFitting!$U$24-C210)),""))))))))</f>
        <v/>
      </c>
      <c r="E210" s="3" t="str">
        <f>IFERROR(IF(C210="","",IF(OR(C210&gt;MAX(_xlfn.ANCHORARRAY(FitCurve!$E$3)),C210&lt;MIN(_xlfn.ANCHORARRAY(FitCurve!$E$3))),"Out of range","[ " &amp; TEXT(_xlfn.FORECAST.LINEAR(C210,R210:S210,N210:O210),"#.####") &amp; ", " &amp; TEXT(_xlfn.FORECAST.LINEAR(C210,P210:Q210,L210:M210),"#.####") &amp; " ]")),"")</f>
        <v/>
      </c>
      <c r="H210" s="52" t="str">
        <f>IF(C210="","",_xlfn.XMATCH(C210,FitCurve!AE210:AE1209,-1))</f>
        <v/>
      </c>
      <c r="I210" s="52" t="str">
        <f>IF(C210="","",_xlfn.XMATCH(C210,FitCurve!AE210:AE1209,1))</f>
        <v/>
      </c>
      <c r="J210" s="52" t="str">
        <f>IF(C210="","",_xlfn.XMATCH(C210,FitCurve!AF210:AF1209,-1))</f>
        <v/>
      </c>
      <c r="K210" s="52" t="str">
        <f>IF(C210="","",_xlfn.XMATCH(C210,FitCurve!AF210:AF1209,1))</f>
        <v/>
      </c>
      <c r="L210" s="3" t="str" cm="1">
        <f t="array" ref="L210">IF(C210="","",INDEX(FitCurve!$AE$3:$AE$1002,H210))</f>
        <v/>
      </c>
      <c r="M210" s="3" t="str" cm="1">
        <f t="array" ref="M210">IF(C210="","",INDEX(FitCurve!$AE$3:$AE$1002,I210))</f>
        <v/>
      </c>
      <c r="N210" s="3" t="str" cm="1">
        <f t="array" ref="N210">IF(C210="","",INDEX(FitCurve!$AF$3:$AF$1002,J210))</f>
        <v/>
      </c>
      <c r="O210" s="3" t="str" cm="1">
        <f t="array" ref="O210">IF(C210="","",INDEX(FitCurve!$AF$3:$AF$1002,K210))</f>
        <v/>
      </c>
      <c r="P210" s="3" t="str" cm="1">
        <f t="array" ref="P210">IF(C210="","",INDEX(FitCurve!$B$3:$B$1002,H210))</f>
        <v/>
      </c>
      <c r="Q210" s="3" t="str" cm="1">
        <f t="array" ref="Q210">IF(C210="","",INDEX(FitCurve!$B$3:$B$1002,I210))</f>
        <v/>
      </c>
      <c r="R210" s="3" t="str" cm="1">
        <f t="array" ref="R210">IF(C210="","",INDEX(FitCurve!$B$3:$B$1002,J210))</f>
        <v/>
      </c>
      <c r="S210" s="3" t="str" cm="1">
        <f t="array" ref="S210">IF(C210="","",INDEX(FitCurve!$B$3:$B$1002,K210))</f>
        <v/>
      </c>
    </row>
    <row r="211" spans="3:19" x14ac:dyDescent="0.25">
      <c r="C211" s="36"/>
      <c r="D211" s="3" t="str">
        <f>IF(C211="","",IF(OR(C211&gt;MAX(_xlfn.ANCHORARRAY(FitCurve!$E$3)),C211&lt;MIN(_xlfn.ANCHORARRAY(FitCurve!$E$3))),"Out of range",IF(CurveFitting!$N$3="5PL",10^(CurveFitting!$U$26-((LOG10(((CurveFitting!$U$25-CurveFitting!$U$24)/(C211-CurveFitting!$U$24))^(1/CurveFitting!$U$28)-1))/1)/CurveFitting!$U$27),
IF(CurveFitting!$N$3="4PL",10^(CurveFitting!$U$26-((LOG10((CurveFitting!$U$25-CurveFitting!$U$24)/(C211-CurveFitting!$U$24)-1))/CurveFitting!$U$27)),
IF(CurveFitting!$N$3="Linear",(C211-CurveFitting!$U$24)/CurveFitting!$U$25,
IF(CurveFitting!$N$3="Hyperbolic",CurveFitting!$U$25*C211/(CurveFitting!$U$24-C211),
IF(CurveFitting!$N$3="Exp1",CurveFitting!$U$26*LN(CurveFitting!$U$25/(CurveFitting!$U$25-C211)-CurveFitting!$U$24/(CurveFitting!$U$25-C211)),
IF(CurveFitting!$N$3="Exp2",CurveFitting!$U$26*LOG(CurveFitting!$U$24/(CurveFitting!$U$24-C211)-CurveFitting!$U$25/(CurveFitting!$U$24-C211)),""))))))))</f>
        <v/>
      </c>
      <c r="E211" s="3" t="str">
        <f>IFERROR(IF(C211="","",IF(OR(C211&gt;MAX(_xlfn.ANCHORARRAY(FitCurve!$E$3)),C211&lt;MIN(_xlfn.ANCHORARRAY(FitCurve!$E$3))),"Out of range","[ " &amp; TEXT(_xlfn.FORECAST.LINEAR(C211,R211:S211,N211:O211),"#.####") &amp; ", " &amp; TEXT(_xlfn.FORECAST.LINEAR(C211,P211:Q211,L211:M211),"#.####") &amp; " ]")),"")</f>
        <v/>
      </c>
      <c r="H211" s="52" t="str">
        <f>IF(C211="","",_xlfn.XMATCH(C211,FitCurve!AE211:AE1210,-1))</f>
        <v/>
      </c>
      <c r="I211" s="52" t="str">
        <f>IF(C211="","",_xlfn.XMATCH(C211,FitCurve!AE211:AE1210,1))</f>
        <v/>
      </c>
      <c r="J211" s="52" t="str">
        <f>IF(C211="","",_xlfn.XMATCH(C211,FitCurve!AF211:AF1210,-1))</f>
        <v/>
      </c>
      <c r="K211" s="52" t="str">
        <f>IF(C211="","",_xlfn.XMATCH(C211,FitCurve!AF211:AF1210,1))</f>
        <v/>
      </c>
      <c r="L211" s="3" t="str" cm="1">
        <f t="array" ref="L211">IF(C211="","",INDEX(FitCurve!$AE$3:$AE$1002,H211))</f>
        <v/>
      </c>
      <c r="M211" s="3" t="str" cm="1">
        <f t="array" ref="M211">IF(C211="","",INDEX(FitCurve!$AE$3:$AE$1002,I211))</f>
        <v/>
      </c>
      <c r="N211" s="3" t="str" cm="1">
        <f t="array" ref="N211">IF(C211="","",INDEX(FitCurve!$AF$3:$AF$1002,J211))</f>
        <v/>
      </c>
      <c r="O211" s="3" t="str" cm="1">
        <f t="array" ref="O211">IF(C211="","",INDEX(FitCurve!$AF$3:$AF$1002,K211))</f>
        <v/>
      </c>
      <c r="P211" s="3" t="str" cm="1">
        <f t="array" ref="P211">IF(C211="","",INDEX(FitCurve!$B$3:$B$1002,H211))</f>
        <v/>
      </c>
      <c r="Q211" s="3" t="str" cm="1">
        <f t="array" ref="Q211">IF(C211="","",INDEX(FitCurve!$B$3:$B$1002,I211))</f>
        <v/>
      </c>
      <c r="R211" s="3" t="str" cm="1">
        <f t="array" ref="R211">IF(C211="","",INDEX(FitCurve!$B$3:$B$1002,J211))</f>
        <v/>
      </c>
      <c r="S211" s="3" t="str" cm="1">
        <f t="array" ref="S211">IF(C211="","",INDEX(FitCurve!$B$3:$B$1002,K211))</f>
        <v/>
      </c>
    </row>
    <row r="212" spans="3:19" x14ac:dyDescent="0.25">
      <c r="C212" s="36"/>
      <c r="D212" s="3" t="str">
        <f>IF(C212="","",IF(OR(C212&gt;MAX(_xlfn.ANCHORARRAY(FitCurve!$E$3)),C212&lt;MIN(_xlfn.ANCHORARRAY(FitCurve!$E$3))),"Out of range",IF(CurveFitting!$N$3="5PL",10^(CurveFitting!$U$26-((LOG10(((CurveFitting!$U$25-CurveFitting!$U$24)/(C212-CurveFitting!$U$24))^(1/CurveFitting!$U$28)-1))/1)/CurveFitting!$U$27),
IF(CurveFitting!$N$3="4PL",10^(CurveFitting!$U$26-((LOG10((CurveFitting!$U$25-CurveFitting!$U$24)/(C212-CurveFitting!$U$24)-1))/CurveFitting!$U$27)),
IF(CurveFitting!$N$3="Linear",(C212-CurveFitting!$U$24)/CurveFitting!$U$25,
IF(CurveFitting!$N$3="Hyperbolic",CurveFitting!$U$25*C212/(CurveFitting!$U$24-C212),
IF(CurveFitting!$N$3="Exp1",CurveFitting!$U$26*LN(CurveFitting!$U$25/(CurveFitting!$U$25-C212)-CurveFitting!$U$24/(CurveFitting!$U$25-C212)),
IF(CurveFitting!$N$3="Exp2",CurveFitting!$U$26*LOG(CurveFitting!$U$24/(CurveFitting!$U$24-C212)-CurveFitting!$U$25/(CurveFitting!$U$24-C212)),""))))))))</f>
        <v/>
      </c>
      <c r="E212" s="3" t="str">
        <f>IFERROR(IF(C212="","",IF(OR(C212&gt;MAX(_xlfn.ANCHORARRAY(FitCurve!$E$3)),C212&lt;MIN(_xlfn.ANCHORARRAY(FitCurve!$E$3))),"Out of range","[ " &amp; TEXT(_xlfn.FORECAST.LINEAR(C212,R212:S212,N212:O212),"#.####") &amp; ", " &amp; TEXT(_xlfn.FORECAST.LINEAR(C212,P212:Q212,L212:M212),"#.####") &amp; " ]")),"")</f>
        <v/>
      </c>
      <c r="H212" s="52" t="str">
        <f>IF(C212="","",_xlfn.XMATCH(C212,FitCurve!AE212:AE1211,-1))</f>
        <v/>
      </c>
      <c r="I212" s="52" t="str">
        <f>IF(C212="","",_xlfn.XMATCH(C212,FitCurve!AE212:AE1211,1))</f>
        <v/>
      </c>
      <c r="J212" s="52" t="str">
        <f>IF(C212="","",_xlfn.XMATCH(C212,FitCurve!AF212:AF1211,-1))</f>
        <v/>
      </c>
      <c r="K212" s="52" t="str">
        <f>IF(C212="","",_xlfn.XMATCH(C212,FitCurve!AF212:AF1211,1))</f>
        <v/>
      </c>
      <c r="L212" s="3" t="str" cm="1">
        <f t="array" ref="L212">IF(C212="","",INDEX(FitCurve!$AE$3:$AE$1002,H212))</f>
        <v/>
      </c>
      <c r="M212" s="3" t="str" cm="1">
        <f t="array" ref="M212">IF(C212="","",INDEX(FitCurve!$AE$3:$AE$1002,I212))</f>
        <v/>
      </c>
      <c r="N212" s="3" t="str" cm="1">
        <f t="array" ref="N212">IF(C212="","",INDEX(FitCurve!$AF$3:$AF$1002,J212))</f>
        <v/>
      </c>
      <c r="O212" s="3" t="str" cm="1">
        <f t="array" ref="O212">IF(C212="","",INDEX(FitCurve!$AF$3:$AF$1002,K212))</f>
        <v/>
      </c>
      <c r="P212" s="3" t="str" cm="1">
        <f t="array" ref="P212">IF(C212="","",INDEX(FitCurve!$B$3:$B$1002,H212))</f>
        <v/>
      </c>
      <c r="Q212" s="3" t="str" cm="1">
        <f t="array" ref="Q212">IF(C212="","",INDEX(FitCurve!$B$3:$B$1002,I212))</f>
        <v/>
      </c>
      <c r="R212" s="3" t="str" cm="1">
        <f t="array" ref="R212">IF(C212="","",INDEX(FitCurve!$B$3:$B$1002,J212))</f>
        <v/>
      </c>
      <c r="S212" s="3" t="str" cm="1">
        <f t="array" ref="S212">IF(C212="","",INDEX(FitCurve!$B$3:$B$1002,K212))</f>
        <v/>
      </c>
    </row>
    <row r="213" spans="3:19" x14ac:dyDescent="0.25">
      <c r="C213" s="36"/>
      <c r="D213" s="3" t="str">
        <f>IF(C213="","",IF(OR(C213&gt;MAX(_xlfn.ANCHORARRAY(FitCurve!$E$3)),C213&lt;MIN(_xlfn.ANCHORARRAY(FitCurve!$E$3))),"Out of range",IF(CurveFitting!$N$3="5PL",10^(CurveFitting!$U$26-((LOG10(((CurveFitting!$U$25-CurveFitting!$U$24)/(C213-CurveFitting!$U$24))^(1/CurveFitting!$U$28)-1))/1)/CurveFitting!$U$27),
IF(CurveFitting!$N$3="4PL",10^(CurveFitting!$U$26-((LOG10((CurveFitting!$U$25-CurveFitting!$U$24)/(C213-CurveFitting!$U$24)-1))/CurveFitting!$U$27)),
IF(CurveFitting!$N$3="Linear",(C213-CurveFitting!$U$24)/CurveFitting!$U$25,
IF(CurveFitting!$N$3="Hyperbolic",CurveFitting!$U$25*C213/(CurveFitting!$U$24-C213),
IF(CurveFitting!$N$3="Exp1",CurveFitting!$U$26*LN(CurveFitting!$U$25/(CurveFitting!$U$25-C213)-CurveFitting!$U$24/(CurveFitting!$U$25-C213)),
IF(CurveFitting!$N$3="Exp2",CurveFitting!$U$26*LOG(CurveFitting!$U$24/(CurveFitting!$U$24-C213)-CurveFitting!$U$25/(CurveFitting!$U$24-C213)),""))))))))</f>
        <v/>
      </c>
      <c r="E213" s="3" t="str">
        <f>IFERROR(IF(C213="","",IF(OR(C213&gt;MAX(_xlfn.ANCHORARRAY(FitCurve!$E$3)),C213&lt;MIN(_xlfn.ANCHORARRAY(FitCurve!$E$3))),"Out of range","[ " &amp; TEXT(_xlfn.FORECAST.LINEAR(C213,R213:S213,N213:O213),"#.####") &amp; ", " &amp; TEXT(_xlfn.FORECAST.LINEAR(C213,P213:Q213,L213:M213),"#.####") &amp; " ]")),"")</f>
        <v/>
      </c>
      <c r="H213" s="52" t="str">
        <f>IF(C213="","",_xlfn.XMATCH(C213,FitCurve!AE213:AE1212,-1))</f>
        <v/>
      </c>
      <c r="I213" s="52" t="str">
        <f>IF(C213="","",_xlfn.XMATCH(C213,FitCurve!AE213:AE1212,1))</f>
        <v/>
      </c>
      <c r="J213" s="52" t="str">
        <f>IF(C213="","",_xlfn.XMATCH(C213,FitCurve!AF213:AF1212,-1))</f>
        <v/>
      </c>
      <c r="K213" s="52" t="str">
        <f>IF(C213="","",_xlfn.XMATCH(C213,FitCurve!AF213:AF1212,1))</f>
        <v/>
      </c>
      <c r="L213" s="3" t="str" cm="1">
        <f t="array" ref="L213">IF(C213="","",INDEX(FitCurve!$AE$3:$AE$1002,H213))</f>
        <v/>
      </c>
      <c r="M213" s="3" t="str" cm="1">
        <f t="array" ref="M213">IF(C213="","",INDEX(FitCurve!$AE$3:$AE$1002,I213))</f>
        <v/>
      </c>
      <c r="N213" s="3" t="str" cm="1">
        <f t="array" ref="N213">IF(C213="","",INDEX(FitCurve!$AF$3:$AF$1002,J213))</f>
        <v/>
      </c>
      <c r="O213" s="3" t="str" cm="1">
        <f t="array" ref="O213">IF(C213="","",INDEX(FitCurve!$AF$3:$AF$1002,K213))</f>
        <v/>
      </c>
      <c r="P213" s="3" t="str" cm="1">
        <f t="array" ref="P213">IF(C213="","",INDEX(FitCurve!$B$3:$B$1002,H213))</f>
        <v/>
      </c>
      <c r="Q213" s="3" t="str" cm="1">
        <f t="array" ref="Q213">IF(C213="","",INDEX(FitCurve!$B$3:$B$1002,I213))</f>
        <v/>
      </c>
      <c r="R213" s="3" t="str" cm="1">
        <f t="array" ref="R213">IF(C213="","",INDEX(FitCurve!$B$3:$B$1002,J213))</f>
        <v/>
      </c>
      <c r="S213" s="3" t="str" cm="1">
        <f t="array" ref="S213">IF(C213="","",INDEX(FitCurve!$B$3:$B$1002,K213))</f>
        <v/>
      </c>
    </row>
    <row r="214" spans="3:19" x14ac:dyDescent="0.25">
      <c r="C214" s="36"/>
      <c r="D214" s="3" t="str">
        <f>IF(C214="","",IF(OR(C214&gt;MAX(_xlfn.ANCHORARRAY(FitCurve!$E$3)),C214&lt;MIN(_xlfn.ANCHORARRAY(FitCurve!$E$3))),"Out of range",IF(CurveFitting!$N$3="5PL",10^(CurveFitting!$U$26-((LOG10(((CurveFitting!$U$25-CurveFitting!$U$24)/(C214-CurveFitting!$U$24))^(1/CurveFitting!$U$28)-1))/1)/CurveFitting!$U$27),
IF(CurveFitting!$N$3="4PL",10^(CurveFitting!$U$26-((LOG10((CurveFitting!$U$25-CurveFitting!$U$24)/(C214-CurveFitting!$U$24)-1))/CurveFitting!$U$27)),
IF(CurveFitting!$N$3="Linear",(C214-CurveFitting!$U$24)/CurveFitting!$U$25,
IF(CurveFitting!$N$3="Hyperbolic",CurveFitting!$U$25*C214/(CurveFitting!$U$24-C214),
IF(CurveFitting!$N$3="Exp1",CurveFitting!$U$26*LN(CurveFitting!$U$25/(CurveFitting!$U$25-C214)-CurveFitting!$U$24/(CurveFitting!$U$25-C214)),
IF(CurveFitting!$N$3="Exp2",CurveFitting!$U$26*LOG(CurveFitting!$U$24/(CurveFitting!$U$24-C214)-CurveFitting!$U$25/(CurveFitting!$U$24-C214)),""))))))))</f>
        <v/>
      </c>
      <c r="E214" s="3" t="str">
        <f>IFERROR(IF(C214="","",IF(OR(C214&gt;MAX(_xlfn.ANCHORARRAY(FitCurve!$E$3)),C214&lt;MIN(_xlfn.ANCHORARRAY(FitCurve!$E$3))),"Out of range","[ " &amp; TEXT(_xlfn.FORECAST.LINEAR(C214,R214:S214,N214:O214),"#.####") &amp; ", " &amp; TEXT(_xlfn.FORECAST.LINEAR(C214,P214:Q214,L214:M214),"#.####") &amp; " ]")),"")</f>
        <v/>
      </c>
      <c r="H214" s="52" t="str">
        <f>IF(C214="","",_xlfn.XMATCH(C214,FitCurve!AE214:AE1213,-1))</f>
        <v/>
      </c>
      <c r="I214" s="52" t="str">
        <f>IF(C214="","",_xlfn.XMATCH(C214,FitCurve!AE214:AE1213,1))</f>
        <v/>
      </c>
      <c r="J214" s="52" t="str">
        <f>IF(C214="","",_xlfn.XMATCH(C214,FitCurve!AF214:AF1213,-1))</f>
        <v/>
      </c>
      <c r="K214" s="52" t="str">
        <f>IF(C214="","",_xlfn.XMATCH(C214,FitCurve!AF214:AF1213,1))</f>
        <v/>
      </c>
      <c r="L214" s="3" t="str" cm="1">
        <f t="array" ref="L214">IF(C214="","",INDEX(FitCurve!$AE$3:$AE$1002,H214))</f>
        <v/>
      </c>
      <c r="M214" s="3" t="str" cm="1">
        <f t="array" ref="M214">IF(C214="","",INDEX(FitCurve!$AE$3:$AE$1002,I214))</f>
        <v/>
      </c>
      <c r="N214" s="3" t="str" cm="1">
        <f t="array" ref="N214">IF(C214="","",INDEX(FitCurve!$AF$3:$AF$1002,J214))</f>
        <v/>
      </c>
      <c r="O214" s="3" t="str" cm="1">
        <f t="array" ref="O214">IF(C214="","",INDEX(FitCurve!$AF$3:$AF$1002,K214))</f>
        <v/>
      </c>
      <c r="P214" s="3" t="str" cm="1">
        <f t="array" ref="P214">IF(C214="","",INDEX(FitCurve!$B$3:$B$1002,H214))</f>
        <v/>
      </c>
      <c r="Q214" s="3" t="str" cm="1">
        <f t="array" ref="Q214">IF(C214="","",INDEX(FitCurve!$B$3:$B$1002,I214))</f>
        <v/>
      </c>
      <c r="R214" s="3" t="str" cm="1">
        <f t="array" ref="R214">IF(C214="","",INDEX(FitCurve!$B$3:$B$1002,J214))</f>
        <v/>
      </c>
      <c r="S214" s="3" t="str" cm="1">
        <f t="array" ref="S214">IF(C214="","",INDEX(FitCurve!$B$3:$B$1002,K214))</f>
        <v/>
      </c>
    </row>
    <row r="215" spans="3:19" x14ac:dyDescent="0.25">
      <c r="C215" s="36"/>
      <c r="D215" s="3" t="str">
        <f>IF(C215="","",IF(OR(C215&gt;MAX(_xlfn.ANCHORARRAY(FitCurve!$E$3)),C215&lt;MIN(_xlfn.ANCHORARRAY(FitCurve!$E$3))),"Out of range",IF(CurveFitting!$N$3="5PL",10^(CurveFitting!$U$26-((LOG10(((CurveFitting!$U$25-CurveFitting!$U$24)/(C215-CurveFitting!$U$24))^(1/CurveFitting!$U$28)-1))/1)/CurveFitting!$U$27),
IF(CurveFitting!$N$3="4PL",10^(CurveFitting!$U$26-((LOG10((CurveFitting!$U$25-CurveFitting!$U$24)/(C215-CurveFitting!$U$24)-1))/CurveFitting!$U$27)),
IF(CurveFitting!$N$3="Linear",(C215-CurveFitting!$U$24)/CurveFitting!$U$25,
IF(CurveFitting!$N$3="Hyperbolic",CurveFitting!$U$25*C215/(CurveFitting!$U$24-C215),
IF(CurveFitting!$N$3="Exp1",CurveFitting!$U$26*LN(CurveFitting!$U$25/(CurveFitting!$U$25-C215)-CurveFitting!$U$24/(CurveFitting!$U$25-C215)),
IF(CurveFitting!$N$3="Exp2",CurveFitting!$U$26*LOG(CurveFitting!$U$24/(CurveFitting!$U$24-C215)-CurveFitting!$U$25/(CurveFitting!$U$24-C215)),""))))))))</f>
        <v/>
      </c>
      <c r="E215" s="3" t="str">
        <f>IFERROR(IF(C215="","",IF(OR(C215&gt;MAX(_xlfn.ANCHORARRAY(FitCurve!$E$3)),C215&lt;MIN(_xlfn.ANCHORARRAY(FitCurve!$E$3))),"Out of range","[ " &amp; TEXT(_xlfn.FORECAST.LINEAR(C215,R215:S215,N215:O215),"#.####") &amp; ", " &amp; TEXT(_xlfn.FORECAST.LINEAR(C215,P215:Q215,L215:M215),"#.####") &amp; " ]")),"")</f>
        <v/>
      </c>
      <c r="H215" s="52" t="str">
        <f>IF(C215="","",_xlfn.XMATCH(C215,FitCurve!AE215:AE1214,-1))</f>
        <v/>
      </c>
      <c r="I215" s="52" t="str">
        <f>IF(C215="","",_xlfn.XMATCH(C215,FitCurve!AE215:AE1214,1))</f>
        <v/>
      </c>
      <c r="J215" s="52" t="str">
        <f>IF(C215="","",_xlfn.XMATCH(C215,FitCurve!AF215:AF1214,-1))</f>
        <v/>
      </c>
      <c r="K215" s="52" t="str">
        <f>IF(C215="","",_xlfn.XMATCH(C215,FitCurve!AF215:AF1214,1))</f>
        <v/>
      </c>
      <c r="L215" s="3" t="str" cm="1">
        <f t="array" ref="L215">IF(C215="","",INDEX(FitCurve!$AE$3:$AE$1002,H215))</f>
        <v/>
      </c>
      <c r="M215" s="3" t="str" cm="1">
        <f t="array" ref="M215">IF(C215="","",INDEX(FitCurve!$AE$3:$AE$1002,I215))</f>
        <v/>
      </c>
      <c r="N215" s="3" t="str" cm="1">
        <f t="array" ref="N215">IF(C215="","",INDEX(FitCurve!$AF$3:$AF$1002,J215))</f>
        <v/>
      </c>
      <c r="O215" s="3" t="str" cm="1">
        <f t="array" ref="O215">IF(C215="","",INDEX(FitCurve!$AF$3:$AF$1002,K215))</f>
        <v/>
      </c>
      <c r="P215" s="3" t="str" cm="1">
        <f t="array" ref="P215">IF(C215="","",INDEX(FitCurve!$B$3:$B$1002,H215))</f>
        <v/>
      </c>
      <c r="Q215" s="3" t="str" cm="1">
        <f t="array" ref="Q215">IF(C215="","",INDEX(FitCurve!$B$3:$B$1002,I215))</f>
        <v/>
      </c>
      <c r="R215" s="3" t="str" cm="1">
        <f t="array" ref="R215">IF(C215="","",INDEX(FitCurve!$B$3:$B$1002,J215))</f>
        <v/>
      </c>
      <c r="S215" s="3" t="str" cm="1">
        <f t="array" ref="S215">IF(C215="","",INDEX(FitCurve!$B$3:$B$1002,K215))</f>
        <v/>
      </c>
    </row>
    <row r="216" spans="3:19" x14ac:dyDescent="0.25">
      <c r="C216" s="36"/>
      <c r="D216" s="3" t="str">
        <f>IF(C216="","",IF(OR(C216&gt;MAX(_xlfn.ANCHORARRAY(FitCurve!$E$3)),C216&lt;MIN(_xlfn.ANCHORARRAY(FitCurve!$E$3))),"Out of range",IF(CurveFitting!$N$3="5PL",10^(CurveFitting!$U$26-((LOG10(((CurveFitting!$U$25-CurveFitting!$U$24)/(C216-CurveFitting!$U$24))^(1/CurveFitting!$U$28)-1))/1)/CurveFitting!$U$27),
IF(CurveFitting!$N$3="4PL",10^(CurveFitting!$U$26-((LOG10((CurveFitting!$U$25-CurveFitting!$U$24)/(C216-CurveFitting!$U$24)-1))/CurveFitting!$U$27)),
IF(CurveFitting!$N$3="Linear",(C216-CurveFitting!$U$24)/CurveFitting!$U$25,
IF(CurveFitting!$N$3="Hyperbolic",CurveFitting!$U$25*C216/(CurveFitting!$U$24-C216),
IF(CurveFitting!$N$3="Exp1",CurveFitting!$U$26*LN(CurveFitting!$U$25/(CurveFitting!$U$25-C216)-CurveFitting!$U$24/(CurveFitting!$U$25-C216)),
IF(CurveFitting!$N$3="Exp2",CurveFitting!$U$26*LOG(CurveFitting!$U$24/(CurveFitting!$U$24-C216)-CurveFitting!$U$25/(CurveFitting!$U$24-C216)),""))))))))</f>
        <v/>
      </c>
      <c r="E216" s="3" t="str">
        <f>IFERROR(IF(C216="","",IF(OR(C216&gt;MAX(_xlfn.ANCHORARRAY(FitCurve!$E$3)),C216&lt;MIN(_xlfn.ANCHORARRAY(FitCurve!$E$3))),"Out of range","[ " &amp; TEXT(_xlfn.FORECAST.LINEAR(C216,R216:S216,N216:O216),"#.####") &amp; ", " &amp; TEXT(_xlfn.FORECAST.LINEAR(C216,P216:Q216,L216:M216),"#.####") &amp; " ]")),"")</f>
        <v/>
      </c>
      <c r="H216" s="52" t="str">
        <f>IF(C216="","",_xlfn.XMATCH(C216,FitCurve!AE216:AE1215,-1))</f>
        <v/>
      </c>
      <c r="I216" s="52" t="str">
        <f>IF(C216="","",_xlfn.XMATCH(C216,FitCurve!AE216:AE1215,1))</f>
        <v/>
      </c>
      <c r="J216" s="52" t="str">
        <f>IF(C216="","",_xlfn.XMATCH(C216,FitCurve!AF216:AF1215,-1))</f>
        <v/>
      </c>
      <c r="K216" s="52" t="str">
        <f>IF(C216="","",_xlfn.XMATCH(C216,FitCurve!AF216:AF1215,1))</f>
        <v/>
      </c>
      <c r="L216" s="3" t="str" cm="1">
        <f t="array" ref="L216">IF(C216="","",INDEX(FitCurve!$AE$3:$AE$1002,H216))</f>
        <v/>
      </c>
      <c r="M216" s="3" t="str" cm="1">
        <f t="array" ref="M216">IF(C216="","",INDEX(FitCurve!$AE$3:$AE$1002,I216))</f>
        <v/>
      </c>
      <c r="N216" s="3" t="str" cm="1">
        <f t="array" ref="N216">IF(C216="","",INDEX(FitCurve!$AF$3:$AF$1002,J216))</f>
        <v/>
      </c>
      <c r="O216" s="3" t="str" cm="1">
        <f t="array" ref="O216">IF(C216="","",INDEX(FitCurve!$AF$3:$AF$1002,K216))</f>
        <v/>
      </c>
      <c r="P216" s="3" t="str" cm="1">
        <f t="array" ref="P216">IF(C216="","",INDEX(FitCurve!$B$3:$B$1002,H216))</f>
        <v/>
      </c>
      <c r="Q216" s="3" t="str" cm="1">
        <f t="array" ref="Q216">IF(C216="","",INDEX(FitCurve!$B$3:$B$1002,I216))</f>
        <v/>
      </c>
      <c r="R216" s="3" t="str" cm="1">
        <f t="array" ref="R216">IF(C216="","",INDEX(FitCurve!$B$3:$B$1002,J216))</f>
        <v/>
      </c>
      <c r="S216" s="3" t="str" cm="1">
        <f t="array" ref="S216">IF(C216="","",INDEX(FitCurve!$B$3:$B$1002,K216))</f>
        <v/>
      </c>
    </row>
    <row r="217" spans="3:19" x14ac:dyDescent="0.25">
      <c r="C217" s="36"/>
      <c r="D217" s="3" t="str">
        <f>IF(C217="","",IF(OR(C217&gt;MAX(_xlfn.ANCHORARRAY(FitCurve!$E$3)),C217&lt;MIN(_xlfn.ANCHORARRAY(FitCurve!$E$3))),"Out of range",IF(CurveFitting!$N$3="5PL",10^(CurveFitting!$U$26-((LOG10(((CurveFitting!$U$25-CurveFitting!$U$24)/(C217-CurveFitting!$U$24))^(1/CurveFitting!$U$28)-1))/1)/CurveFitting!$U$27),
IF(CurveFitting!$N$3="4PL",10^(CurveFitting!$U$26-((LOG10((CurveFitting!$U$25-CurveFitting!$U$24)/(C217-CurveFitting!$U$24)-1))/CurveFitting!$U$27)),
IF(CurveFitting!$N$3="Linear",(C217-CurveFitting!$U$24)/CurveFitting!$U$25,
IF(CurveFitting!$N$3="Hyperbolic",CurveFitting!$U$25*C217/(CurveFitting!$U$24-C217),
IF(CurveFitting!$N$3="Exp1",CurveFitting!$U$26*LN(CurveFitting!$U$25/(CurveFitting!$U$25-C217)-CurveFitting!$U$24/(CurveFitting!$U$25-C217)),
IF(CurveFitting!$N$3="Exp2",CurveFitting!$U$26*LOG(CurveFitting!$U$24/(CurveFitting!$U$24-C217)-CurveFitting!$U$25/(CurveFitting!$U$24-C217)),""))))))))</f>
        <v/>
      </c>
      <c r="E217" s="3" t="str">
        <f>IFERROR(IF(C217="","",IF(OR(C217&gt;MAX(_xlfn.ANCHORARRAY(FitCurve!$E$3)),C217&lt;MIN(_xlfn.ANCHORARRAY(FitCurve!$E$3))),"Out of range","[ " &amp; TEXT(_xlfn.FORECAST.LINEAR(C217,R217:S217,N217:O217),"#.####") &amp; ", " &amp; TEXT(_xlfn.FORECAST.LINEAR(C217,P217:Q217,L217:M217),"#.####") &amp; " ]")),"")</f>
        <v/>
      </c>
      <c r="H217" s="52" t="str">
        <f>IF(C217="","",_xlfn.XMATCH(C217,FitCurve!AE217:AE1216,-1))</f>
        <v/>
      </c>
      <c r="I217" s="52" t="str">
        <f>IF(C217="","",_xlfn.XMATCH(C217,FitCurve!AE217:AE1216,1))</f>
        <v/>
      </c>
      <c r="J217" s="52" t="str">
        <f>IF(C217="","",_xlfn.XMATCH(C217,FitCurve!AF217:AF1216,-1))</f>
        <v/>
      </c>
      <c r="K217" s="52" t="str">
        <f>IF(C217="","",_xlfn.XMATCH(C217,FitCurve!AF217:AF1216,1))</f>
        <v/>
      </c>
      <c r="L217" s="3" t="str" cm="1">
        <f t="array" ref="L217">IF(C217="","",INDEX(FitCurve!$AE$3:$AE$1002,H217))</f>
        <v/>
      </c>
      <c r="M217" s="3" t="str" cm="1">
        <f t="array" ref="M217">IF(C217="","",INDEX(FitCurve!$AE$3:$AE$1002,I217))</f>
        <v/>
      </c>
      <c r="N217" s="3" t="str" cm="1">
        <f t="array" ref="N217">IF(C217="","",INDEX(FitCurve!$AF$3:$AF$1002,J217))</f>
        <v/>
      </c>
      <c r="O217" s="3" t="str" cm="1">
        <f t="array" ref="O217">IF(C217="","",INDEX(FitCurve!$AF$3:$AF$1002,K217))</f>
        <v/>
      </c>
      <c r="P217" s="3" t="str" cm="1">
        <f t="array" ref="P217">IF(C217="","",INDEX(FitCurve!$B$3:$B$1002,H217))</f>
        <v/>
      </c>
      <c r="Q217" s="3" t="str" cm="1">
        <f t="array" ref="Q217">IF(C217="","",INDEX(FitCurve!$B$3:$B$1002,I217))</f>
        <v/>
      </c>
      <c r="R217" s="3" t="str" cm="1">
        <f t="array" ref="R217">IF(C217="","",INDEX(FitCurve!$B$3:$B$1002,J217))</f>
        <v/>
      </c>
      <c r="S217" s="3" t="str" cm="1">
        <f t="array" ref="S217">IF(C217="","",INDEX(FitCurve!$B$3:$B$1002,K217))</f>
        <v/>
      </c>
    </row>
    <row r="218" spans="3:19" x14ac:dyDescent="0.25">
      <c r="C218" s="36"/>
      <c r="D218" s="3" t="str">
        <f>IF(C218="","",IF(OR(C218&gt;MAX(_xlfn.ANCHORARRAY(FitCurve!$E$3)),C218&lt;MIN(_xlfn.ANCHORARRAY(FitCurve!$E$3))),"Out of range",IF(CurveFitting!$N$3="5PL",10^(CurveFitting!$U$26-((LOG10(((CurveFitting!$U$25-CurveFitting!$U$24)/(C218-CurveFitting!$U$24))^(1/CurveFitting!$U$28)-1))/1)/CurveFitting!$U$27),
IF(CurveFitting!$N$3="4PL",10^(CurveFitting!$U$26-((LOG10((CurveFitting!$U$25-CurveFitting!$U$24)/(C218-CurveFitting!$U$24)-1))/CurveFitting!$U$27)),
IF(CurveFitting!$N$3="Linear",(C218-CurveFitting!$U$24)/CurveFitting!$U$25,
IF(CurveFitting!$N$3="Hyperbolic",CurveFitting!$U$25*C218/(CurveFitting!$U$24-C218),
IF(CurveFitting!$N$3="Exp1",CurveFitting!$U$26*LN(CurveFitting!$U$25/(CurveFitting!$U$25-C218)-CurveFitting!$U$24/(CurveFitting!$U$25-C218)),
IF(CurveFitting!$N$3="Exp2",CurveFitting!$U$26*LOG(CurveFitting!$U$24/(CurveFitting!$U$24-C218)-CurveFitting!$U$25/(CurveFitting!$U$24-C218)),""))))))))</f>
        <v/>
      </c>
      <c r="E218" s="3" t="str">
        <f>IFERROR(IF(C218="","",IF(OR(C218&gt;MAX(_xlfn.ANCHORARRAY(FitCurve!$E$3)),C218&lt;MIN(_xlfn.ANCHORARRAY(FitCurve!$E$3))),"Out of range","[ " &amp; TEXT(_xlfn.FORECAST.LINEAR(C218,R218:S218,N218:O218),"#.####") &amp; ", " &amp; TEXT(_xlfn.FORECAST.LINEAR(C218,P218:Q218,L218:M218),"#.####") &amp; " ]")),"")</f>
        <v/>
      </c>
      <c r="H218" s="52" t="str">
        <f>IF(C218="","",_xlfn.XMATCH(C218,FitCurve!AE218:AE1217,-1))</f>
        <v/>
      </c>
      <c r="I218" s="52" t="str">
        <f>IF(C218="","",_xlfn.XMATCH(C218,FitCurve!AE218:AE1217,1))</f>
        <v/>
      </c>
      <c r="J218" s="52" t="str">
        <f>IF(C218="","",_xlfn.XMATCH(C218,FitCurve!AF218:AF1217,-1))</f>
        <v/>
      </c>
      <c r="K218" s="52" t="str">
        <f>IF(C218="","",_xlfn.XMATCH(C218,FitCurve!AF218:AF1217,1))</f>
        <v/>
      </c>
      <c r="L218" s="3" t="str" cm="1">
        <f t="array" ref="L218">IF(C218="","",INDEX(FitCurve!$AE$3:$AE$1002,H218))</f>
        <v/>
      </c>
      <c r="M218" s="3" t="str" cm="1">
        <f t="array" ref="M218">IF(C218="","",INDEX(FitCurve!$AE$3:$AE$1002,I218))</f>
        <v/>
      </c>
      <c r="N218" s="3" t="str" cm="1">
        <f t="array" ref="N218">IF(C218="","",INDEX(FitCurve!$AF$3:$AF$1002,J218))</f>
        <v/>
      </c>
      <c r="O218" s="3" t="str" cm="1">
        <f t="array" ref="O218">IF(C218="","",INDEX(FitCurve!$AF$3:$AF$1002,K218))</f>
        <v/>
      </c>
      <c r="P218" s="3" t="str" cm="1">
        <f t="array" ref="P218">IF(C218="","",INDEX(FitCurve!$B$3:$B$1002,H218))</f>
        <v/>
      </c>
      <c r="Q218" s="3" t="str" cm="1">
        <f t="array" ref="Q218">IF(C218="","",INDEX(FitCurve!$B$3:$B$1002,I218))</f>
        <v/>
      </c>
      <c r="R218" s="3" t="str" cm="1">
        <f t="array" ref="R218">IF(C218="","",INDEX(FitCurve!$B$3:$B$1002,J218))</f>
        <v/>
      </c>
      <c r="S218" s="3" t="str" cm="1">
        <f t="array" ref="S218">IF(C218="","",INDEX(FitCurve!$B$3:$B$1002,K218))</f>
        <v/>
      </c>
    </row>
    <row r="219" spans="3:19" x14ac:dyDescent="0.25">
      <c r="C219" s="36"/>
      <c r="D219" s="3" t="str">
        <f>IF(C219="","",IF(OR(C219&gt;MAX(_xlfn.ANCHORARRAY(FitCurve!$E$3)),C219&lt;MIN(_xlfn.ANCHORARRAY(FitCurve!$E$3))),"Out of range",IF(CurveFitting!$N$3="5PL",10^(CurveFitting!$U$26-((LOG10(((CurveFitting!$U$25-CurveFitting!$U$24)/(C219-CurveFitting!$U$24))^(1/CurveFitting!$U$28)-1))/1)/CurveFitting!$U$27),
IF(CurveFitting!$N$3="4PL",10^(CurveFitting!$U$26-((LOG10((CurveFitting!$U$25-CurveFitting!$U$24)/(C219-CurveFitting!$U$24)-1))/CurveFitting!$U$27)),
IF(CurveFitting!$N$3="Linear",(C219-CurveFitting!$U$24)/CurveFitting!$U$25,
IF(CurveFitting!$N$3="Hyperbolic",CurveFitting!$U$25*C219/(CurveFitting!$U$24-C219),
IF(CurveFitting!$N$3="Exp1",CurveFitting!$U$26*LN(CurveFitting!$U$25/(CurveFitting!$U$25-C219)-CurveFitting!$U$24/(CurveFitting!$U$25-C219)),
IF(CurveFitting!$N$3="Exp2",CurveFitting!$U$26*LOG(CurveFitting!$U$24/(CurveFitting!$U$24-C219)-CurveFitting!$U$25/(CurveFitting!$U$24-C219)),""))))))))</f>
        <v/>
      </c>
      <c r="E219" s="3" t="str">
        <f>IFERROR(IF(C219="","",IF(OR(C219&gt;MAX(_xlfn.ANCHORARRAY(FitCurve!$E$3)),C219&lt;MIN(_xlfn.ANCHORARRAY(FitCurve!$E$3))),"Out of range","[ " &amp; TEXT(_xlfn.FORECAST.LINEAR(C219,R219:S219,N219:O219),"#.####") &amp; ", " &amp; TEXT(_xlfn.FORECAST.LINEAR(C219,P219:Q219,L219:M219),"#.####") &amp; " ]")),"")</f>
        <v/>
      </c>
      <c r="H219" s="52" t="str">
        <f>IF(C219="","",_xlfn.XMATCH(C219,FitCurve!AE219:AE1218,-1))</f>
        <v/>
      </c>
      <c r="I219" s="52" t="str">
        <f>IF(C219="","",_xlfn.XMATCH(C219,FitCurve!AE219:AE1218,1))</f>
        <v/>
      </c>
      <c r="J219" s="52" t="str">
        <f>IF(C219="","",_xlfn.XMATCH(C219,FitCurve!AF219:AF1218,-1))</f>
        <v/>
      </c>
      <c r="K219" s="52" t="str">
        <f>IF(C219="","",_xlfn.XMATCH(C219,FitCurve!AF219:AF1218,1))</f>
        <v/>
      </c>
      <c r="L219" s="3" t="str" cm="1">
        <f t="array" ref="L219">IF(C219="","",INDEX(FitCurve!$AE$3:$AE$1002,H219))</f>
        <v/>
      </c>
      <c r="M219" s="3" t="str" cm="1">
        <f t="array" ref="M219">IF(C219="","",INDEX(FitCurve!$AE$3:$AE$1002,I219))</f>
        <v/>
      </c>
      <c r="N219" s="3" t="str" cm="1">
        <f t="array" ref="N219">IF(C219="","",INDEX(FitCurve!$AF$3:$AF$1002,J219))</f>
        <v/>
      </c>
      <c r="O219" s="3" t="str" cm="1">
        <f t="array" ref="O219">IF(C219="","",INDEX(FitCurve!$AF$3:$AF$1002,K219))</f>
        <v/>
      </c>
      <c r="P219" s="3" t="str" cm="1">
        <f t="array" ref="P219">IF(C219="","",INDEX(FitCurve!$B$3:$B$1002,H219))</f>
        <v/>
      </c>
      <c r="Q219" s="3" t="str" cm="1">
        <f t="array" ref="Q219">IF(C219="","",INDEX(FitCurve!$B$3:$B$1002,I219))</f>
        <v/>
      </c>
      <c r="R219" s="3" t="str" cm="1">
        <f t="array" ref="R219">IF(C219="","",INDEX(FitCurve!$B$3:$B$1002,J219))</f>
        <v/>
      </c>
      <c r="S219" s="3" t="str" cm="1">
        <f t="array" ref="S219">IF(C219="","",INDEX(FitCurve!$B$3:$B$1002,K219))</f>
        <v/>
      </c>
    </row>
    <row r="220" spans="3:19" x14ac:dyDescent="0.25">
      <c r="C220" s="36"/>
      <c r="D220" s="3" t="str">
        <f>IF(C220="","",IF(OR(C220&gt;MAX(_xlfn.ANCHORARRAY(FitCurve!$E$3)),C220&lt;MIN(_xlfn.ANCHORARRAY(FitCurve!$E$3))),"Out of range",IF(CurveFitting!$N$3="5PL",10^(CurveFitting!$U$26-((LOG10(((CurveFitting!$U$25-CurveFitting!$U$24)/(C220-CurveFitting!$U$24))^(1/CurveFitting!$U$28)-1))/1)/CurveFitting!$U$27),
IF(CurveFitting!$N$3="4PL",10^(CurveFitting!$U$26-((LOG10((CurveFitting!$U$25-CurveFitting!$U$24)/(C220-CurveFitting!$U$24)-1))/CurveFitting!$U$27)),
IF(CurveFitting!$N$3="Linear",(C220-CurveFitting!$U$24)/CurveFitting!$U$25,
IF(CurveFitting!$N$3="Hyperbolic",CurveFitting!$U$25*C220/(CurveFitting!$U$24-C220),
IF(CurveFitting!$N$3="Exp1",CurveFitting!$U$26*LN(CurveFitting!$U$25/(CurveFitting!$U$25-C220)-CurveFitting!$U$24/(CurveFitting!$U$25-C220)),
IF(CurveFitting!$N$3="Exp2",CurveFitting!$U$26*LOG(CurveFitting!$U$24/(CurveFitting!$U$24-C220)-CurveFitting!$U$25/(CurveFitting!$U$24-C220)),""))))))))</f>
        <v/>
      </c>
      <c r="E220" s="3" t="str">
        <f>IFERROR(IF(C220="","",IF(OR(C220&gt;MAX(_xlfn.ANCHORARRAY(FitCurve!$E$3)),C220&lt;MIN(_xlfn.ANCHORARRAY(FitCurve!$E$3))),"Out of range","[ " &amp; TEXT(_xlfn.FORECAST.LINEAR(C220,R220:S220,N220:O220),"#.####") &amp; ", " &amp; TEXT(_xlfn.FORECAST.LINEAR(C220,P220:Q220,L220:M220),"#.####") &amp; " ]")),"")</f>
        <v/>
      </c>
      <c r="H220" s="52" t="str">
        <f>IF(C220="","",_xlfn.XMATCH(C220,FitCurve!AE220:AE1219,-1))</f>
        <v/>
      </c>
      <c r="I220" s="52" t="str">
        <f>IF(C220="","",_xlfn.XMATCH(C220,FitCurve!AE220:AE1219,1))</f>
        <v/>
      </c>
      <c r="J220" s="52" t="str">
        <f>IF(C220="","",_xlfn.XMATCH(C220,FitCurve!AF220:AF1219,-1))</f>
        <v/>
      </c>
      <c r="K220" s="52" t="str">
        <f>IF(C220="","",_xlfn.XMATCH(C220,FitCurve!AF220:AF1219,1))</f>
        <v/>
      </c>
      <c r="L220" s="3" t="str" cm="1">
        <f t="array" ref="L220">IF(C220="","",INDEX(FitCurve!$AE$3:$AE$1002,H220))</f>
        <v/>
      </c>
      <c r="M220" s="3" t="str" cm="1">
        <f t="array" ref="M220">IF(C220="","",INDEX(FitCurve!$AE$3:$AE$1002,I220))</f>
        <v/>
      </c>
      <c r="N220" s="3" t="str" cm="1">
        <f t="array" ref="N220">IF(C220="","",INDEX(FitCurve!$AF$3:$AF$1002,J220))</f>
        <v/>
      </c>
      <c r="O220" s="3" t="str" cm="1">
        <f t="array" ref="O220">IF(C220="","",INDEX(FitCurve!$AF$3:$AF$1002,K220))</f>
        <v/>
      </c>
      <c r="P220" s="3" t="str" cm="1">
        <f t="array" ref="P220">IF(C220="","",INDEX(FitCurve!$B$3:$B$1002,H220))</f>
        <v/>
      </c>
      <c r="Q220" s="3" t="str" cm="1">
        <f t="array" ref="Q220">IF(C220="","",INDEX(FitCurve!$B$3:$B$1002,I220))</f>
        <v/>
      </c>
      <c r="R220" s="3" t="str" cm="1">
        <f t="array" ref="R220">IF(C220="","",INDEX(FitCurve!$B$3:$B$1002,J220))</f>
        <v/>
      </c>
      <c r="S220" s="3" t="str" cm="1">
        <f t="array" ref="S220">IF(C220="","",INDEX(FitCurve!$B$3:$B$1002,K220))</f>
        <v/>
      </c>
    </row>
    <row r="221" spans="3:19" x14ac:dyDescent="0.25">
      <c r="C221" s="36"/>
      <c r="D221" s="3" t="str">
        <f>IF(C221="","",IF(OR(C221&gt;MAX(_xlfn.ANCHORARRAY(FitCurve!$E$3)),C221&lt;MIN(_xlfn.ANCHORARRAY(FitCurve!$E$3))),"Out of range",IF(CurveFitting!$N$3="5PL",10^(CurveFitting!$U$26-((LOG10(((CurveFitting!$U$25-CurveFitting!$U$24)/(C221-CurveFitting!$U$24))^(1/CurveFitting!$U$28)-1))/1)/CurveFitting!$U$27),
IF(CurveFitting!$N$3="4PL",10^(CurveFitting!$U$26-((LOG10((CurveFitting!$U$25-CurveFitting!$U$24)/(C221-CurveFitting!$U$24)-1))/CurveFitting!$U$27)),
IF(CurveFitting!$N$3="Linear",(C221-CurveFitting!$U$24)/CurveFitting!$U$25,
IF(CurveFitting!$N$3="Hyperbolic",CurveFitting!$U$25*C221/(CurveFitting!$U$24-C221),
IF(CurveFitting!$N$3="Exp1",CurveFitting!$U$26*LN(CurveFitting!$U$25/(CurveFitting!$U$25-C221)-CurveFitting!$U$24/(CurveFitting!$U$25-C221)),
IF(CurveFitting!$N$3="Exp2",CurveFitting!$U$26*LOG(CurveFitting!$U$24/(CurveFitting!$U$24-C221)-CurveFitting!$U$25/(CurveFitting!$U$24-C221)),""))))))))</f>
        <v/>
      </c>
      <c r="E221" s="3" t="str">
        <f>IFERROR(IF(C221="","",IF(OR(C221&gt;MAX(_xlfn.ANCHORARRAY(FitCurve!$E$3)),C221&lt;MIN(_xlfn.ANCHORARRAY(FitCurve!$E$3))),"Out of range","[ " &amp; TEXT(_xlfn.FORECAST.LINEAR(C221,R221:S221,N221:O221),"#.####") &amp; ", " &amp; TEXT(_xlfn.FORECAST.LINEAR(C221,P221:Q221,L221:M221),"#.####") &amp; " ]")),"")</f>
        <v/>
      </c>
      <c r="H221" s="52" t="str">
        <f>IF(C221="","",_xlfn.XMATCH(C221,FitCurve!AE221:AE1220,-1))</f>
        <v/>
      </c>
      <c r="I221" s="52" t="str">
        <f>IF(C221="","",_xlfn.XMATCH(C221,FitCurve!AE221:AE1220,1))</f>
        <v/>
      </c>
      <c r="J221" s="52" t="str">
        <f>IF(C221="","",_xlfn.XMATCH(C221,FitCurve!AF221:AF1220,-1))</f>
        <v/>
      </c>
      <c r="K221" s="52" t="str">
        <f>IF(C221="","",_xlfn.XMATCH(C221,FitCurve!AF221:AF1220,1))</f>
        <v/>
      </c>
      <c r="L221" s="3" t="str" cm="1">
        <f t="array" ref="L221">IF(C221="","",INDEX(FitCurve!$AE$3:$AE$1002,H221))</f>
        <v/>
      </c>
      <c r="M221" s="3" t="str" cm="1">
        <f t="array" ref="M221">IF(C221="","",INDEX(FitCurve!$AE$3:$AE$1002,I221))</f>
        <v/>
      </c>
      <c r="N221" s="3" t="str" cm="1">
        <f t="array" ref="N221">IF(C221="","",INDEX(FitCurve!$AF$3:$AF$1002,J221))</f>
        <v/>
      </c>
      <c r="O221" s="3" t="str" cm="1">
        <f t="array" ref="O221">IF(C221="","",INDEX(FitCurve!$AF$3:$AF$1002,K221))</f>
        <v/>
      </c>
      <c r="P221" s="3" t="str" cm="1">
        <f t="array" ref="P221">IF(C221="","",INDEX(FitCurve!$B$3:$B$1002,H221))</f>
        <v/>
      </c>
      <c r="Q221" s="3" t="str" cm="1">
        <f t="array" ref="Q221">IF(C221="","",INDEX(FitCurve!$B$3:$B$1002,I221))</f>
        <v/>
      </c>
      <c r="R221" s="3" t="str" cm="1">
        <f t="array" ref="R221">IF(C221="","",INDEX(FitCurve!$B$3:$B$1002,J221))</f>
        <v/>
      </c>
      <c r="S221" s="3" t="str" cm="1">
        <f t="array" ref="S221">IF(C221="","",INDEX(FitCurve!$B$3:$B$1002,K221))</f>
        <v/>
      </c>
    </row>
    <row r="222" spans="3:19" x14ac:dyDescent="0.25">
      <c r="C222" s="36"/>
      <c r="D222" s="3" t="str">
        <f>IF(C222="","",IF(OR(C222&gt;MAX(_xlfn.ANCHORARRAY(FitCurve!$E$3)),C222&lt;MIN(_xlfn.ANCHORARRAY(FitCurve!$E$3))),"Out of range",IF(CurveFitting!$N$3="5PL",10^(CurveFitting!$U$26-((LOG10(((CurveFitting!$U$25-CurveFitting!$U$24)/(C222-CurveFitting!$U$24))^(1/CurveFitting!$U$28)-1))/1)/CurveFitting!$U$27),
IF(CurveFitting!$N$3="4PL",10^(CurveFitting!$U$26-((LOG10((CurveFitting!$U$25-CurveFitting!$U$24)/(C222-CurveFitting!$U$24)-1))/CurveFitting!$U$27)),
IF(CurveFitting!$N$3="Linear",(C222-CurveFitting!$U$24)/CurveFitting!$U$25,
IF(CurveFitting!$N$3="Hyperbolic",CurveFitting!$U$25*C222/(CurveFitting!$U$24-C222),
IF(CurveFitting!$N$3="Exp1",CurveFitting!$U$26*LN(CurveFitting!$U$25/(CurveFitting!$U$25-C222)-CurveFitting!$U$24/(CurveFitting!$U$25-C222)),
IF(CurveFitting!$N$3="Exp2",CurveFitting!$U$26*LOG(CurveFitting!$U$24/(CurveFitting!$U$24-C222)-CurveFitting!$U$25/(CurveFitting!$U$24-C222)),""))))))))</f>
        <v/>
      </c>
      <c r="E222" s="3" t="str">
        <f>IFERROR(IF(C222="","",IF(OR(C222&gt;MAX(_xlfn.ANCHORARRAY(FitCurve!$E$3)),C222&lt;MIN(_xlfn.ANCHORARRAY(FitCurve!$E$3))),"Out of range","[ " &amp; TEXT(_xlfn.FORECAST.LINEAR(C222,R222:S222,N222:O222),"#.####") &amp; ", " &amp; TEXT(_xlfn.FORECAST.LINEAR(C222,P222:Q222,L222:M222),"#.####") &amp; " ]")),"")</f>
        <v/>
      </c>
      <c r="H222" s="52" t="str">
        <f>IF(C222="","",_xlfn.XMATCH(C222,FitCurve!AE222:AE1221,-1))</f>
        <v/>
      </c>
      <c r="I222" s="52" t="str">
        <f>IF(C222="","",_xlfn.XMATCH(C222,FitCurve!AE222:AE1221,1))</f>
        <v/>
      </c>
      <c r="J222" s="52" t="str">
        <f>IF(C222="","",_xlfn.XMATCH(C222,FitCurve!AF222:AF1221,-1))</f>
        <v/>
      </c>
      <c r="K222" s="52" t="str">
        <f>IF(C222="","",_xlfn.XMATCH(C222,FitCurve!AF222:AF1221,1))</f>
        <v/>
      </c>
      <c r="L222" s="3" t="str" cm="1">
        <f t="array" ref="L222">IF(C222="","",INDEX(FitCurve!$AE$3:$AE$1002,H222))</f>
        <v/>
      </c>
      <c r="M222" s="3" t="str" cm="1">
        <f t="array" ref="M222">IF(C222="","",INDEX(FitCurve!$AE$3:$AE$1002,I222))</f>
        <v/>
      </c>
      <c r="N222" s="3" t="str" cm="1">
        <f t="array" ref="N222">IF(C222="","",INDEX(FitCurve!$AF$3:$AF$1002,J222))</f>
        <v/>
      </c>
      <c r="O222" s="3" t="str" cm="1">
        <f t="array" ref="O222">IF(C222="","",INDEX(FitCurve!$AF$3:$AF$1002,K222))</f>
        <v/>
      </c>
      <c r="P222" s="3" t="str" cm="1">
        <f t="array" ref="P222">IF(C222="","",INDEX(FitCurve!$B$3:$B$1002,H222))</f>
        <v/>
      </c>
      <c r="Q222" s="3" t="str" cm="1">
        <f t="array" ref="Q222">IF(C222="","",INDEX(FitCurve!$B$3:$B$1002,I222))</f>
        <v/>
      </c>
      <c r="R222" s="3" t="str" cm="1">
        <f t="array" ref="R222">IF(C222="","",INDEX(FitCurve!$B$3:$B$1002,J222))</f>
        <v/>
      </c>
      <c r="S222" s="3" t="str" cm="1">
        <f t="array" ref="S222">IF(C222="","",INDEX(FitCurve!$B$3:$B$1002,K222))</f>
        <v/>
      </c>
    </row>
    <row r="223" spans="3:19" x14ac:dyDescent="0.25">
      <c r="C223" s="36"/>
      <c r="D223" s="3" t="str">
        <f>IF(C223="","",IF(OR(C223&gt;MAX(_xlfn.ANCHORARRAY(FitCurve!$E$3)),C223&lt;MIN(_xlfn.ANCHORARRAY(FitCurve!$E$3))),"Out of range",IF(CurveFitting!$N$3="5PL",10^(CurveFitting!$U$26-((LOG10(((CurveFitting!$U$25-CurveFitting!$U$24)/(C223-CurveFitting!$U$24))^(1/CurveFitting!$U$28)-1))/1)/CurveFitting!$U$27),
IF(CurveFitting!$N$3="4PL",10^(CurveFitting!$U$26-((LOG10((CurveFitting!$U$25-CurveFitting!$U$24)/(C223-CurveFitting!$U$24)-1))/CurveFitting!$U$27)),
IF(CurveFitting!$N$3="Linear",(C223-CurveFitting!$U$24)/CurveFitting!$U$25,
IF(CurveFitting!$N$3="Hyperbolic",CurveFitting!$U$25*C223/(CurveFitting!$U$24-C223),
IF(CurveFitting!$N$3="Exp1",CurveFitting!$U$26*LN(CurveFitting!$U$25/(CurveFitting!$U$25-C223)-CurveFitting!$U$24/(CurveFitting!$U$25-C223)),
IF(CurveFitting!$N$3="Exp2",CurveFitting!$U$26*LOG(CurveFitting!$U$24/(CurveFitting!$U$24-C223)-CurveFitting!$U$25/(CurveFitting!$U$24-C223)),""))))))))</f>
        <v/>
      </c>
      <c r="E223" s="3" t="str">
        <f>IFERROR(IF(C223="","",IF(OR(C223&gt;MAX(_xlfn.ANCHORARRAY(FitCurve!$E$3)),C223&lt;MIN(_xlfn.ANCHORARRAY(FitCurve!$E$3))),"Out of range","[ " &amp; TEXT(_xlfn.FORECAST.LINEAR(C223,R223:S223,N223:O223),"#.####") &amp; ", " &amp; TEXT(_xlfn.FORECAST.LINEAR(C223,P223:Q223,L223:M223),"#.####") &amp; " ]")),"")</f>
        <v/>
      </c>
      <c r="H223" s="52" t="str">
        <f>IF(C223="","",_xlfn.XMATCH(C223,FitCurve!AE223:AE1222,-1))</f>
        <v/>
      </c>
      <c r="I223" s="52" t="str">
        <f>IF(C223="","",_xlfn.XMATCH(C223,FitCurve!AE223:AE1222,1))</f>
        <v/>
      </c>
      <c r="J223" s="52" t="str">
        <f>IF(C223="","",_xlfn.XMATCH(C223,FitCurve!AF223:AF1222,-1))</f>
        <v/>
      </c>
      <c r="K223" s="52" t="str">
        <f>IF(C223="","",_xlfn.XMATCH(C223,FitCurve!AF223:AF1222,1))</f>
        <v/>
      </c>
      <c r="L223" s="3" t="str" cm="1">
        <f t="array" ref="L223">IF(C223="","",INDEX(FitCurve!$AE$3:$AE$1002,H223))</f>
        <v/>
      </c>
      <c r="M223" s="3" t="str" cm="1">
        <f t="array" ref="M223">IF(C223="","",INDEX(FitCurve!$AE$3:$AE$1002,I223))</f>
        <v/>
      </c>
      <c r="N223" s="3" t="str" cm="1">
        <f t="array" ref="N223">IF(C223="","",INDEX(FitCurve!$AF$3:$AF$1002,J223))</f>
        <v/>
      </c>
      <c r="O223" s="3" t="str" cm="1">
        <f t="array" ref="O223">IF(C223="","",INDEX(FitCurve!$AF$3:$AF$1002,K223))</f>
        <v/>
      </c>
      <c r="P223" s="3" t="str" cm="1">
        <f t="array" ref="P223">IF(C223="","",INDEX(FitCurve!$B$3:$B$1002,H223))</f>
        <v/>
      </c>
      <c r="Q223" s="3" t="str" cm="1">
        <f t="array" ref="Q223">IF(C223="","",INDEX(FitCurve!$B$3:$B$1002,I223))</f>
        <v/>
      </c>
      <c r="R223" s="3" t="str" cm="1">
        <f t="array" ref="R223">IF(C223="","",INDEX(FitCurve!$B$3:$B$1002,J223))</f>
        <v/>
      </c>
      <c r="S223" s="3" t="str" cm="1">
        <f t="array" ref="S223">IF(C223="","",INDEX(FitCurve!$B$3:$B$1002,K223))</f>
        <v/>
      </c>
    </row>
    <row r="224" spans="3:19" x14ac:dyDescent="0.25">
      <c r="C224" s="36"/>
      <c r="D224" s="3" t="str">
        <f>IF(C224="","",IF(OR(C224&gt;MAX(_xlfn.ANCHORARRAY(FitCurve!$E$3)),C224&lt;MIN(_xlfn.ANCHORARRAY(FitCurve!$E$3))),"Out of range",IF(CurveFitting!$N$3="5PL",10^(CurveFitting!$U$26-((LOG10(((CurveFitting!$U$25-CurveFitting!$U$24)/(C224-CurveFitting!$U$24))^(1/CurveFitting!$U$28)-1))/1)/CurveFitting!$U$27),
IF(CurveFitting!$N$3="4PL",10^(CurveFitting!$U$26-((LOG10((CurveFitting!$U$25-CurveFitting!$U$24)/(C224-CurveFitting!$U$24)-1))/CurveFitting!$U$27)),
IF(CurveFitting!$N$3="Linear",(C224-CurveFitting!$U$24)/CurveFitting!$U$25,
IF(CurveFitting!$N$3="Hyperbolic",CurveFitting!$U$25*C224/(CurveFitting!$U$24-C224),
IF(CurveFitting!$N$3="Exp1",CurveFitting!$U$26*LN(CurveFitting!$U$25/(CurveFitting!$U$25-C224)-CurveFitting!$U$24/(CurveFitting!$U$25-C224)),
IF(CurveFitting!$N$3="Exp2",CurveFitting!$U$26*LOG(CurveFitting!$U$24/(CurveFitting!$U$24-C224)-CurveFitting!$U$25/(CurveFitting!$U$24-C224)),""))))))))</f>
        <v/>
      </c>
      <c r="E224" s="3" t="str">
        <f>IFERROR(IF(C224="","",IF(OR(C224&gt;MAX(_xlfn.ANCHORARRAY(FitCurve!$E$3)),C224&lt;MIN(_xlfn.ANCHORARRAY(FitCurve!$E$3))),"Out of range","[ " &amp; TEXT(_xlfn.FORECAST.LINEAR(C224,R224:S224,N224:O224),"#.####") &amp; ", " &amp; TEXT(_xlfn.FORECAST.LINEAR(C224,P224:Q224,L224:M224),"#.####") &amp; " ]")),"")</f>
        <v/>
      </c>
      <c r="H224" s="52" t="str">
        <f>IF(C224="","",_xlfn.XMATCH(C224,FitCurve!AE224:AE1223,-1))</f>
        <v/>
      </c>
      <c r="I224" s="52" t="str">
        <f>IF(C224="","",_xlfn.XMATCH(C224,FitCurve!AE224:AE1223,1))</f>
        <v/>
      </c>
      <c r="J224" s="52" t="str">
        <f>IF(C224="","",_xlfn.XMATCH(C224,FitCurve!AF224:AF1223,-1))</f>
        <v/>
      </c>
      <c r="K224" s="52" t="str">
        <f>IF(C224="","",_xlfn.XMATCH(C224,FitCurve!AF224:AF1223,1))</f>
        <v/>
      </c>
      <c r="L224" s="3" t="str" cm="1">
        <f t="array" ref="L224">IF(C224="","",INDEX(FitCurve!$AE$3:$AE$1002,H224))</f>
        <v/>
      </c>
      <c r="M224" s="3" t="str" cm="1">
        <f t="array" ref="M224">IF(C224="","",INDEX(FitCurve!$AE$3:$AE$1002,I224))</f>
        <v/>
      </c>
      <c r="N224" s="3" t="str" cm="1">
        <f t="array" ref="N224">IF(C224="","",INDEX(FitCurve!$AF$3:$AF$1002,J224))</f>
        <v/>
      </c>
      <c r="O224" s="3" t="str" cm="1">
        <f t="array" ref="O224">IF(C224="","",INDEX(FitCurve!$AF$3:$AF$1002,K224))</f>
        <v/>
      </c>
      <c r="P224" s="3" t="str" cm="1">
        <f t="array" ref="P224">IF(C224="","",INDEX(FitCurve!$B$3:$B$1002,H224))</f>
        <v/>
      </c>
      <c r="Q224" s="3" t="str" cm="1">
        <f t="array" ref="Q224">IF(C224="","",INDEX(FitCurve!$B$3:$B$1002,I224))</f>
        <v/>
      </c>
      <c r="R224" s="3" t="str" cm="1">
        <f t="array" ref="R224">IF(C224="","",INDEX(FitCurve!$B$3:$B$1002,J224))</f>
        <v/>
      </c>
      <c r="S224" s="3" t="str" cm="1">
        <f t="array" ref="S224">IF(C224="","",INDEX(FitCurve!$B$3:$B$1002,K224))</f>
        <v/>
      </c>
    </row>
    <row r="225" spans="3:19" x14ac:dyDescent="0.25">
      <c r="C225" s="36"/>
      <c r="D225" s="3" t="str">
        <f>IF(C225="","",IF(OR(C225&gt;MAX(_xlfn.ANCHORARRAY(FitCurve!$E$3)),C225&lt;MIN(_xlfn.ANCHORARRAY(FitCurve!$E$3))),"Out of range",IF(CurveFitting!$N$3="5PL",10^(CurveFitting!$U$26-((LOG10(((CurveFitting!$U$25-CurveFitting!$U$24)/(C225-CurveFitting!$U$24))^(1/CurveFitting!$U$28)-1))/1)/CurveFitting!$U$27),
IF(CurveFitting!$N$3="4PL",10^(CurveFitting!$U$26-((LOG10((CurveFitting!$U$25-CurveFitting!$U$24)/(C225-CurveFitting!$U$24)-1))/CurveFitting!$U$27)),
IF(CurveFitting!$N$3="Linear",(C225-CurveFitting!$U$24)/CurveFitting!$U$25,
IF(CurveFitting!$N$3="Hyperbolic",CurveFitting!$U$25*C225/(CurveFitting!$U$24-C225),
IF(CurveFitting!$N$3="Exp1",CurveFitting!$U$26*LN(CurveFitting!$U$25/(CurveFitting!$U$25-C225)-CurveFitting!$U$24/(CurveFitting!$U$25-C225)),
IF(CurveFitting!$N$3="Exp2",CurveFitting!$U$26*LOG(CurveFitting!$U$24/(CurveFitting!$U$24-C225)-CurveFitting!$U$25/(CurveFitting!$U$24-C225)),""))))))))</f>
        <v/>
      </c>
      <c r="E225" s="3" t="str">
        <f>IFERROR(IF(C225="","",IF(OR(C225&gt;MAX(_xlfn.ANCHORARRAY(FitCurve!$E$3)),C225&lt;MIN(_xlfn.ANCHORARRAY(FitCurve!$E$3))),"Out of range","[ " &amp; TEXT(_xlfn.FORECAST.LINEAR(C225,R225:S225,N225:O225),"#.####") &amp; ", " &amp; TEXT(_xlfn.FORECAST.LINEAR(C225,P225:Q225,L225:M225),"#.####") &amp; " ]")),"")</f>
        <v/>
      </c>
      <c r="H225" s="52" t="str">
        <f>IF(C225="","",_xlfn.XMATCH(C225,FitCurve!AE225:AE1224,-1))</f>
        <v/>
      </c>
      <c r="I225" s="52" t="str">
        <f>IF(C225="","",_xlfn.XMATCH(C225,FitCurve!AE225:AE1224,1))</f>
        <v/>
      </c>
      <c r="J225" s="52" t="str">
        <f>IF(C225="","",_xlfn.XMATCH(C225,FitCurve!AF225:AF1224,-1))</f>
        <v/>
      </c>
      <c r="K225" s="52" t="str">
        <f>IF(C225="","",_xlfn.XMATCH(C225,FitCurve!AF225:AF1224,1))</f>
        <v/>
      </c>
      <c r="L225" s="3" t="str" cm="1">
        <f t="array" ref="L225">IF(C225="","",INDEX(FitCurve!$AE$3:$AE$1002,H225))</f>
        <v/>
      </c>
      <c r="M225" s="3" t="str" cm="1">
        <f t="array" ref="M225">IF(C225="","",INDEX(FitCurve!$AE$3:$AE$1002,I225))</f>
        <v/>
      </c>
      <c r="N225" s="3" t="str" cm="1">
        <f t="array" ref="N225">IF(C225="","",INDEX(FitCurve!$AF$3:$AF$1002,J225))</f>
        <v/>
      </c>
      <c r="O225" s="3" t="str" cm="1">
        <f t="array" ref="O225">IF(C225="","",INDEX(FitCurve!$AF$3:$AF$1002,K225))</f>
        <v/>
      </c>
      <c r="P225" s="3" t="str" cm="1">
        <f t="array" ref="P225">IF(C225="","",INDEX(FitCurve!$B$3:$B$1002,H225))</f>
        <v/>
      </c>
      <c r="Q225" s="3" t="str" cm="1">
        <f t="array" ref="Q225">IF(C225="","",INDEX(FitCurve!$B$3:$B$1002,I225))</f>
        <v/>
      </c>
      <c r="R225" s="3" t="str" cm="1">
        <f t="array" ref="R225">IF(C225="","",INDEX(FitCurve!$B$3:$B$1002,J225))</f>
        <v/>
      </c>
      <c r="S225" s="3" t="str" cm="1">
        <f t="array" ref="S225">IF(C225="","",INDEX(FitCurve!$B$3:$B$1002,K225))</f>
        <v/>
      </c>
    </row>
    <row r="226" spans="3:19" x14ac:dyDescent="0.25">
      <c r="C226" s="36"/>
      <c r="D226" s="3" t="str">
        <f>IF(C226="","",IF(OR(C226&gt;MAX(_xlfn.ANCHORARRAY(FitCurve!$E$3)),C226&lt;MIN(_xlfn.ANCHORARRAY(FitCurve!$E$3))),"Out of range",IF(CurveFitting!$N$3="5PL",10^(CurveFitting!$U$26-((LOG10(((CurveFitting!$U$25-CurveFitting!$U$24)/(C226-CurveFitting!$U$24))^(1/CurveFitting!$U$28)-1))/1)/CurveFitting!$U$27),
IF(CurveFitting!$N$3="4PL",10^(CurveFitting!$U$26-((LOG10((CurveFitting!$U$25-CurveFitting!$U$24)/(C226-CurveFitting!$U$24)-1))/CurveFitting!$U$27)),
IF(CurveFitting!$N$3="Linear",(C226-CurveFitting!$U$24)/CurveFitting!$U$25,
IF(CurveFitting!$N$3="Hyperbolic",CurveFitting!$U$25*C226/(CurveFitting!$U$24-C226),
IF(CurveFitting!$N$3="Exp1",CurveFitting!$U$26*LN(CurveFitting!$U$25/(CurveFitting!$U$25-C226)-CurveFitting!$U$24/(CurveFitting!$U$25-C226)),
IF(CurveFitting!$N$3="Exp2",CurveFitting!$U$26*LOG(CurveFitting!$U$24/(CurveFitting!$U$24-C226)-CurveFitting!$U$25/(CurveFitting!$U$24-C226)),""))))))))</f>
        <v/>
      </c>
      <c r="E226" s="3" t="str">
        <f>IFERROR(IF(C226="","",IF(OR(C226&gt;MAX(_xlfn.ANCHORARRAY(FitCurve!$E$3)),C226&lt;MIN(_xlfn.ANCHORARRAY(FitCurve!$E$3))),"Out of range","[ " &amp; TEXT(_xlfn.FORECAST.LINEAR(C226,R226:S226,N226:O226),"#.####") &amp; ", " &amp; TEXT(_xlfn.FORECAST.LINEAR(C226,P226:Q226,L226:M226),"#.####") &amp; " ]")),"")</f>
        <v/>
      </c>
      <c r="H226" s="52" t="str">
        <f>IF(C226="","",_xlfn.XMATCH(C226,FitCurve!AE226:AE1225,-1))</f>
        <v/>
      </c>
      <c r="I226" s="52" t="str">
        <f>IF(C226="","",_xlfn.XMATCH(C226,FitCurve!AE226:AE1225,1))</f>
        <v/>
      </c>
      <c r="J226" s="52" t="str">
        <f>IF(C226="","",_xlfn.XMATCH(C226,FitCurve!AF226:AF1225,-1))</f>
        <v/>
      </c>
      <c r="K226" s="52" t="str">
        <f>IF(C226="","",_xlfn.XMATCH(C226,FitCurve!AF226:AF1225,1))</f>
        <v/>
      </c>
      <c r="L226" s="3" t="str" cm="1">
        <f t="array" ref="L226">IF(C226="","",INDEX(FitCurve!$AE$3:$AE$1002,H226))</f>
        <v/>
      </c>
      <c r="M226" s="3" t="str" cm="1">
        <f t="array" ref="M226">IF(C226="","",INDEX(FitCurve!$AE$3:$AE$1002,I226))</f>
        <v/>
      </c>
      <c r="N226" s="3" t="str" cm="1">
        <f t="array" ref="N226">IF(C226="","",INDEX(FitCurve!$AF$3:$AF$1002,J226))</f>
        <v/>
      </c>
      <c r="O226" s="3" t="str" cm="1">
        <f t="array" ref="O226">IF(C226="","",INDEX(FitCurve!$AF$3:$AF$1002,K226))</f>
        <v/>
      </c>
      <c r="P226" s="3" t="str" cm="1">
        <f t="array" ref="P226">IF(C226="","",INDEX(FitCurve!$B$3:$B$1002,H226))</f>
        <v/>
      </c>
      <c r="Q226" s="3" t="str" cm="1">
        <f t="array" ref="Q226">IF(C226="","",INDEX(FitCurve!$B$3:$B$1002,I226))</f>
        <v/>
      </c>
      <c r="R226" s="3" t="str" cm="1">
        <f t="array" ref="R226">IF(C226="","",INDEX(FitCurve!$B$3:$B$1002,J226))</f>
        <v/>
      </c>
      <c r="S226" s="3" t="str" cm="1">
        <f t="array" ref="S226">IF(C226="","",INDEX(FitCurve!$B$3:$B$1002,K226))</f>
        <v/>
      </c>
    </row>
    <row r="227" spans="3:19" x14ac:dyDescent="0.25">
      <c r="C227" s="36"/>
      <c r="D227" s="3" t="str">
        <f>IF(C227="","",IF(OR(C227&gt;MAX(_xlfn.ANCHORARRAY(FitCurve!$E$3)),C227&lt;MIN(_xlfn.ANCHORARRAY(FitCurve!$E$3))),"Out of range",IF(CurveFitting!$N$3="5PL",10^(CurveFitting!$U$26-((LOG10(((CurveFitting!$U$25-CurveFitting!$U$24)/(C227-CurveFitting!$U$24))^(1/CurveFitting!$U$28)-1))/1)/CurveFitting!$U$27),
IF(CurveFitting!$N$3="4PL",10^(CurveFitting!$U$26-((LOG10((CurveFitting!$U$25-CurveFitting!$U$24)/(C227-CurveFitting!$U$24)-1))/CurveFitting!$U$27)),
IF(CurveFitting!$N$3="Linear",(C227-CurveFitting!$U$24)/CurveFitting!$U$25,
IF(CurveFitting!$N$3="Hyperbolic",CurveFitting!$U$25*C227/(CurveFitting!$U$24-C227),
IF(CurveFitting!$N$3="Exp1",CurveFitting!$U$26*LN(CurveFitting!$U$25/(CurveFitting!$U$25-C227)-CurveFitting!$U$24/(CurveFitting!$U$25-C227)),
IF(CurveFitting!$N$3="Exp2",CurveFitting!$U$26*LOG(CurveFitting!$U$24/(CurveFitting!$U$24-C227)-CurveFitting!$U$25/(CurveFitting!$U$24-C227)),""))))))))</f>
        <v/>
      </c>
      <c r="E227" s="3" t="str">
        <f>IFERROR(IF(C227="","",IF(OR(C227&gt;MAX(_xlfn.ANCHORARRAY(FitCurve!$E$3)),C227&lt;MIN(_xlfn.ANCHORARRAY(FitCurve!$E$3))),"Out of range","[ " &amp; TEXT(_xlfn.FORECAST.LINEAR(C227,R227:S227,N227:O227),"#.####") &amp; ", " &amp; TEXT(_xlfn.FORECAST.LINEAR(C227,P227:Q227,L227:M227),"#.####") &amp; " ]")),"")</f>
        <v/>
      </c>
      <c r="H227" s="52" t="str">
        <f>IF(C227="","",_xlfn.XMATCH(C227,FitCurve!AE227:AE1226,-1))</f>
        <v/>
      </c>
      <c r="I227" s="52" t="str">
        <f>IF(C227="","",_xlfn.XMATCH(C227,FitCurve!AE227:AE1226,1))</f>
        <v/>
      </c>
      <c r="J227" s="52" t="str">
        <f>IF(C227="","",_xlfn.XMATCH(C227,FitCurve!AF227:AF1226,-1))</f>
        <v/>
      </c>
      <c r="K227" s="52" t="str">
        <f>IF(C227="","",_xlfn.XMATCH(C227,FitCurve!AF227:AF1226,1))</f>
        <v/>
      </c>
      <c r="L227" s="3" t="str" cm="1">
        <f t="array" ref="L227">IF(C227="","",INDEX(FitCurve!$AE$3:$AE$1002,H227))</f>
        <v/>
      </c>
      <c r="M227" s="3" t="str" cm="1">
        <f t="array" ref="M227">IF(C227="","",INDEX(FitCurve!$AE$3:$AE$1002,I227))</f>
        <v/>
      </c>
      <c r="N227" s="3" t="str" cm="1">
        <f t="array" ref="N227">IF(C227="","",INDEX(FitCurve!$AF$3:$AF$1002,J227))</f>
        <v/>
      </c>
      <c r="O227" s="3" t="str" cm="1">
        <f t="array" ref="O227">IF(C227="","",INDEX(FitCurve!$AF$3:$AF$1002,K227))</f>
        <v/>
      </c>
      <c r="P227" s="3" t="str" cm="1">
        <f t="array" ref="P227">IF(C227="","",INDEX(FitCurve!$B$3:$B$1002,H227))</f>
        <v/>
      </c>
      <c r="Q227" s="3" t="str" cm="1">
        <f t="array" ref="Q227">IF(C227="","",INDEX(FitCurve!$B$3:$B$1002,I227))</f>
        <v/>
      </c>
      <c r="R227" s="3" t="str" cm="1">
        <f t="array" ref="R227">IF(C227="","",INDEX(FitCurve!$B$3:$B$1002,J227))</f>
        <v/>
      </c>
      <c r="S227" s="3" t="str" cm="1">
        <f t="array" ref="S227">IF(C227="","",INDEX(FitCurve!$B$3:$B$1002,K227))</f>
        <v/>
      </c>
    </row>
    <row r="228" spans="3:19" x14ac:dyDescent="0.25">
      <c r="C228" s="36"/>
      <c r="D228" s="3" t="str">
        <f>IF(C228="","",IF(OR(C228&gt;MAX(_xlfn.ANCHORARRAY(FitCurve!$E$3)),C228&lt;MIN(_xlfn.ANCHORARRAY(FitCurve!$E$3))),"Out of range",IF(CurveFitting!$N$3="5PL",10^(CurveFitting!$U$26-((LOG10(((CurveFitting!$U$25-CurveFitting!$U$24)/(C228-CurveFitting!$U$24))^(1/CurveFitting!$U$28)-1))/1)/CurveFitting!$U$27),
IF(CurveFitting!$N$3="4PL",10^(CurveFitting!$U$26-((LOG10((CurveFitting!$U$25-CurveFitting!$U$24)/(C228-CurveFitting!$U$24)-1))/CurveFitting!$U$27)),
IF(CurveFitting!$N$3="Linear",(C228-CurveFitting!$U$24)/CurveFitting!$U$25,
IF(CurveFitting!$N$3="Hyperbolic",CurveFitting!$U$25*C228/(CurveFitting!$U$24-C228),
IF(CurveFitting!$N$3="Exp1",CurveFitting!$U$26*LN(CurveFitting!$U$25/(CurveFitting!$U$25-C228)-CurveFitting!$U$24/(CurveFitting!$U$25-C228)),
IF(CurveFitting!$N$3="Exp2",CurveFitting!$U$26*LOG(CurveFitting!$U$24/(CurveFitting!$U$24-C228)-CurveFitting!$U$25/(CurveFitting!$U$24-C228)),""))))))))</f>
        <v/>
      </c>
      <c r="E228" s="3" t="str">
        <f>IFERROR(IF(C228="","",IF(OR(C228&gt;MAX(_xlfn.ANCHORARRAY(FitCurve!$E$3)),C228&lt;MIN(_xlfn.ANCHORARRAY(FitCurve!$E$3))),"Out of range","[ " &amp; TEXT(_xlfn.FORECAST.LINEAR(C228,R228:S228,N228:O228),"#.####") &amp; ", " &amp; TEXT(_xlfn.FORECAST.LINEAR(C228,P228:Q228,L228:M228),"#.####") &amp; " ]")),"")</f>
        <v/>
      </c>
      <c r="H228" s="52" t="str">
        <f>IF(C228="","",_xlfn.XMATCH(C228,FitCurve!AE228:AE1227,-1))</f>
        <v/>
      </c>
      <c r="I228" s="52" t="str">
        <f>IF(C228="","",_xlfn.XMATCH(C228,FitCurve!AE228:AE1227,1))</f>
        <v/>
      </c>
      <c r="J228" s="52" t="str">
        <f>IF(C228="","",_xlfn.XMATCH(C228,FitCurve!AF228:AF1227,-1))</f>
        <v/>
      </c>
      <c r="K228" s="52" t="str">
        <f>IF(C228="","",_xlfn.XMATCH(C228,FitCurve!AF228:AF1227,1))</f>
        <v/>
      </c>
      <c r="L228" s="3" t="str" cm="1">
        <f t="array" ref="L228">IF(C228="","",INDEX(FitCurve!$AE$3:$AE$1002,H228))</f>
        <v/>
      </c>
      <c r="M228" s="3" t="str" cm="1">
        <f t="array" ref="M228">IF(C228="","",INDEX(FitCurve!$AE$3:$AE$1002,I228))</f>
        <v/>
      </c>
      <c r="N228" s="3" t="str" cm="1">
        <f t="array" ref="N228">IF(C228="","",INDEX(FitCurve!$AF$3:$AF$1002,J228))</f>
        <v/>
      </c>
      <c r="O228" s="3" t="str" cm="1">
        <f t="array" ref="O228">IF(C228="","",INDEX(FitCurve!$AF$3:$AF$1002,K228))</f>
        <v/>
      </c>
      <c r="P228" s="3" t="str" cm="1">
        <f t="array" ref="P228">IF(C228="","",INDEX(FitCurve!$B$3:$B$1002,H228))</f>
        <v/>
      </c>
      <c r="Q228" s="3" t="str" cm="1">
        <f t="array" ref="Q228">IF(C228="","",INDEX(FitCurve!$B$3:$B$1002,I228))</f>
        <v/>
      </c>
      <c r="R228" s="3" t="str" cm="1">
        <f t="array" ref="R228">IF(C228="","",INDEX(FitCurve!$B$3:$B$1002,J228))</f>
        <v/>
      </c>
      <c r="S228" s="3" t="str" cm="1">
        <f t="array" ref="S228">IF(C228="","",INDEX(FitCurve!$B$3:$B$1002,K228))</f>
        <v/>
      </c>
    </row>
    <row r="229" spans="3:19" x14ac:dyDescent="0.25">
      <c r="C229" s="36"/>
      <c r="D229" s="3" t="str">
        <f>IF(C229="","",IF(OR(C229&gt;MAX(_xlfn.ANCHORARRAY(FitCurve!$E$3)),C229&lt;MIN(_xlfn.ANCHORARRAY(FitCurve!$E$3))),"Out of range",IF(CurveFitting!$N$3="5PL",10^(CurveFitting!$U$26-((LOG10(((CurveFitting!$U$25-CurveFitting!$U$24)/(C229-CurveFitting!$U$24))^(1/CurveFitting!$U$28)-1))/1)/CurveFitting!$U$27),
IF(CurveFitting!$N$3="4PL",10^(CurveFitting!$U$26-((LOG10((CurveFitting!$U$25-CurveFitting!$U$24)/(C229-CurveFitting!$U$24)-1))/CurveFitting!$U$27)),
IF(CurveFitting!$N$3="Linear",(C229-CurveFitting!$U$24)/CurveFitting!$U$25,
IF(CurveFitting!$N$3="Hyperbolic",CurveFitting!$U$25*C229/(CurveFitting!$U$24-C229),
IF(CurveFitting!$N$3="Exp1",CurveFitting!$U$26*LN(CurveFitting!$U$25/(CurveFitting!$U$25-C229)-CurveFitting!$U$24/(CurveFitting!$U$25-C229)),
IF(CurveFitting!$N$3="Exp2",CurveFitting!$U$26*LOG(CurveFitting!$U$24/(CurveFitting!$U$24-C229)-CurveFitting!$U$25/(CurveFitting!$U$24-C229)),""))))))))</f>
        <v/>
      </c>
      <c r="E229" s="3" t="str">
        <f>IFERROR(IF(C229="","",IF(OR(C229&gt;MAX(_xlfn.ANCHORARRAY(FitCurve!$E$3)),C229&lt;MIN(_xlfn.ANCHORARRAY(FitCurve!$E$3))),"Out of range","[ " &amp; TEXT(_xlfn.FORECAST.LINEAR(C229,R229:S229,N229:O229),"#.####") &amp; ", " &amp; TEXT(_xlfn.FORECAST.LINEAR(C229,P229:Q229,L229:M229),"#.####") &amp; " ]")),"")</f>
        <v/>
      </c>
      <c r="H229" s="52" t="str">
        <f>IF(C229="","",_xlfn.XMATCH(C229,FitCurve!AE229:AE1228,-1))</f>
        <v/>
      </c>
      <c r="I229" s="52" t="str">
        <f>IF(C229="","",_xlfn.XMATCH(C229,FitCurve!AE229:AE1228,1))</f>
        <v/>
      </c>
      <c r="J229" s="52" t="str">
        <f>IF(C229="","",_xlfn.XMATCH(C229,FitCurve!AF229:AF1228,-1))</f>
        <v/>
      </c>
      <c r="K229" s="52" t="str">
        <f>IF(C229="","",_xlfn.XMATCH(C229,FitCurve!AF229:AF1228,1))</f>
        <v/>
      </c>
      <c r="L229" s="3" t="str" cm="1">
        <f t="array" ref="L229">IF(C229="","",INDEX(FitCurve!$AE$3:$AE$1002,H229))</f>
        <v/>
      </c>
      <c r="M229" s="3" t="str" cm="1">
        <f t="array" ref="M229">IF(C229="","",INDEX(FitCurve!$AE$3:$AE$1002,I229))</f>
        <v/>
      </c>
      <c r="N229" s="3" t="str" cm="1">
        <f t="array" ref="N229">IF(C229="","",INDEX(FitCurve!$AF$3:$AF$1002,J229))</f>
        <v/>
      </c>
      <c r="O229" s="3" t="str" cm="1">
        <f t="array" ref="O229">IF(C229="","",INDEX(FitCurve!$AF$3:$AF$1002,K229))</f>
        <v/>
      </c>
      <c r="P229" s="3" t="str" cm="1">
        <f t="array" ref="P229">IF(C229="","",INDEX(FitCurve!$B$3:$B$1002,H229))</f>
        <v/>
      </c>
      <c r="Q229" s="3" t="str" cm="1">
        <f t="array" ref="Q229">IF(C229="","",INDEX(FitCurve!$B$3:$B$1002,I229))</f>
        <v/>
      </c>
      <c r="R229" s="3" t="str" cm="1">
        <f t="array" ref="R229">IF(C229="","",INDEX(FitCurve!$B$3:$B$1002,J229))</f>
        <v/>
      </c>
      <c r="S229" s="3" t="str" cm="1">
        <f t="array" ref="S229">IF(C229="","",INDEX(FitCurve!$B$3:$B$1002,K229))</f>
        <v/>
      </c>
    </row>
    <row r="230" spans="3:19" x14ac:dyDescent="0.25">
      <c r="C230" s="36"/>
      <c r="D230" s="3" t="str">
        <f>IF(C230="","",IF(OR(C230&gt;MAX(_xlfn.ANCHORARRAY(FitCurve!$E$3)),C230&lt;MIN(_xlfn.ANCHORARRAY(FitCurve!$E$3))),"Out of range",IF(CurveFitting!$N$3="5PL",10^(CurveFitting!$U$26-((LOG10(((CurveFitting!$U$25-CurveFitting!$U$24)/(C230-CurveFitting!$U$24))^(1/CurveFitting!$U$28)-1))/1)/CurveFitting!$U$27),
IF(CurveFitting!$N$3="4PL",10^(CurveFitting!$U$26-((LOG10((CurveFitting!$U$25-CurveFitting!$U$24)/(C230-CurveFitting!$U$24)-1))/CurveFitting!$U$27)),
IF(CurveFitting!$N$3="Linear",(C230-CurveFitting!$U$24)/CurveFitting!$U$25,
IF(CurveFitting!$N$3="Hyperbolic",CurveFitting!$U$25*C230/(CurveFitting!$U$24-C230),
IF(CurveFitting!$N$3="Exp1",CurveFitting!$U$26*LN(CurveFitting!$U$25/(CurveFitting!$U$25-C230)-CurveFitting!$U$24/(CurveFitting!$U$25-C230)),
IF(CurveFitting!$N$3="Exp2",CurveFitting!$U$26*LOG(CurveFitting!$U$24/(CurveFitting!$U$24-C230)-CurveFitting!$U$25/(CurveFitting!$U$24-C230)),""))))))))</f>
        <v/>
      </c>
      <c r="E230" s="3" t="str">
        <f>IFERROR(IF(C230="","",IF(OR(C230&gt;MAX(_xlfn.ANCHORARRAY(FitCurve!$E$3)),C230&lt;MIN(_xlfn.ANCHORARRAY(FitCurve!$E$3))),"Out of range","[ " &amp; TEXT(_xlfn.FORECAST.LINEAR(C230,R230:S230,N230:O230),"#.####") &amp; ", " &amp; TEXT(_xlfn.FORECAST.LINEAR(C230,P230:Q230,L230:M230),"#.####") &amp; " ]")),"")</f>
        <v/>
      </c>
      <c r="H230" s="52" t="str">
        <f>IF(C230="","",_xlfn.XMATCH(C230,FitCurve!AE230:AE1229,-1))</f>
        <v/>
      </c>
      <c r="I230" s="52" t="str">
        <f>IF(C230="","",_xlfn.XMATCH(C230,FitCurve!AE230:AE1229,1))</f>
        <v/>
      </c>
      <c r="J230" s="52" t="str">
        <f>IF(C230="","",_xlfn.XMATCH(C230,FitCurve!AF230:AF1229,-1))</f>
        <v/>
      </c>
      <c r="K230" s="52" t="str">
        <f>IF(C230="","",_xlfn.XMATCH(C230,FitCurve!AF230:AF1229,1))</f>
        <v/>
      </c>
      <c r="L230" s="3" t="str" cm="1">
        <f t="array" ref="L230">IF(C230="","",INDEX(FitCurve!$AE$3:$AE$1002,H230))</f>
        <v/>
      </c>
      <c r="M230" s="3" t="str" cm="1">
        <f t="array" ref="M230">IF(C230="","",INDEX(FitCurve!$AE$3:$AE$1002,I230))</f>
        <v/>
      </c>
      <c r="N230" s="3" t="str" cm="1">
        <f t="array" ref="N230">IF(C230="","",INDEX(FitCurve!$AF$3:$AF$1002,J230))</f>
        <v/>
      </c>
      <c r="O230" s="3" t="str" cm="1">
        <f t="array" ref="O230">IF(C230="","",INDEX(FitCurve!$AF$3:$AF$1002,K230))</f>
        <v/>
      </c>
      <c r="P230" s="3" t="str" cm="1">
        <f t="array" ref="P230">IF(C230="","",INDEX(FitCurve!$B$3:$B$1002,H230))</f>
        <v/>
      </c>
      <c r="Q230" s="3" t="str" cm="1">
        <f t="array" ref="Q230">IF(C230="","",INDEX(FitCurve!$B$3:$B$1002,I230))</f>
        <v/>
      </c>
      <c r="R230" s="3" t="str" cm="1">
        <f t="array" ref="R230">IF(C230="","",INDEX(FitCurve!$B$3:$B$1002,J230))</f>
        <v/>
      </c>
      <c r="S230" s="3" t="str" cm="1">
        <f t="array" ref="S230">IF(C230="","",INDEX(FitCurve!$B$3:$B$1002,K230))</f>
        <v/>
      </c>
    </row>
    <row r="231" spans="3:19" x14ac:dyDescent="0.25">
      <c r="C231" s="36"/>
      <c r="D231" s="3" t="str">
        <f>IF(C231="","",IF(OR(C231&gt;MAX(_xlfn.ANCHORARRAY(FitCurve!$E$3)),C231&lt;MIN(_xlfn.ANCHORARRAY(FitCurve!$E$3))),"Out of range",IF(CurveFitting!$N$3="5PL",10^(CurveFitting!$U$26-((LOG10(((CurveFitting!$U$25-CurveFitting!$U$24)/(C231-CurveFitting!$U$24))^(1/CurveFitting!$U$28)-1))/1)/CurveFitting!$U$27),
IF(CurveFitting!$N$3="4PL",10^(CurveFitting!$U$26-((LOG10((CurveFitting!$U$25-CurveFitting!$U$24)/(C231-CurveFitting!$U$24)-1))/CurveFitting!$U$27)),
IF(CurveFitting!$N$3="Linear",(C231-CurveFitting!$U$24)/CurveFitting!$U$25,
IF(CurveFitting!$N$3="Hyperbolic",CurveFitting!$U$25*C231/(CurveFitting!$U$24-C231),
IF(CurveFitting!$N$3="Exp1",CurveFitting!$U$26*LN(CurveFitting!$U$25/(CurveFitting!$U$25-C231)-CurveFitting!$U$24/(CurveFitting!$U$25-C231)),
IF(CurveFitting!$N$3="Exp2",CurveFitting!$U$26*LOG(CurveFitting!$U$24/(CurveFitting!$U$24-C231)-CurveFitting!$U$25/(CurveFitting!$U$24-C231)),""))))))))</f>
        <v/>
      </c>
      <c r="E231" s="3" t="str">
        <f>IFERROR(IF(C231="","",IF(OR(C231&gt;MAX(_xlfn.ANCHORARRAY(FitCurve!$E$3)),C231&lt;MIN(_xlfn.ANCHORARRAY(FitCurve!$E$3))),"Out of range","[ " &amp; TEXT(_xlfn.FORECAST.LINEAR(C231,R231:S231,N231:O231),"#.####") &amp; ", " &amp; TEXT(_xlfn.FORECAST.LINEAR(C231,P231:Q231,L231:M231),"#.####") &amp; " ]")),"")</f>
        <v/>
      </c>
      <c r="H231" s="52" t="str">
        <f>IF(C231="","",_xlfn.XMATCH(C231,FitCurve!AE231:AE1230,-1))</f>
        <v/>
      </c>
      <c r="I231" s="52" t="str">
        <f>IF(C231="","",_xlfn.XMATCH(C231,FitCurve!AE231:AE1230,1))</f>
        <v/>
      </c>
      <c r="J231" s="52" t="str">
        <f>IF(C231="","",_xlfn.XMATCH(C231,FitCurve!AF231:AF1230,-1))</f>
        <v/>
      </c>
      <c r="K231" s="52" t="str">
        <f>IF(C231="","",_xlfn.XMATCH(C231,FitCurve!AF231:AF1230,1))</f>
        <v/>
      </c>
      <c r="L231" s="3" t="str" cm="1">
        <f t="array" ref="L231">IF(C231="","",INDEX(FitCurve!$AE$3:$AE$1002,H231))</f>
        <v/>
      </c>
      <c r="M231" s="3" t="str" cm="1">
        <f t="array" ref="M231">IF(C231="","",INDEX(FitCurve!$AE$3:$AE$1002,I231))</f>
        <v/>
      </c>
      <c r="N231" s="3" t="str" cm="1">
        <f t="array" ref="N231">IF(C231="","",INDEX(FitCurve!$AF$3:$AF$1002,J231))</f>
        <v/>
      </c>
      <c r="O231" s="3" t="str" cm="1">
        <f t="array" ref="O231">IF(C231="","",INDEX(FitCurve!$AF$3:$AF$1002,K231))</f>
        <v/>
      </c>
      <c r="P231" s="3" t="str" cm="1">
        <f t="array" ref="P231">IF(C231="","",INDEX(FitCurve!$B$3:$B$1002,H231))</f>
        <v/>
      </c>
      <c r="Q231" s="3" t="str" cm="1">
        <f t="array" ref="Q231">IF(C231="","",INDEX(FitCurve!$B$3:$B$1002,I231))</f>
        <v/>
      </c>
      <c r="R231" s="3" t="str" cm="1">
        <f t="array" ref="R231">IF(C231="","",INDEX(FitCurve!$B$3:$B$1002,J231))</f>
        <v/>
      </c>
      <c r="S231" s="3" t="str" cm="1">
        <f t="array" ref="S231">IF(C231="","",INDEX(FitCurve!$B$3:$B$1002,K231))</f>
        <v/>
      </c>
    </row>
    <row r="232" spans="3:19" x14ac:dyDescent="0.25">
      <c r="C232" s="36"/>
      <c r="D232" s="3" t="str">
        <f>IF(C232="","",IF(OR(C232&gt;MAX(_xlfn.ANCHORARRAY(FitCurve!$E$3)),C232&lt;MIN(_xlfn.ANCHORARRAY(FitCurve!$E$3))),"Out of range",IF(CurveFitting!$N$3="5PL",10^(CurveFitting!$U$26-((LOG10(((CurveFitting!$U$25-CurveFitting!$U$24)/(C232-CurveFitting!$U$24))^(1/CurveFitting!$U$28)-1))/1)/CurveFitting!$U$27),
IF(CurveFitting!$N$3="4PL",10^(CurveFitting!$U$26-((LOG10((CurveFitting!$U$25-CurveFitting!$U$24)/(C232-CurveFitting!$U$24)-1))/CurveFitting!$U$27)),
IF(CurveFitting!$N$3="Linear",(C232-CurveFitting!$U$24)/CurveFitting!$U$25,
IF(CurveFitting!$N$3="Hyperbolic",CurveFitting!$U$25*C232/(CurveFitting!$U$24-C232),
IF(CurveFitting!$N$3="Exp1",CurveFitting!$U$26*LN(CurveFitting!$U$25/(CurveFitting!$U$25-C232)-CurveFitting!$U$24/(CurveFitting!$U$25-C232)),
IF(CurveFitting!$N$3="Exp2",CurveFitting!$U$26*LOG(CurveFitting!$U$24/(CurveFitting!$U$24-C232)-CurveFitting!$U$25/(CurveFitting!$U$24-C232)),""))))))))</f>
        <v/>
      </c>
      <c r="E232" s="3" t="str">
        <f>IFERROR(IF(C232="","",IF(OR(C232&gt;MAX(_xlfn.ANCHORARRAY(FitCurve!$E$3)),C232&lt;MIN(_xlfn.ANCHORARRAY(FitCurve!$E$3))),"Out of range","[ " &amp; TEXT(_xlfn.FORECAST.LINEAR(C232,R232:S232,N232:O232),"#.####") &amp; ", " &amp; TEXT(_xlfn.FORECAST.LINEAR(C232,P232:Q232,L232:M232),"#.####") &amp; " ]")),"")</f>
        <v/>
      </c>
      <c r="H232" s="52" t="str">
        <f>IF(C232="","",_xlfn.XMATCH(C232,FitCurve!AE232:AE1231,-1))</f>
        <v/>
      </c>
      <c r="I232" s="52" t="str">
        <f>IF(C232="","",_xlfn.XMATCH(C232,FitCurve!AE232:AE1231,1))</f>
        <v/>
      </c>
      <c r="J232" s="52" t="str">
        <f>IF(C232="","",_xlfn.XMATCH(C232,FitCurve!AF232:AF1231,-1))</f>
        <v/>
      </c>
      <c r="K232" s="52" t="str">
        <f>IF(C232="","",_xlfn.XMATCH(C232,FitCurve!AF232:AF1231,1))</f>
        <v/>
      </c>
      <c r="L232" s="3" t="str" cm="1">
        <f t="array" ref="L232">IF(C232="","",INDEX(FitCurve!$AE$3:$AE$1002,H232))</f>
        <v/>
      </c>
      <c r="M232" s="3" t="str" cm="1">
        <f t="array" ref="M232">IF(C232="","",INDEX(FitCurve!$AE$3:$AE$1002,I232))</f>
        <v/>
      </c>
      <c r="N232" s="3" t="str" cm="1">
        <f t="array" ref="N232">IF(C232="","",INDEX(FitCurve!$AF$3:$AF$1002,J232))</f>
        <v/>
      </c>
      <c r="O232" s="3" t="str" cm="1">
        <f t="array" ref="O232">IF(C232="","",INDEX(FitCurve!$AF$3:$AF$1002,K232))</f>
        <v/>
      </c>
      <c r="P232" s="3" t="str" cm="1">
        <f t="array" ref="P232">IF(C232="","",INDEX(FitCurve!$B$3:$B$1002,H232))</f>
        <v/>
      </c>
      <c r="Q232" s="3" t="str" cm="1">
        <f t="array" ref="Q232">IF(C232="","",INDEX(FitCurve!$B$3:$B$1002,I232))</f>
        <v/>
      </c>
      <c r="R232" s="3" t="str" cm="1">
        <f t="array" ref="R232">IF(C232="","",INDEX(FitCurve!$B$3:$B$1002,J232))</f>
        <v/>
      </c>
      <c r="S232" s="3" t="str" cm="1">
        <f t="array" ref="S232">IF(C232="","",INDEX(FitCurve!$B$3:$B$1002,K232))</f>
        <v/>
      </c>
    </row>
    <row r="233" spans="3:19" x14ac:dyDescent="0.25">
      <c r="C233" s="36"/>
      <c r="D233" s="3" t="str">
        <f>IF(C233="","",IF(OR(C233&gt;MAX(_xlfn.ANCHORARRAY(FitCurve!$E$3)),C233&lt;MIN(_xlfn.ANCHORARRAY(FitCurve!$E$3))),"Out of range",IF(CurveFitting!$N$3="5PL",10^(CurveFitting!$U$26-((LOG10(((CurveFitting!$U$25-CurveFitting!$U$24)/(C233-CurveFitting!$U$24))^(1/CurveFitting!$U$28)-1))/1)/CurveFitting!$U$27),
IF(CurveFitting!$N$3="4PL",10^(CurveFitting!$U$26-((LOG10((CurveFitting!$U$25-CurveFitting!$U$24)/(C233-CurveFitting!$U$24)-1))/CurveFitting!$U$27)),
IF(CurveFitting!$N$3="Linear",(C233-CurveFitting!$U$24)/CurveFitting!$U$25,
IF(CurveFitting!$N$3="Hyperbolic",CurveFitting!$U$25*C233/(CurveFitting!$U$24-C233),
IF(CurveFitting!$N$3="Exp1",CurveFitting!$U$26*LN(CurveFitting!$U$25/(CurveFitting!$U$25-C233)-CurveFitting!$U$24/(CurveFitting!$U$25-C233)),
IF(CurveFitting!$N$3="Exp2",CurveFitting!$U$26*LOG(CurveFitting!$U$24/(CurveFitting!$U$24-C233)-CurveFitting!$U$25/(CurveFitting!$U$24-C233)),""))))))))</f>
        <v/>
      </c>
      <c r="E233" s="3" t="str">
        <f>IFERROR(IF(C233="","",IF(OR(C233&gt;MAX(_xlfn.ANCHORARRAY(FitCurve!$E$3)),C233&lt;MIN(_xlfn.ANCHORARRAY(FitCurve!$E$3))),"Out of range","[ " &amp; TEXT(_xlfn.FORECAST.LINEAR(C233,R233:S233,N233:O233),"#.####") &amp; ", " &amp; TEXT(_xlfn.FORECAST.LINEAR(C233,P233:Q233,L233:M233),"#.####") &amp; " ]")),"")</f>
        <v/>
      </c>
      <c r="H233" s="52" t="str">
        <f>IF(C233="","",_xlfn.XMATCH(C233,FitCurve!AE233:AE1232,-1))</f>
        <v/>
      </c>
      <c r="I233" s="52" t="str">
        <f>IF(C233="","",_xlfn.XMATCH(C233,FitCurve!AE233:AE1232,1))</f>
        <v/>
      </c>
      <c r="J233" s="52" t="str">
        <f>IF(C233="","",_xlfn.XMATCH(C233,FitCurve!AF233:AF1232,-1))</f>
        <v/>
      </c>
      <c r="K233" s="52" t="str">
        <f>IF(C233="","",_xlfn.XMATCH(C233,FitCurve!AF233:AF1232,1))</f>
        <v/>
      </c>
      <c r="L233" s="3" t="str" cm="1">
        <f t="array" ref="L233">IF(C233="","",INDEX(FitCurve!$AE$3:$AE$1002,H233))</f>
        <v/>
      </c>
      <c r="M233" s="3" t="str" cm="1">
        <f t="array" ref="M233">IF(C233="","",INDEX(FitCurve!$AE$3:$AE$1002,I233))</f>
        <v/>
      </c>
      <c r="N233" s="3" t="str" cm="1">
        <f t="array" ref="N233">IF(C233="","",INDEX(FitCurve!$AF$3:$AF$1002,J233))</f>
        <v/>
      </c>
      <c r="O233" s="3" t="str" cm="1">
        <f t="array" ref="O233">IF(C233="","",INDEX(FitCurve!$AF$3:$AF$1002,K233))</f>
        <v/>
      </c>
      <c r="P233" s="3" t="str" cm="1">
        <f t="array" ref="P233">IF(C233="","",INDEX(FitCurve!$B$3:$B$1002,H233))</f>
        <v/>
      </c>
      <c r="Q233" s="3" t="str" cm="1">
        <f t="array" ref="Q233">IF(C233="","",INDEX(FitCurve!$B$3:$B$1002,I233))</f>
        <v/>
      </c>
      <c r="R233" s="3" t="str" cm="1">
        <f t="array" ref="R233">IF(C233="","",INDEX(FitCurve!$B$3:$B$1002,J233))</f>
        <v/>
      </c>
      <c r="S233" s="3" t="str" cm="1">
        <f t="array" ref="S233">IF(C233="","",INDEX(FitCurve!$B$3:$B$1002,K233))</f>
        <v/>
      </c>
    </row>
    <row r="234" spans="3:19" x14ac:dyDescent="0.25">
      <c r="C234" s="36"/>
      <c r="D234" s="3" t="str">
        <f>IF(C234="","",IF(OR(C234&gt;MAX(_xlfn.ANCHORARRAY(FitCurve!$E$3)),C234&lt;MIN(_xlfn.ANCHORARRAY(FitCurve!$E$3))),"Out of range",IF(CurveFitting!$N$3="5PL",10^(CurveFitting!$U$26-((LOG10(((CurveFitting!$U$25-CurveFitting!$U$24)/(C234-CurveFitting!$U$24))^(1/CurveFitting!$U$28)-1))/1)/CurveFitting!$U$27),
IF(CurveFitting!$N$3="4PL",10^(CurveFitting!$U$26-((LOG10((CurveFitting!$U$25-CurveFitting!$U$24)/(C234-CurveFitting!$U$24)-1))/CurveFitting!$U$27)),
IF(CurveFitting!$N$3="Linear",(C234-CurveFitting!$U$24)/CurveFitting!$U$25,
IF(CurveFitting!$N$3="Hyperbolic",CurveFitting!$U$25*C234/(CurveFitting!$U$24-C234),
IF(CurveFitting!$N$3="Exp1",CurveFitting!$U$26*LN(CurveFitting!$U$25/(CurveFitting!$U$25-C234)-CurveFitting!$U$24/(CurveFitting!$U$25-C234)),
IF(CurveFitting!$N$3="Exp2",CurveFitting!$U$26*LOG(CurveFitting!$U$24/(CurveFitting!$U$24-C234)-CurveFitting!$U$25/(CurveFitting!$U$24-C234)),""))))))))</f>
        <v/>
      </c>
      <c r="E234" s="3" t="str">
        <f>IFERROR(IF(C234="","",IF(OR(C234&gt;MAX(_xlfn.ANCHORARRAY(FitCurve!$E$3)),C234&lt;MIN(_xlfn.ANCHORARRAY(FitCurve!$E$3))),"Out of range","[ " &amp; TEXT(_xlfn.FORECAST.LINEAR(C234,R234:S234,N234:O234),"#.####") &amp; ", " &amp; TEXT(_xlfn.FORECAST.LINEAR(C234,P234:Q234,L234:M234),"#.####") &amp; " ]")),"")</f>
        <v/>
      </c>
      <c r="H234" s="52" t="str">
        <f>IF(C234="","",_xlfn.XMATCH(C234,FitCurve!AE234:AE1233,-1))</f>
        <v/>
      </c>
      <c r="I234" s="52" t="str">
        <f>IF(C234="","",_xlfn.XMATCH(C234,FitCurve!AE234:AE1233,1))</f>
        <v/>
      </c>
      <c r="J234" s="52" t="str">
        <f>IF(C234="","",_xlfn.XMATCH(C234,FitCurve!AF234:AF1233,-1))</f>
        <v/>
      </c>
      <c r="K234" s="52" t="str">
        <f>IF(C234="","",_xlfn.XMATCH(C234,FitCurve!AF234:AF1233,1))</f>
        <v/>
      </c>
      <c r="L234" s="3" t="str" cm="1">
        <f t="array" ref="L234">IF(C234="","",INDEX(FitCurve!$AE$3:$AE$1002,H234))</f>
        <v/>
      </c>
      <c r="M234" s="3" t="str" cm="1">
        <f t="array" ref="M234">IF(C234="","",INDEX(FitCurve!$AE$3:$AE$1002,I234))</f>
        <v/>
      </c>
      <c r="N234" s="3" t="str" cm="1">
        <f t="array" ref="N234">IF(C234="","",INDEX(FitCurve!$AF$3:$AF$1002,J234))</f>
        <v/>
      </c>
      <c r="O234" s="3" t="str" cm="1">
        <f t="array" ref="O234">IF(C234="","",INDEX(FitCurve!$AF$3:$AF$1002,K234))</f>
        <v/>
      </c>
      <c r="P234" s="3" t="str" cm="1">
        <f t="array" ref="P234">IF(C234="","",INDEX(FitCurve!$B$3:$B$1002,H234))</f>
        <v/>
      </c>
      <c r="Q234" s="3" t="str" cm="1">
        <f t="array" ref="Q234">IF(C234="","",INDEX(FitCurve!$B$3:$B$1002,I234))</f>
        <v/>
      </c>
      <c r="R234" s="3" t="str" cm="1">
        <f t="array" ref="R234">IF(C234="","",INDEX(FitCurve!$B$3:$B$1002,J234))</f>
        <v/>
      </c>
      <c r="S234" s="3" t="str" cm="1">
        <f t="array" ref="S234">IF(C234="","",INDEX(FitCurve!$B$3:$B$1002,K234))</f>
        <v/>
      </c>
    </row>
    <row r="235" spans="3:19" x14ac:dyDescent="0.25">
      <c r="C235" s="36"/>
      <c r="D235" s="3" t="str">
        <f>IF(C235="","",IF(OR(C235&gt;MAX(_xlfn.ANCHORARRAY(FitCurve!$E$3)),C235&lt;MIN(_xlfn.ANCHORARRAY(FitCurve!$E$3))),"Out of range",IF(CurveFitting!$N$3="5PL",10^(CurveFitting!$U$26-((LOG10(((CurveFitting!$U$25-CurveFitting!$U$24)/(C235-CurveFitting!$U$24))^(1/CurveFitting!$U$28)-1))/1)/CurveFitting!$U$27),
IF(CurveFitting!$N$3="4PL",10^(CurveFitting!$U$26-((LOG10((CurveFitting!$U$25-CurveFitting!$U$24)/(C235-CurveFitting!$U$24)-1))/CurveFitting!$U$27)),
IF(CurveFitting!$N$3="Linear",(C235-CurveFitting!$U$24)/CurveFitting!$U$25,
IF(CurveFitting!$N$3="Hyperbolic",CurveFitting!$U$25*C235/(CurveFitting!$U$24-C235),
IF(CurveFitting!$N$3="Exp1",CurveFitting!$U$26*LN(CurveFitting!$U$25/(CurveFitting!$U$25-C235)-CurveFitting!$U$24/(CurveFitting!$U$25-C235)),
IF(CurveFitting!$N$3="Exp2",CurveFitting!$U$26*LOG(CurveFitting!$U$24/(CurveFitting!$U$24-C235)-CurveFitting!$U$25/(CurveFitting!$U$24-C235)),""))))))))</f>
        <v/>
      </c>
      <c r="E235" s="3" t="str">
        <f>IFERROR(IF(C235="","",IF(OR(C235&gt;MAX(_xlfn.ANCHORARRAY(FitCurve!$E$3)),C235&lt;MIN(_xlfn.ANCHORARRAY(FitCurve!$E$3))),"Out of range","[ " &amp; TEXT(_xlfn.FORECAST.LINEAR(C235,R235:S235,N235:O235),"#.####") &amp; ", " &amp; TEXT(_xlfn.FORECAST.LINEAR(C235,P235:Q235,L235:M235),"#.####") &amp; " ]")),"")</f>
        <v/>
      </c>
      <c r="H235" s="52" t="str">
        <f>IF(C235="","",_xlfn.XMATCH(C235,FitCurve!AE235:AE1234,-1))</f>
        <v/>
      </c>
      <c r="I235" s="52" t="str">
        <f>IF(C235="","",_xlfn.XMATCH(C235,FitCurve!AE235:AE1234,1))</f>
        <v/>
      </c>
      <c r="J235" s="52" t="str">
        <f>IF(C235="","",_xlfn.XMATCH(C235,FitCurve!AF235:AF1234,-1))</f>
        <v/>
      </c>
      <c r="K235" s="52" t="str">
        <f>IF(C235="","",_xlfn.XMATCH(C235,FitCurve!AF235:AF1234,1))</f>
        <v/>
      </c>
      <c r="L235" s="3" t="str" cm="1">
        <f t="array" ref="L235">IF(C235="","",INDEX(FitCurve!$AE$3:$AE$1002,H235))</f>
        <v/>
      </c>
      <c r="M235" s="3" t="str" cm="1">
        <f t="array" ref="M235">IF(C235="","",INDEX(FitCurve!$AE$3:$AE$1002,I235))</f>
        <v/>
      </c>
      <c r="N235" s="3" t="str" cm="1">
        <f t="array" ref="N235">IF(C235="","",INDEX(FitCurve!$AF$3:$AF$1002,J235))</f>
        <v/>
      </c>
      <c r="O235" s="3" t="str" cm="1">
        <f t="array" ref="O235">IF(C235="","",INDEX(FitCurve!$AF$3:$AF$1002,K235))</f>
        <v/>
      </c>
      <c r="P235" s="3" t="str" cm="1">
        <f t="array" ref="P235">IF(C235="","",INDEX(FitCurve!$B$3:$B$1002,H235))</f>
        <v/>
      </c>
      <c r="Q235" s="3" t="str" cm="1">
        <f t="array" ref="Q235">IF(C235="","",INDEX(FitCurve!$B$3:$B$1002,I235))</f>
        <v/>
      </c>
      <c r="R235" s="3" t="str" cm="1">
        <f t="array" ref="R235">IF(C235="","",INDEX(FitCurve!$B$3:$B$1002,J235))</f>
        <v/>
      </c>
      <c r="S235" s="3" t="str" cm="1">
        <f t="array" ref="S235">IF(C235="","",INDEX(FitCurve!$B$3:$B$1002,K235))</f>
        <v/>
      </c>
    </row>
    <row r="236" spans="3:19" x14ac:dyDescent="0.25">
      <c r="C236" s="36"/>
      <c r="D236" s="3" t="str">
        <f>IF(C236="","",IF(OR(C236&gt;MAX(_xlfn.ANCHORARRAY(FitCurve!$E$3)),C236&lt;MIN(_xlfn.ANCHORARRAY(FitCurve!$E$3))),"Out of range",IF(CurveFitting!$N$3="5PL",10^(CurveFitting!$U$26-((LOG10(((CurveFitting!$U$25-CurveFitting!$U$24)/(C236-CurveFitting!$U$24))^(1/CurveFitting!$U$28)-1))/1)/CurveFitting!$U$27),
IF(CurveFitting!$N$3="4PL",10^(CurveFitting!$U$26-((LOG10((CurveFitting!$U$25-CurveFitting!$U$24)/(C236-CurveFitting!$U$24)-1))/CurveFitting!$U$27)),
IF(CurveFitting!$N$3="Linear",(C236-CurveFitting!$U$24)/CurveFitting!$U$25,
IF(CurveFitting!$N$3="Hyperbolic",CurveFitting!$U$25*C236/(CurveFitting!$U$24-C236),
IF(CurveFitting!$N$3="Exp1",CurveFitting!$U$26*LN(CurveFitting!$U$25/(CurveFitting!$U$25-C236)-CurveFitting!$U$24/(CurveFitting!$U$25-C236)),
IF(CurveFitting!$N$3="Exp2",CurveFitting!$U$26*LOG(CurveFitting!$U$24/(CurveFitting!$U$24-C236)-CurveFitting!$U$25/(CurveFitting!$U$24-C236)),""))))))))</f>
        <v/>
      </c>
      <c r="E236" s="3" t="str">
        <f>IFERROR(IF(C236="","",IF(OR(C236&gt;MAX(_xlfn.ANCHORARRAY(FitCurve!$E$3)),C236&lt;MIN(_xlfn.ANCHORARRAY(FitCurve!$E$3))),"Out of range","[ " &amp; TEXT(_xlfn.FORECAST.LINEAR(C236,R236:S236,N236:O236),"#.####") &amp; ", " &amp; TEXT(_xlfn.FORECAST.LINEAR(C236,P236:Q236,L236:M236),"#.####") &amp; " ]")),"")</f>
        <v/>
      </c>
      <c r="H236" s="52" t="str">
        <f>IF(C236="","",_xlfn.XMATCH(C236,FitCurve!AE236:AE1235,-1))</f>
        <v/>
      </c>
      <c r="I236" s="52" t="str">
        <f>IF(C236="","",_xlfn.XMATCH(C236,FitCurve!AE236:AE1235,1))</f>
        <v/>
      </c>
      <c r="J236" s="52" t="str">
        <f>IF(C236="","",_xlfn.XMATCH(C236,FitCurve!AF236:AF1235,-1))</f>
        <v/>
      </c>
      <c r="K236" s="52" t="str">
        <f>IF(C236="","",_xlfn.XMATCH(C236,FitCurve!AF236:AF1235,1))</f>
        <v/>
      </c>
      <c r="L236" s="3" t="str" cm="1">
        <f t="array" ref="L236">IF(C236="","",INDEX(FitCurve!$AE$3:$AE$1002,H236))</f>
        <v/>
      </c>
      <c r="M236" s="3" t="str" cm="1">
        <f t="array" ref="M236">IF(C236="","",INDEX(FitCurve!$AE$3:$AE$1002,I236))</f>
        <v/>
      </c>
      <c r="N236" s="3" t="str" cm="1">
        <f t="array" ref="N236">IF(C236="","",INDEX(FitCurve!$AF$3:$AF$1002,J236))</f>
        <v/>
      </c>
      <c r="O236" s="3" t="str" cm="1">
        <f t="array" ref="O236">IF(C236="","",INDEX(FitCurve!$AF$3:$AF$1002,K236))</f>
        <v/>
      </c>
      <c r="P236" s="3" t="str" cm="1">
        <f t="array" ref="P236">IF(C236="","",INDEX(FitCurve!$B$3:$B$1002,H236))</f>
        <v/>
      </c>
      <c r="Q236" s="3" t="str" cm="1">
        <f t="array" ref="Q236">IF(C236="","",INDEX(FitCurve!$B$3:$B$1002,I236))</f>
        <v/>
      </c>
      <c r="R236" s="3" t="str" cm="1">
        <f t="array" ref="R236">IF(C236="","",INDEX(FitCurve!$B$3:$B$1002,J236))</f>
        <v/>
      </c>
      <c r="S236" s="3" t="str" cm="1">
        <f t="array" ref="S236">IF(C236="","",INDEX(FitCurve!$B$3:$B$1002,K236))</f>
        <v/>
      </c>
    </row>
    <row r="237" spans="3:19" x14ac:dyDescent="0.25">
      <c r="C237" s="36"/>
      <c r="D237" s="3" t="str">
        <f>IF(C237="","",IF(OR(C237&gt;MAX(_xlfn.ANCHORARRAY(FitCurve!$E$3)),C237&lt;MIN(_xlfn.ANCHORARRAY(FitCurve!$E$3))),"Out of range",IF(CurveFitting!$N$3="5PL",10^(CurveFitting!$U$26-((LOG10(((CurveFitting!$U$25-CurveFitting!$U$24)/(C237-CurveFitting!$U$24))^(1/CurveFitting!$U$28)-1))/1)/CurveFitting!$U$27),
IF(CurveFitting!$N$3="4PL",10^(CurveFitting!$U$26-((LOG10((CurveFitting!$U$25-CurveFitting!$U$24)/(C237-CurveFitting!$U$24)-1))/CurveFitting!$U$27)),
IF(CurveFitting!$N$3="Linear",(C237-CurveFitting!$U$24)/CurveFitting!$U$25,
IF(CurveFitting!$N$3="Hyperbolic",CurveFitting!$U$25*C237/(CurveFitting!$U$24-C237),
IF(CurveFitting!$N$3="Exp1",CurveFitting!$U$26*LN(CurveFitting!$U$25/(CurveFitting!$U$25-C237)-CurveFitting!$U$24/(CurveFitting!$U$25-C237)),
IF(CurveFitting!$N$3="Exp2",CurveFitting!$U$26*LOG(CurveFitting!$U$24/(CurveFitting!$U$24-C237)-CurveFitting!$U$25/(CurveFitting!$U$24-C237)),""))))))))</f>
        <v/>
      </c>
      <c r="E237" s="3" t="str">
        <f>IFERROR(IF(C237="","",IF(OR(C237&gt;MAX(_xlfn.ANCHORARRAY(FitCurve!$E$3)),C237&lt;MIN(_xlfn.ANCHORARRAY(FitCurve!$E$3))),"Out of range","[ " &amp; TEXT(_xlfn.FORECAST.LINEAR(C237,R237:S237,N237:O237),"#.####") &amp; ", " &amp; TEXT(_xlfn.FORECAST.LINEAR(C237,P237:Q237,L237:M237),"#.####") &amp; " ]")),"")</f>
        <v/>
      </c>
      <c r="H237" s="52" t="str">
        <f>IF(C237="","",_xlfn.XMATCH(C237,FitCurve!AE237:AE1236,-1))</f>
        <v/>
      </c>
      <c r="I237" s="52" t="str">
        <f>IF(C237="","",_xlfn.XMATCH(C237,FitCurve!AE237:AE1236,1))</f>
        <v/>
      </c>
      <c r="J237" s="52" t="str">
        <f>IF(C237="","",_xlfn.XMATCH(C237,FitCurve!AF237:AF1236,-1))</f>
        <v/>
      </c>
      <c r="K237" s="52" t="str">
        <f>IF(C237="","",_xlfn.XMATCH(C237,FitCurve!AF237:AF1236,1))</f>
        <v/>
      </c>
      <c r="L237" s="3" t="str" cm="1">
        <f t="array" ref="L237">IF(C237="","",INDEX(FitCurve!$AE$3:$AE$1002,H237))</f>
        <v/>
      </c>
      <c r="M237" s="3" t="str" cm="1">
        <f t="array" ref="M237">IF(C237="","",INDEX(FitCurve!$AE$3:$AE$1002,I237))</f>
        <v/>
      </c>
      <c r="N237" s="3" t="str" cm="1">
        <f t="array" ref="N237">IF(C237="","",INDEX(FitCurve!$AF$3:$AF$1002,J237))</f>
        <v/>
      </c>
      <c r="O237" s="3" t="str" cm="1">
        <f t="array" ref="O237">IF(C237="","",INDEX(FitCurve!$AF$3:$AF$1002,K237))</f>
        <v/>
      </c>
      <c r="P237" s="3" t="str" cm="1">
        <f t="array" ref="P237">IF(C237="","",INDEX(FitCurve!$B$3:$B$1002,H237))</f>
        <v/>
      </c>
      <c r="Q237" s="3" t="str" cm="1">
        <f t="array" ref="Q237">IF(C237="","",INDEX(FitCurve!$B$3:$B$1002,I237))</f>
        <v/>
      </c>
      <c r="R237" s="3" t="str" cm="1">
        <f t="array" ref="R237">IF(C237="","",INDEX(FitCurve!$B$3:$B$1002,J237))</f>
        <v/>
      </c>
      <c r="S237" s="3" t="str" cm="1">
        <f t="array" ref="S237">IF(C237="","",INDEX(FitCurve!$B$3:$B$1002,K237))</f>
        <v/>
      </c>
    </row>
    <row r="238" spans="3:19" x14ac:dyDescent="0.25">
      <c r="C238" s="36"/>
      <c r="D238" s="3" t="str">
        <f>IF(C238="","",IF(OR(C238&gt;MAX(_xlfn.ANCHORARRAY(FitCurve!$E$3)),C238&lt;MIN(_xlfn.ANCHORARRAY(FitCurve!$E$3))),"Out of range",IF(CurveFitting!$N$3="5PL",10^(CurveFitting!$U$26-((LOG10(((CurveFitting!$U$25-CurveFitting!$U$24)/(C238-CurveFitting!$U$24))^(1/CurveFitting!$U$28)-1))/1)/CurveFitting!$U$27),
IF(CurveFitting!$N$3="4PL",10^(CurveFitting!$U$26-((LOG10((CurveFitting!$U$25-CurveFitting!$U$24)/(C238-CurveFitting!$U$24)-1))/CurveFitting!$U$27)),
IF(CurveFitting!$N$3="Linear",(C238-CurveFitting!$U$24)/CurveFitting!$U$25,
IF(CurveFitting!$N$3="Hyperbolic",CurveFitting!$U$25*C238/(CurveFitting!$U$24-C238),
IF(CurveFitting!$N$3="Exp1",CurveFitting!$U$26*LN(CurveFitting!$U$25/(CurveFitting!$U$25-C238)-CurveFitting!$U$24/(CurveFitting!$U$25-C238)),
IF(CurveFitting!$N$3="Exp2",CurveFitting!$U$26*LOG(CurveFitting!$U$24/(CurveFitting!$U$24-C238)-CurveFitting!$U$25/(CurveFitting!$U$24-C238)),""))))))))</f>
        <v/>
      </c>
      <c r="E238" s="3" t="str">
        <f>IFERROR(IF(C238="","",IF(OR(C238&gt;MAX(_xlfn.ANCHORARRAY(FitCurve!$E$3)),C238&lt;MIN(_xlfn.ANCHORARRAY(FitCurve!$E$3))),"Out of range","[ " &amp; TEXT(_xlfn.FORECAST.LINEAR(C238,R238:S238,N238:O238),"#.####") &amp; ", " &amp; TEXT(_xlfn.FORECAST.LINEAR(C238,P238:Q238,L238:M238),"#.####") &amp; " ]")),"")</f>
        <v/>
      </c>
      <c r="H238" s="52" t="str">
        <f>IF(C238="","",_xlfn.XMATCH(C238,FitCurve!AE238:AE1237,-1))</f>
        <v/>
      </c>
      <c r="I238" s="52" t="str">
        <f>IF(C238="","",_xlfn.XMATCH(C238,FitCurve!AE238:AE1237,1))</f>
        <v/>
      </c>
      <c r="J238" s="52" t="str">
        <f>IF(C238="","",_xlfn.XMATCH(C238,FitCurve!AF238:AF1237,-1))</f>
        <v/>
      </c>
      <c r="K238" s="52" t="str">
        <f>IF(C238="","",_xlfn.XMATCH(C238,FitCurve!AF238:AF1237,1))</f>
        <v/>
      </c>
      <c r="L238" s="3" t="str" cm="1">
        <f t="array" ref="L238">IF(C238="","",INDEX(FitCurve!$AE$3:$AE$1002,H238))</f>
        <v/>
      </c>
      <c r="M238" s="3" t="str" cm="1">
        <f t="array" ref="M238">IF(C238="","",INDEX(FitCurve!$AE$3:$AE$1002,I238))</f>
        <v/>
      </c>
      <c r="N238" s="3" t="str" cm="1">
        <f t="array" ref="N238">IF(C238="","",INDEX(FitCurve!$AF$3:$AF$1002,J238))</f>
        <v/>
      </c>
      <c r="O238" s="3" t="str" cm="1">
        <f t="array" ref="O238">IF(C238="","",INDEX(FitCurve!$AF$3:$AF$1002,K238))</f>
        <v/>
      </c>
      <c r="P238" s="3" t="str" cm="1">
        <f t="array" ref="P238">IF(C238="","",INDEX(FitCurve!$B$3:$B$1002,H238))</f>
        <v/>
      </c>
      <c r="Q238" s="3" t="str" cm="1">
        <f t="array" ref="Q238">IF(C238="","",INDEX(FitCurve!$B$3:$B$1002,I238))</f>
        <v/>
      </c>
      <c r="R238" s="3" t="str" cm="1">
        <f t="array" ref="R238">IF(C238="","",INDEX(FitCurve!$B$3:$B$1002,J238))</f>
        <v/>
      </c>
      <c r="S238" s="3" t="str" cm="1">
        <f t="array" ref="S238">IF(C238="","",INDEX(FitCurve!$B$3:$B$1002,K238))</f>
        <v/>
      </c>
    </row>
    <row r="239" spans="3:19" x14ac:dyDescent="0.25">
      <c r="C239" s="36"/>
      <c r="D239" s="3" t="str">
        <f>IF(C239="","",IF(OR(C239&gt;MAX(_xlfn.ANCHORARRAY(FitCurve!$E$3)),C239&lt;MIN(_xlfn.ANCHORARRAY(FitCurve!$E$3))),"Out of range",IF(CurveFitting!$N$3="5PL",10^(CurveFitting!$U$26-((LOG10(((CurveFitting!$U$25-CurveFitting!$U$24)/(C239-CurveFitting!$U$24))^(1/CurveFitting!$U$28)-1))/1)/CurveFitting!$U$27),
IF(CurveFitting!$N$3="4PL",10^(CurveFitting!$U$26-((LOG10((CurveFitting!$U$25-CurveFitting!$U$24)/(C239-CurveFitting!$U$24)-1))/CurveFitting!$U$27)),
IF(CurveFitting!$N$3="Linear",(C239-CurveFitting!$U$24)/CurveFitting!$U$25,
IF(CurveFitting!$N$3="Hyperbolic",CurveFitting!$U$25*C239/(CurveFitting!$U$24-C239),
IF(CurveFitting!$N$3="Exp1",CurveFitting!$U$26*LN(CurveFitting!$U$25/(CurveFitting!$U$25-C239)-CurveFitting!$U$24/(CurveFitting!$U$25-C239)),
IF(CurveFitting!$N$3="Exp2",CurveFitting!$U$26*LOG(CurveFitting!$U$24/(CurveFitting!$U$24-C239)-CurveFitting!$U$25/(CurveFitting!$U$24-C239)),""))))))))</f>
        <v/>
      </c>
      <c r="E239" s="3" t="str">
        <f>IFERROR(IF(C239="","",IF(OR(C239&gt;MAX(_xlfn.ANCHORARRAY(FitCurve!$E$3)),C239&lt;MIN(_xlfn.ANCHORARRAY(FitCurve!$E$3))),"Out of range","[ " &amp; TEXT(_xlfn.FORECAST.LINEAR(C239,R239:S239,N239:O239),"#.####") &amp; ", " &amp; TEXT(_xlfn.FORECAST.LINEAR(C239,P239:Q239,L239:M239),"#.####") &amp; " ]")),"")</f>
        <v/>
      </c>
      <c r="H239" s="52" t="str">
        <f>IF(C239="","",_xlfn.XMATCH(C239,FitCurve!AE239:AE1238,-1))</f>
        <v/>
      </c>
      <c r="I239" s="52" t="str">
        <f>IF(C239="","",_xlfn.XMATCH(C239,FitCurve!AE239:AE1238,1))</f>
        <v/>
      </c>
      <c r="J239" s="52" t="str">
        <f>IF(C239="","",_xlfn.XMATCH(C239,FitCurve!AF239:AF1238,-1))</f>
        <v/>
      </c>
      <c r="K239" s="52" t="str">
        <f>IF(C239="","",_xlfn.XMATCH(C239,FitCurve!AF239:AF1238,1))</f>
        <v/>
      </c>
      <c r="L239" s="3" t="str" cm="1">
        <f t="array" ref="L239">IF(C239="","",INDEX(FitCurve!$AE$3:$AE$1002,H239))</f>
        <v/>
      </c>
      <c r="M239" s="3" t="str" cm="1">
        <f t="array" ref="M239">IF(C239="","",INDEX(FitCurve!$AE$3:$AE$1002,I239))</f>
        <v/>
      </c>
      <c r="N239" s="3" t="str" cm="1">
        <f t="array" ref="N239">IF(C239="","",INDEX(FitCurve!$AF$3:$AF$1002,J239))</f>
        <v/>
      </c>
      <c r="O239" s="3" t="str" cm="1">
        <f t="array" ref="O239">IF(C239="","",INDEX(FitCurve!$AF$3:$AF$1002,K239))</f>
        <v/>
      </c>
      <c r="P239" s="3" t="str" cm="1">
        <f t="array" ref="P239">IF(C239="","",INDEX(FitCurve!$B$3:$B$1002,H239))</f>
        <v/>
      </c>
      <c r="Q239" s="3" t="str" cm="1">
        <f t="array" ref="Q239">IF(C239="","",INDEX(FitCurve!$B$3:$B$1002,I239))</f>
        <v/>
      </c>
      <c r="R239" s="3" t="str" cm="1">
        <f t="array" ref="R239">IF(C239="","",INDEX(FitCurve!$B$3:$B$1002,J239))</f>
        <v/>
      </c>
      <c r="S239" s="3" t="str" cm="1">
        <f t="array" ref="S239">IF(C239="","",INDEX(FitCurve!$B$3:$B$1002,K239))</f>
        <v/>
      </c>
    </row>
    <row r="240" spans="3:19" x14ac:dyDescent="0.25">
      <c r="C240" s="36"/>
      <c r="D240" s="3" t="str">
        <f>IF(C240="","",IF(OR(C240&gt;MAX(_xlfn.ANCHORARRAY(FitCurve!$E$3)),C240&lt;MIN(_xlfn.ANCHORARRAY(FitCurve!$E$3))),"Out of range",IF(CurveFitting!$N$3="5PL",10^(CurveFitting!$U$26-((LOG10(((CurveFitting!$U$25-CurveFitting!$U$24)/(C240-CurveFitting!$U$24))^(1/CurveFitting!$U$28)-1))/1)/CurveFitting!$U$27),
IF(CurveFitting!$N$3="4PL",10^(CurveFitting!$U$26-((LOG10((CurveFitting!$U$25-CurveFitting!$U$24)/(C240-CurveFitting!$U$24)-1))/CurveFitting!$U$27)),
IF(CurveFitting!$N$3="Linear",(C240-CurveFitting!$U$24)/CurveFitting!$U$25,
IF(CurveFitting!$N$3="Hyperbolic",CurveFitting!$U$25*C240/(CurveFitting!$U$24-C240),
IF(CurveFitting!$N$3="Exp1",CurveFitting!$U$26*LN(CurveFitting!$U$25/(CurveFitting!$U$25-C240)-CurveFitting!$U$24/(CurveFitting!$U$25-C240)),
IF(CurveFitting!$N$3="Exp2",CurveFitting!$U$26*LOG(CurveFitting!$U$24/(CurveFitting!$U$24-C240)-CurveFitting!$U$25/(CurveFitting!$U$24-C240)),""))))))))</f>
        <v/>
      </c>
      <c r="E240" s="3" t="str">
        <f>IFERROR(IF(C240="","",IF(OR(C240&gt;MAX(_xlfn.ANCHORARRAY(FitCurve!$E$3)),C240&lt;MIN(_xlfn.ANCHORARRAY(FitCurve!$E$3))),"Out of range","[ " &amp; TEXT(_xlfn.FORECAST.LINEAR(C240,R240:S240,N240:O240),"#.####") &amp; ", " &amp; TEXT(_xlfn.FORECAST.LINEAR(C240,P240:Q240,L240:M240),"#.####") &amp; " ]")),"")</f>
        <v/>
      </c>
      <c r="H240" s="52" t="str">
        <f>IF(C240="","",_xlfn.XMATCH(C240,FitCurve!AE240:AE1239,-1))</f>
        <v/>
      </c>
      <c r="I240" s="52" t="str">
        <f>IF(C240="","",_xlfn.XMATCH(C240,FitCurve!AE240:AE1239,1))</f>
        <v/>
      </c>
      <c r="J240" s="52" t="str">
        <f>IF(C240="","",_xlfn.XMATCH(C240,FitCurve!AF240:AF1239,-1))</f>
        <v/>
      </c>
      <c r="K240" s="52" t="str">
        <f>IF(C240="","",_xlfn.XMATCH(C240,FitCurve!AF240:AF1239,1))</f>
        <v/>
      </c>
      <c r="L240" s="3" t="str" cm="1">
        <f t="array" ref="L240">IF(C240="","",INDEX(FitCurve!$AE$3:$AE$1002,H240))</f>
        <v/>
      </c>
      <c r="M240" s="3" t="str" cm="1">
        <f t="array" ref="M240">IF(C240="","",INDEX(FitCurve!$AE$3:$AE$1002,I240))</f>
        <v/>
      </c>
      <c r="N240" s="3" t="str" cm="1">
        <f t="array" ref="N240">IF(C240="","",INDEX(FitCurve!$AF$3:$AF$1002,J240))</f>
        <v/>
      </c>
      <c r="O240" s="3" t="str" cm="1">
        <f t="array" ref="O240">IF(C240="","",INDEX(FitCurve!$AF$3:$AF$1002,K240))</f>
        <v/>
      </c>
      <c r="P240" s="3" t="str" cm="1">
        <f t="array" ref="P240">IF(C240="","",INDEX(FitCurve!$B$3:$B$1002,H240))</f>
        <v/>
      </c>
      <c r="Q240" s="3" t="str" cm="1">
        <f t="array" ref="Q240">IF(C240="","",INDEX(FitCurve!$B$3:$B$1002,I240))</f>
        <v/>
      </c>
      <c r="R240" s="3" t="str" cm="1">
        <f t="array" ref="R240">IF(C240="","",INDEX(FitCurve!$B$3:$B$1002,J240))</f>
        <v/>
      </c>
      <c r="S240" s="3" t="str" cm="1">
        <f t="array" ref="S240">IF(C240="","",INDEX(FitCurve!$B$3:$B$1002,K240))</f>
        <v/>
      </c>
    </row>
    <row r="241" spans="3:19" x14ac:dyDescent="0.25">
      <c r="C241" s="36"/>
      <c r="D241" s="3" t="str">
        <f>IF(C241="","",IF(OR(C241&gt;MAX(_xlfn.ANCHORARRAY(FitCurve!$E$3)),C241&lt;MIN(_xlfn.ANCHORARRAY(FitCurve!$E$3))),"Out of range",IF(CurveFitting!$N$3="5PL",10^(CurveFitting!$U$26-((LOG10(((CurveFitting!$U$25-CurveFitting!$U$24)/(C241-CurveFitting!$U$24))^(1/CurveFitting!$U$28)-1))/1)/CurveFitting!$U$27),
IF(CurveFitting!$N$3="4PL",10^(CurveFitting!$U$26-((LOG10((CurveFitting!$U$25-CurveFitting!$U$24)/(C241-CurveFitting!$U$24)-1))/CurveFitting!$U$27)),
IF(CurveFitting!$N$3="Linear",(C241-CurveFitting!$U$24)/CurveFitting!$U$25,
IF(CurveFitting!$N$3="Hyperbolic",CurveFitting!$U$25*C241/(CurveFitting!$U$24-C241),
IF(CurveFitting!$N$3="Exp1",CurveFitting!$U$26*LN(CurveFitting!$U$25/(CurveFitting!$U$25-C241)-CurveFitting!$U$24/(CurveFitting!$U$25-C241)),
IF(CurveFitting!$N$3="Exp2",CurveFitting!$U$26*LOG(CurveFitting!$U$24/(CurveFitting!$U$24-C241)-CurveFitting!$U$25/(CurveFitting!$U$24-C241)),""))))))))</f>
        <v/>
      </c>
      <c r="E241" s="3" t="str">
        <f>IFERROR(IF(C241="","",IF(OR(C241&gt;MAX(_xlfn.ANCHORARRAY(FitCurve!$E$3)),C241&lt;MIN(_xlfn.ANCHORARRAY(FitCurve!$E$3))),"Out of range","[ " &amp; TEXT(_xlfn.FORECAST.LINEAR(C241,R241:S241,N241:O241),"#.####") &amp; ", " &amp; TEXT(_xlfn.FORECAST.LINEAR(C241,P241:Q241,L241:M241),"#.####") &amp; " ]")),"")</f>
        <v/>
      </c>
      <c r="H241" s="52" t="str">
        <f>IF(C241="","",_xlfn.XMATCH(C241,FitCurve!AE241:AE1240,-1))</f>
        <v/>
      </c>
      <c r="I241" s="52" t="str">
        <f>IF(C241="","",_xlfn.XMATCH(C241,FitCurve!AE241:AE1240,1))</f>
        <v/>
      </c>
      <c r="J241" s="52" t="str">
        <f>IF(C241="","",_xlfn.XMATCH(C241,FitCurve!AF241:AF1240,-1))</f>
        <v/>
      </c>
      <c r="K241" s="52" t="str">
        <f>IF(C241="","",_xlfn.XMATCH(C241,FitCurve!AF241:AF1240,1))</f>
        <v/>
      </c>
      <c r="L241" s="3" t="str" cm="1">
        <f t="array" ref="L241">IF(C241="","",INDEX(FitCurve!$AE$3:$AE$1002,H241))</f>
        <v/>
      </c>
      <c r="M241" s="3" t="str" cm="1">
        <f t="array" ref="M241">IF(C241="","",INDEX(FitCurve!$AE$3:$AE$1002,I241))</f>
        <v/>
      </c>
      <c r="N241" s="3" t="str" cm="1">
        <f t="array" ref="N241">IF(C241="","",INDEX(FitCurve!$AF$3:$AF$1002,J241))</f>
        <v/>
      </c>
      <c r="O241" s="3" t="str" cm="1">
        <f t="array" ref="O241">IF(C241="","",INDEX(FitCurve!$AF$3:$AF$1002,K241))</f>
        <v/>
      </c>
      <c r="P241" s="3" t="str" cm="1">
        <f t="array" ref="P241">IF(C241="","",INDEX(FitCurve!$B$3:$B$1002,H241))</f>
        <v/>
      </c>
      <c r="Q241" s="3" t="str" cm="1">
        <f t="array" ref="Q241">IF(C241="","",INDEX(FitCurve!$B$3:$B$1002,I241))</f>
        <v/>
      </c>
      <c r="R241" s="3" t="str" cm="1">
        <f t="array" ref="R241">IF(C241="","",INDEX(FitCurve!$B$3:$B$1002,J241))</f>
        <v/>
      </c>
      <c r="S241" s="3" t="str" cm="1">
        <f t="array" ref="S241">IF(C241="","",INDEX(FitCurve!$B$3:$B$1002,K241))</f>
        <v/>
      </c>
    </row>
    <row r="242" spans="3:19" x14ac:dyDescent="0.25">
      <c r="C242" s="36"/>
      <c r="D242" s="3" t="str">
        <f>IF(C242="","",IF(OR(C242&gt;MAX(_xlfn.ANCHORARRAY(FitCurve!$E$3)),C242&lt;MIN(_xlfn.ANCHORARRAY(FitCurve!$E$3))),"Out of range",IF(CurveFitting!$N$3="5PL",10^(CurveFitting!$U$26-((LOG10(((CurveFitting!$U$25-CurveFitting!$U$24)/(C242-CurveFitting!$U$24))^(1/CurveFitting!$U$28)-1))/1)/CurveFitting!$U$27),
IF(CurveFitting!$N$3="4PL",10^(CurveFitting!$U$26-((LOG10((CurveFitting!$U$25-CurveFitting!$U$24)/(C242-CurveFitting!$U$24)-1))/CurveFitting!$U$27)),
IF(CurveFitting!$N$3="Linear",(C242-CurveFitting!$U$24)/CurveFitting!$U$25,
IF(CurveFitting!$N$3="Hyperbolic",CurveFitting!$U$25*C242/(CurveFitting!$U$24-C242),
IF(CurveFitting!$N$3="Exp1",CurveFitting!$U$26*LN(CurveFitting!$U$25/(CurveFitting!$U$25-C242)-CurveFitting!$U$24/(CurveFitting!$U$25-C242)),
IF(CurveFitting!$N$3="Exp2",CurveFitting!$U$26*LOG(CurveFitting!$U$24/(CurveFitting!$U$24-C242)-CurveFitting!$U$25/(CurveFitting!$U$24-C242)),""))))))))</f>
        <v/>
      </c>
      <c r="E242" s="3" t="str">
        <f>IFERROR(IF(C242="","",IF(OR(C242&gt;MAX(_xlfn.ANCHORARRAY(FitCurve!$E$3)),C242&lt;MIN(_xlfn.ANCHORARRAY(FitCurve!$E$3))),"Out of range","[ " &amp; TEXT(_xlfn.FORECAST.LINEAR(C242,R242:S242,N242:O242),"#.####") &amp; ", " &amp; TEXT(_xlfn.FORECAST.LINEAR(C242,P242:Q242,L242:M242),"#.####") &amp; " ]")),"")</f>
        <v/>
      </c>
      <c r="H242" s="52" t="str">
        <f>IF(C242="","",_xlfn.XMATCH(C242,FitCurve!AE242:AE1241,-1))</f>
        <v/>
      </c>
      <c r="I242" s="52" t="str">
        <f>IF(C242="","",_xlfn.XMATCH(C242,FitCurve!AE242:AE1241,1))</f>
        <v/>
      </c>
      <c r="J242" s="52" t="str">
        <f>IF(C242="","",_xlfn.XMATCH(C242,FitCurve!AF242:AF1241,-1))</f>
        <v/>
      </c>
      <c r="K242" s="52" t="str">
        <f>IF(C242="","",_xlfn.XMATCH(C242,FitCurve!AF242:AF1241,1))</f>
        <v/>
      </c>
      <c r="L242" s="3" t="str" cm="1">
        <f t="array" ref="L242">IF(C242="","",INDEX(FitCurve!$AE$3:$AE$1002,H242))</f>
        <v/>
      </c>
      <c r="M242" s="3" t="str" cm="1">
        <f t="array" ref="M242">IF(C242="","",INDEX(FitCurve!$AE$3:$AE$1002,I242))</f>
        <v/>
      </c>
      <c r="N242" s="3" t="str" cm="1">
        <f t="array" ref="N242">IF(C242="","",INDEX(FitCurve!$AF$3:$AF$1002,J242))</f>
        <v/>
      </c>
      <c r="O242" s="3" t="str" cm="1">
        <f t="array" ref="O242">IF(C242="","",INDEX(FitCurve!$AF$3:$AF$1002,K242))</f>
        <v/>
      </c>
      <c r="P242" s="3" t="str" cm="1">
        <f t="array" ref="P242">IF(C242="","",INDEX(FitCurve!$B$3:$B$1002,H242))</f>
        <v/>
      </c>
      <c r="Q242" s="3" t="str" cm="1">
        <f t="array" ref="Q242">IF(C242="","",INDEX(FitCurve!$B$3:$B$1002,I242))</f>
        <v/>
      </c>
      <c r="R242" s="3" t="str" cm="1">
        <f t="array" ref="R242">IF(C242="","",INDEX(FitCurve!$B$3:$B$1002,J242))</f>
        <v/>
      </c>
      <c r="S242" s="3" t="str" cm="1">
        <f t="array" ref="S242">IF(C242="","",INDEX(FitCurve!$B$3:$B$1002,K242))</f>
        <v/>
      </c>
    </row>
    <row r="243" spans="3:19" x14ac:dyDescent="0.25">
      <c r="C243" s="36"/>
      <c r="D243" s="3" t="str">
        <f>IF(C243="","",IF(OR(C243&gt;MAX(_xlfn.ANCHORARRAY(FitCurve!$E$3)),C243&lt;MIN(_xlfn.ANCHORARRAY(FitCurve!$E$3))),"Out of range",IF(CurveFitting!$N$3="5PL",10^(CurveFitting!$U$26-((LOG10(((CurveFitting!$U$25-CurveFitting!$U$24)/(C243-CurveFitting!$U$24))^(1/CurveFitting!$U$28)-1))/1)/CurveFitting!$U$27),
IF(CurveFitting!$N$3="4PL",10^(CurveFitting!$U$26-((LOG10((CurveFitting!$U$25-CurveFitting!$U$24)/(C243-CurveFitting!$U$24)-1))/CurveFitting!$U$27)),
IF(CurveFitting!$N$3="Linear",(C243-CurveFitting!$U$24)/CurveFitting!$U$25,
IF(CurveFitting!$N$3="Hyperbolic",CurveFitting!$U$25*C243/(CurveFitting!$U$24-C243),
IF(CurveFitting!$N$3="Exp1",CurveFitting!$U$26*LN(CurveFitting!$U$25/(CurveFitting!$U$25-C243)-CurveFitting!$U$24/(CurveFitting!$U$25-C243)),
IF(CurveFitting!$N$3="Exp2",CurveFitting!$U$26*LOG(CurveFitting!$U$24/(CurveFitting!$U$24-C243)-CurveFitting!$U$25/(CurveFitting!$U$24-C243)),""))))))))</f>
        <v/>
      </c>
      <c r="E243" s="3" t="str">
        <f>IFERROR(IF(C243="","",IF(OR(C243&gt;MAX(_xlfn.ANCHORARRAY(FitCurve!$E$3)),C243&lt;MIN(_xlfn.ANCHORARRAY(FitCurve!$E$3))),"Out of range","[ " &amp; TEXT(_xlfn.FORECAST.LINEAR(C243,R243:S243,N243:O243),"#.####") &amp; ", " &amp; TEXT(_xlfn.FORECAST.LINEAR(C243,P243:Q243,L243:M243),"#.####") &amp; " ]")),"")</f>
        <v/>
      </c>
      <c r="H243" s="52" t="str">
        <f>IF(C243="","",_xlfn.XMATCH(C243,FitCurve!AE243:AE1242,-1))</f>
        <v/>
      </c>
      <c r="I243" s="52" t="str">
        <f>IF(C243="","",_xlfn.XMATCH(C243,FitCurve!AE243:AE1242,1))</f>
        <v/>
      </c>
      <c r="J243" s="52" t="str">
        <f>IF(C243="","",_xlfn.XMATCH(C243,FitCurve!AF243:AF1242,-1))</f>
        <v/>
      </c>
      <c r="K243" s="52" t="str">
        <f>IF(C243="","",_xlfn.XMATCH(C243,FitCurve!AF243:AF1242,1))</f>
        <v/>
      </c>
      <c r="L243" s="3" t="str" cm="1">
        <f t="array" ref="L243">IF(C243="","",INDEX(FitCurve!$AE$3:$AE$1002,H243))</f>
        <v/>
      </c>
      <c r="M243" s="3" t="str" cm="1">
        <f t="array" ref="M243">IF(C243="","",INDEX(FitCurve!$AE$3:$AE$1002,I243))</f>
        <v/>
      </c>
      <c r="N243" s="3" t="str" cm="1">
        <f t="array" ref="N243">IF(C243="","",INDEX(FitCurve!$AF$3:$AF$1002,J243))</f>
        <v/>
      </c>
      <c r="O243" s="3" t="str" cm="1">
        <f t="array" ref="O243">IF(C243="","",INDEX(FitCurve!$AF$3:$AF$1002,K243))</f>
        <v/>
      </c>
      <c r="P243" s="3" t="str" cm="1">
        <f t="array" ref="P243">IF(C243="","",INDEX(FitCurve!$B$3:$B$1002,H243))</f>
        <v/>
      </c>
      <c r="Q243" s="3" t="str" cm="1">
        <f t="array" ref="Q243">IF(C243="","",INDEX(FitCurve!$B$3:$B$1002,I243))</f>
        <v/>
      </c>
      <c r="R243" s="3" t="str" cm="1">
        <f t="array" ref="R243">IF(C243="","",INDEX(FitCurve!$B$3:$B$1002,J243))</f>
        <v/>
      </c>
      <c r="S243" s="3" t="str" cm="1">
        <f t="array" ref="S243">IF(C243="","",INDEX(FitCurve!$B$3:$B$1002,K243))</f>
        <v/>
      </c>
    </row>
    <row r="244" spans="3:19" x14ac:dyDescent="0.25">
      <c r="C244" s="36"/>
      <c r="D244" s="3" t="str">
        <f>IF(C244="","",IF(OR(C244&gt;MAX(_xlfn.ANCHORARRAY(FitCurve!$E$3)),C244&lt;MIN(_xlfn.ANCHORARRAY(FitCurve!$E$3))),"Out of range",IF(CurveFitting!$N$3="5PL",10^(CurveFitting!$U$26-((LOG10(((CurveFitting!$U$25-CurveFitting!$U$24)/(C244-CurveFitting!$U$24))^(1/CurveFitting!$U$28)-1))/1)/CurveFitting!$U$27),
IF(CurveFitting!$N$3="4PL",10^(CurveFitting!$U$26-((LOG10((CurveFitting!$U$25-CurveFitting!$U$24)/(C244-CurveFitting!$U$24)-1))/CurveFitting!$U$27)),
IF(CurveFitting!$N$3="Linear",(C244-CurveFitting!$U$24)/CurveFitting!$U$25,
IF(CurveFitting!$N$3="Hyperbolic",CurveFitting!$U$25*C244/(CurveFitting!$U$24-C244),
IF(CurveFitting!$N$3="Exp1",CurveFitting!$U$26*LN(CurveFitting!$U$25/(CurveFitting!$U$25-C244)-CurveFitting!$U$24/(CurveFitting!$U$25-C244)),
IF(CurveFitting!$N$3="Exp2",CurveFitting!$U$26*LOG(CurveFitting!$U$24/(CurveFitting!$U$24-C244)-CurveFitting!$U$25/(CurveFitting!$U$24-C244)),""))))))))</f>
        <v/>
      </c>
      <c r="E244" s="3" t="str">
        <f>IFERROR(IF(C244="","",IF(OR(C244&gt;MAX(_xlfn.ANCHORARRAY(FitCurve!$E$3)),C244&lt;MIN(_xlfn.ANCHORARRAY(FitCurve!$E$3))),"Out of range","[ " &amp; TEXT(_xlfn.FORECAST.LINEAR(C244,R244:S244,N244:O244),"#.####") &amp; ", " &amp; TEXT(_xlfn.FORECAST.LINEAR(C244,P244:Q244,L244:M244),"#.####") &amp; " ]")),"")</f>
        <v/>
      </c>
      <c r="H244" s="52" t="str">
        <f>IF(C244="","",_xlfn.XMATCH(C244,FitCurve!AE244:AE1243,-1))</f>
        <v/>
      </c>
      <c r="I244" s="52" t="str">
        <f>IF(C244="","",_xlfn.XMATCH(C244,FitCurve!AE244:AE1243,1))</f>
        <v/>
      </c>
      <c r="J244" s="52" t="str">
        <f>IF(C244="","",_xlfn.XMATCH(C244,FitCurve!AF244:AF1243,-1))</f>
        <v/>
      </c>
      <c r="K244" s="52" t="str">
        <f>IF(C244="","",_xlfn.XMATCH(C244,FitCurve!AF244:AF1243,1))</f>
        <v/>
      </c>
      <c r="L244" s="3" t="str" cm="1">
        <f t="array" ref="L244">IF(C244="","",INDEX(FitCurve!$AE$3:$AE$1002,H244))</f>
        <v/>
      </c>
      <c r="M244" s="3" t="str" cm="1">
        <f t="array" ref="M244">IF(C244="","",INDEX(FitCurve!$AE$3:$AE$1002,I244))</f>
        <v/>
      </c>
      <c r="N244" s="3" t="str" cm="1">
        <f t="array" ref="N244">IF(C244="","",INDEX(FitCurve!$AF$3:$AF$1002,J244))</f>
        <v/>
      </c>
      <c r="O244" s="3" t="str" cm="1">
        <f t="array" ref="O244">IF(C244="","",INDEX(FitCurve!$AF$3:$AF$1002,K244))</f>
        <v/>
      </c>
      <c r="P244" s="3" t="str" cm="1">
        <f t="array" ref="P244">IF(C244="","",INDEX(FitCurve!$B$3:$B$1002,H244))</f>
        <v/>
      </c>
      <c r="Q244" s="3" t="str" cm="1">
        <f t="array" ref="Q244">IF(C244="","",INDEX(FitCurve!$B$3:$B$1002,I244))</f>
        <v/>
      </c>
      <c r="R244" s="3" t="str" cm="1">
        <f t="array" ref="R244">IF(C244="","",INDEX(FitCurve!$B$3:$B$1002,J244))</f>
        <v/>
      </c>
      <c r="S244" s="3" t="str" cm="1">
        <f t="array" ref="S244">IF(C244="","",INDEX(FitCurve!$B$3:$B$1002,K244))</f>
        <v/>
      </c>
    </row>
    <row r="245" spans="3:19" x14ac:dyDescent="0.25">
      <c r="C245" s="36"/>
      <c r="D245" s="3" t="str">
        <f>IF(C245="","",IF(OR(C245&gt;MAX(_xlfn.ANCHORARRAY(FitCurve!$E$3)),C245&lt;MIN(_xlfn.ANCHORARRAY(FitCurve!$E$3))),"Out of range",IF(CurveFitting!$N$3="5PL",10^(CurveFitting!$U$26-((LOG10(((CurveFitting!$U$25-CurveFitting!$U$24)/(C245-CurveFitting!$U$24))^(1/CurveFitting!$U$28)-1))/1)/CurveFitting!$U$27),
IF(CurveFitting!$N$3="4PL",10^(CurveFitting!$U$26-((LOG10((CurveFitting!$U$25-CurveFitting!$U$24)/(C245-CurveFitting!$U$24)-1))/CurveFitting!$U$27)),
IF(CurveFitting!$N$3="Linear",(C245-CurveFitting!$U$24)/CurveFitting!$U$25,
IF(CurveFitting!$N$3="Hyperbolic",CurveFitting!$U$25*C245/(CurveFitting!$U$24-C245),
IF(CurveFitting!$N$3="Exp1",CurveFitting!$U$26*LN(CurveFitting!$U$25/(CurveFitting!$U$25-C245)-CurveFitting!$U$24/(CurveFitting!$U$25-C245)),
IF(CurveFitting!$N$3="Exp2",CurveFitting!$U$26*LOG(CurveFitting!$U$24/(CurveFitting!$U$24-C245)-CurveFitting!$U$25/(CurveFitting!$U$24-C245)),""))))))))</f>
        <v/>
      </c>
      <c r="E245" s="3" t="str">
        <f>IFERROR(IF(C245="","",IF(OR(C245&gt;MAX(_xlfn.ANCHORARRAY(FitCurve!$E$3)),C245&lt;MIN(_xlfn.ANCHORARRAY(FitCurve!$E$3))),"Out of range","[ " &amp; TEXT(_xlfn.FORECAST.LINEAR(C245,R245:S245,N245:O245),"#.####") &amp; ", " &amp; TEXT(_xlfn.FORECAST.LINEAR(C245,P245:Q245,L245:M245),"#.####") &amp; " ]")),"")</f>
        <v/>
      </c>
      <c r="H245" s="52" t="str">
        <f>IF(C245="","",_xlfn.XMATCH(C245,FitCurve!AE245:AE1244,-1))</f>
        <v/>
      </c>
      <c r="I245" s="52" t="str">
        <f>IF(C245="","",_xlfn.XMATCH(C245,FitCurve!AE245:AE1244,1))</f>
        <v/>
      </c>
      <c r="J245" s="52" t="str">
        <f>IF(C245="","",_xlfn.XMATCH(C245,FitCurve!AF245:AF1244,-1))</f>
        <v/>
      </c>
      <c r="K245" s="52" t="str">
        <f>IF(C245="","",_xlfn.XMATCH(C245,FitCurve!AF245:AF1244,1))</f>
        <v/>
      </c>
      <c r="L245" s="3" t="str" cm="1">
        <f t="array" ref="L245">IF(C245="","",INDEX(FitCurve!$AE$3:$AE$1002,H245))</f>
        <v/>
      </c>
      <c r="M245" s="3" t="str" cm="1">
        <f t="array" ref="M245">IF(C245="","",INDEX(FitCurve!$AE$3:$AE$1002,I245))</f>
        <v/>
      </c>
      <c r="N245" s="3" t="str" cm="1">
        <f t="array" ref="N245">IF(C245="","",INDEX(FitCurve!$AF$3:$AF$1002,J245))</f>
        <v/>
      </c>
      <c r="O245" s="3" t="str" cm="1">
        <f t="array" ref="O245">IF(C245="","",INDEX(FitCurve!$AF$3:$AF$1002,K245))</f>
        <v/>
      </c>
      <c r="P245" s="3" t="str" cm="1">
        <f t="array" ref="P245">IF(C245="","",INDEX(FitCurve!$B$3:$B$1002,H245))</f>
        <v/>
      </c>
      <c r="Q245" s="3" t="str" cm="1">
        <f t="array" ref="Q245">IF(C245="","",INDEX(FitCurve!$B$3:$B$1002,I245))</f>
        <v/>
      </c>
      <c r="R245" s="3" t="str" cm="1">
        <f t="array" ref="R245">IF(C245="","",INDEX(FitCurve!$B$3:$B$1002,J245))</f>
        <v/>
      </c>
      <c r="S245" s="3" t="str" cm="1">
        <f t="array" ref="S245">IF(C245="","",INDEX(FitCurve!$B$3:$B$1002,K245))</f>
        <v/>
      </c>
    </row>
    <row r="246" spans="3:19" x14ac:dyDescent="0.25">
      <c r="C246" s="36"/>
      <c r="D246" s="3" t="str">
        <f>IF(C246="","",IF(OR(C246&gt;MAX(_xlfn.ANCHORARRAY(FitCurve!$E$3)),C246&lt;MIN(_xlfn.ANCHORARRAY(FitCurve!$E$3))),"Out of range",IF(CurveFitting!$N$3="5PL",10^(CurveFitting!$U$26-((LOG10(((CurveFitting!$U$25-CurveFitting!$U$24)/(C246-CurveFitting!$U$24))^(1/CurveFitting!$U$28)-1))/1)/CurveFitting!$U$27),
IF(CurveFitting!$N$3="4PL",10^(CurveFitting!$U$26-((LOG10((CurveFitting!$U$25-CurveFitting!$U$24)/(C246-CurveFitting!$U$24)-1))/CurveFitting!$U$27)),
IF(CurveFitting!$N$3="Linear",(C246-CurveFitting!$U$24)/CurveFitting!$U$25,
IF(CurveFitting!$N$3="Hyperbolic",CurveFitting!$U$25*C246/(CurveFitting!$U$24-C246),
IF(CurveFitting!$N$3="Exp1",CurveFitting!$U$26*LN(CurveFitting!$U$25/(CurveFitting!$U$25-C246)-CurveFitting!$U$24/(CurveFitting!$U$25-C246)),
IF(CurveFitting!$N$3="Exp2",CurveFitting!$U$26*LOG(CurveFitting!$U$24/(CurveFitting!$U$24-C246)-CurveFitting!$U$25/(CurveFitting!$U$24-C246)),""))))))))</f>
        <v/>
      </c>
      <c r="E246" s="3" t="str">
        <f>IFERROR(IF(C246="","",IF(OR(C246&gt;MAX(_xlfn.ANCHORARRAY(FitCurve!$E$3)),C246&lt;MIN(_xlfn.ANCHORARRAY(FitCurve!$E$3))),"Out of range","[ " &amp; TEXT(_xlfn.FORECAST.LINEAR(C246,R246:S246,N246:O246),"#.####") &amp; ", " &amp; TEXT(_xlfn.FORECAST.LINEAR(C246,P246:Q246,L246:M246),"#.####") &amp; " ]")),"")</f>
        <v/>
      </c>
      <c r="H246" s="52" t="str">
        <f>IF(C246="","",_xlfn.XMATCH(C246,FitCurve!AE246:AE1245,-1))</f>
        <v/>
      </c>
      <c r="I246" s="52" t="str">
        <f>IF(C246="","",_xlfn.XMATCH(C246,FitCurve!AE246:AE1245,1))</f>
        <v/>
      </c>
      <c r="J246" s="52" t="str">
        <f>IF(C246="","",_xlfn.XMATCH(C246,FitCurve!AF246:AF1245,-1))</f>
        <v/>
      </c>
      <c r="K246" s="52" t="str">
        <f>IF(C246="","",_xlfn.XMATCH(C246,FitCurve!AF246:AF1245,1))</f>
        <v/>
      </c>
      <c r="L246" s="3" t="str" cm="1">
        <f t="array" ref="L246">IF(C246="","",INDEX(FitCurve!$AE$3:$AE$1002,H246))</f>
        <v/>
      </c>
      <c r="M246" s="3" t="str" cm="1">
        <f t="array" ref="M246">IF(C246="","",INDEX(FitCurve!$AE$3:$AE$1002,I246))</f>
        <v/>
      </c>
      <c r="N246" s="3" t="str" cm="1">
        <f t="array" ref="N246">IF(C246="","",INDEX(FitCurve!$AF$3:$AF$1002,J246))</f>
        <v/>
      </c>
      <c r="O246" s="3" t="str" cm="1">
        <f t="array" ref="O246">IF(C246="","",INDEX(FitCurve!$AF$3:$AF$1002,K246))</f>
        <v/>
      </c>
      <c r="P246" s="3" t="str" cm="1">
        <f t="array" ref="P246">IF(C246="","",INDEX(FitCurve!$B$3:$B$1002,H246))</f>
        <v/>
      </c>
      <c r="Q246" s="3" t="str" cm="1">
        <f t="array" ref="Q246">IF(C246="","",INDEX(FitCurve!$B$3:$B$1002,I246))</f>
        <v/>
      </c>
      <c r="R246" s="3" t="str" cm="1">
        <f t="array" ref="R246">IF(C246="","",INDEX(FitCurve!$B$3:$B$1002,J246))</f>
        <v/>
      </c>
      <c r="S246" s="3" t="str" cm="1">
        <f t="array" ref="S246">IF(C246="","",INDEX(FitCurve!$B$3:$B$1002,K246))</f>
        <v/>
      </c>
    </row>
    <row r="247" spans="3:19" x14ac:dyDescent="0.25">
      <c r="C247" s="36"/>
      <c r="D247" s="3" t="str">
        <f>IF(C247="","",IF(OR(C247&gt;MAX(_xlfn.ANCHORARRAY(FitCurve!$E$3)),C247&lt;MIN(_xlfn.ANCHORARRAY(FitCurve!$E$3))),"Out of range",IF(CurveFitting!$N$3="5PL",10^(CurveFitting!$U$26-((LOG10(((CurveFitting!$U$25-CurveFitting!$U$24)/(C247-CurveFitting!$U$24))^(1/CurveFitting!$U$28)-1))/1)/CurveFitting!$U$27),
IF(CurveFitting!$N$3="4PL",10^(CurveFitting!$U$26-((LOG10((CurveFitting!$U$25-CurveFitting!$U$24)/(C247-CurveFitting!$U$24)-1))/CurveFitting!$U$27)),
IF(CurveFitting!$N$3="Linear",(C247-CurveFitting!$U$24)/CurveFitting!$U$25,
IF(CurveFitting!$N$3="Hyperbolic",CurveFitting!$U$25*C247/(CurveFitting!$U$24-C247),
IF(CurveFitting!$N$3="Exp1",CurveFitting!$U$26*LN(CurveFitting!$U$25/(CurveFitting!$U$25-C247)-CurveFitting!$U$24/(CurveFitting!$U$25-C247)),
IF(CurveFitting!$N$3="Exp2",CurveFitting!$U$26*LOG(CurveFitting!$U$24/(CurveFitting!$U$24-C247)-CurveFitting!$U$25/(CurveFitting!$U$24-C247)),""))))))))</f>
        <v/>
      </c>
      <c r="E247" s="3" t="str">
        <f>IFERROR(IF(C247="","",IF(OR(C247&gt;MAX(_xlfn.ANCHORARRAY(FitCurve!$E$3)),C247&lt;MIN(_xlfn.ANCHORARRAY(FitCurve!$E$3))),"Out of range","[ " &amp; TEXT(_xlfn.FORECAST.LINEAR(C247,R247:S247,N247:O247),"#.####") &amp; ", " &amp; TEXT(_xlfn.FORECAST.LINEAR(C247,P247:Q247,L247:M247),"#.####") &amp; " ]")),"")</f>
        <v/>
      </c>
      <c r="H247" s="52" t="str">
        <f>IF(C247="","",_xlfn.XMATCH(C247,FitCurve!AE247:AE1246,-1))</f>
        <v/>
      </c>
      <c r="I247" s="52" t="str">
        <f>IF(C247="","",_xlfn.XMATCH(C247,FitCurve!AE247:AE1246,1))</f>
        <v/>
      </c>
      <c r="J247" s="52" t="str">
        <f>IF(C247="","",_xlfn.XMATCH(C247,FitCurve!AF247:AF1246,-1))</f>
        <v/>
      </c>
      <c r="K247" s="52" t="str">
        <f>IF(C247="","",_xlfn.XMATCH(C247,FitCurve!AF247:AF1246,1))</f>
        <v/>
      </c>
      <c r="L247" s="3" t="str" cm="1">
        <f t="array" ref="L247">IF(C247="","",INDEX(FitCurve!$AE$3:$AE$1002,H247))</f>
        <v/>
      </c>
      <c r="M247" s="3" t="str" cm="1">
        <f t="array" ref="M247">IF(C247="","",INDEX(FitCurve!$AE$3:$AE$1002,I247))</f>
        <v/>
      </c>
      <c r="N247" s="3" t="str" cm="1">
        <f t="array" ref="N247">IF(C247="","",INDEX(FitCurve!$AF$3:$AF$1002,J247))</f>
        <v/>
      </c>
      <c r="O247" s="3" t="str" cm="1">
        <f t="array" ref="O247">IF(C247="","",INDEX(FitCurve!$AF$3:$AF$1002,K247))</f>
        <v/>
      </c>
      <c r="P247" s="3" t="str" cm="1">
        <f t="array" ref="P247">IF(C247="","",INDEX(FitCurve!$B$3:$B$1002,H247))</f>
        <v/>
      </c>
      <c r="Q247" s="3" t="str" cm="1">
        <f t="array" ref="Q247">IF(C247="","",INDEX(FitCurve!$B$3:$B$1002,I247))</f>
        <v/>
      </c>
      <c r="R247" s="3" t="str" cm="1">
        <f t="array" ref="R247">IF(C247="","",INDEX(FitCurve!$B$3:$B$1002,J247))</f>
        <v/>
      </c>
      <c r="S247" s="3" t="str" cm="1">
        <f t="array" ref="S247">IF(C247="","",INDEX(FitCurve!$B$3:$B$1002,K247))</f>
        <v/>
      </c>
    </row>
    <row r="248" spans="3:19" x14ac:dyDescent="0.25">
      <c r="C248" s="36"/>
      <c r="D248" s="3" t="str">
        <f>IF(C248="","",IF(OR(C248&gt;MAX(_xlfn.ANCHORARRAY(FitCurve!$E$3)),C248&lt;MIN(_xlfn.ANCHORARRAY(FitCurve!$E$3))),"Out of range",IF(CurveFitting!$N$3="5PL",10^(CurveFitting!$U$26-((LOG10(((CurveFitting!$U$25-CurveFitting!$U$24)/(C248-CurveFitting!$U$24))^(1/CurveFitting!$U$28)-1))/1)/CurveFitting!$U$27),
IF(CurveFitting!$N$3="4PL",10^(CurveFitting!$U$26-((LOG10((CurveFitting!$U$25-CurveFitting!$U$24)/(C248-CurveFitting!$U$24)-1))/CurveFitting!$U$27)),
IF(CurveFitting!$N$3="Linear",(C248-CurveFitting!$U$24)/CurveFitting!$U$25,
IF(CurveFitting!$N$3="Hyperbolic",CurveFitting!$U$25*C248/(CurveFitting!$U$24-C248),
IF(CurveFitting!$N$3="Exp1",CurveFitting!$U$26*LN(CurveFitting!$U$25/(CurveFitting!$U$25-C248)-CurveFitting!$U$24/(CurveFitting!$U$25-C248)),
IF(CurveFitting!$N$3="Exp2",CurveFitting!$U$26*LOG(CurveFitting!$U$24/(CurveFitting!$U$24-C248)-CurveFitting!$U$25/(CurveFitting!$U$24-C248)),""))))))))</f>
        <v/>
      </c>
      <c r="E248" s="3" t="str">
        <f>IFERROR(IF(C248="","",IF(OR(C248&gt;MAX(_xlfn.ANCHORARRAY(FitCurve!$E$3)),C248&lt;MIN(_xlfn.ANCHORARRAY(FitCurve!$E$3))),"Out of range","[ " &amp; TEXT(_xlfn.FORECAST.LINEAR(C248,R248:S248,N248:O248),"#.####") &amp; ", " &amp; TEXT(_xlfn.FORECAST.LINEAR(C248,P248:Q248,L248:M248),"#.####") &amp; " ]")),"")</f>
        <v/>
      </c>
      <c r="H248" s="52" t="str">
        <f>IF(C248="","",_xlfn.XMATCH(C248,FitCurve!AE248:AE1247,-1))</f>
        <v/>
      </c>
      <c r="I248" s="52" t="str">
        <f>IF(C248="","",_xlfn.XMATCH(C248,FitCurve!AE248:AE1247,1))</f>
        <v/>
      </c>
      <c r="J248" s="52" t="str">
        <f>IF(C248="","",_xlfn.XMATCH(C248,FitCurve!AF248:AF1247,-1))</f>
        <v/>
      </c>
      <c r="K248" s="52" t="str">
        <f>IF(C248="","",_xlfn.XMATCH(C248,FitCurve!AF248:AF1247,1))</f>
        <v/>
      </c>
      <c r="L248" s="3" t="str" cm="1">
        <f t="array" ref="L248">IF(C248="","",INDEX(FitCurve!$AE$3:$AE$1002,H248))</f>
        <v/>
      </c>
      <c r="M248" s="3" t="str" cm="1">
        <f t="array" ref="M248">IF(C248="","",INDEX(FitCurve!$AE$3:$AE$1002,I248))</f>
        <v/>
      </c>
      <c r="N248" s="3" t="str" cm="1">
        <f t="array" ref="N248">IF(C248="","",INDEX(FitCurve!$AF$3:$AF$1002,J248))</f>
        <v/>
      </c>
      <c r="O248" s="3" t="str" cm="1">
        <f t="array" ref="O248">IF(C248="","",INDEX(FitCurve!$AF$3:$AF$1002,K248))</f>
        <v/>
      </c>
      <c r="P248" s="3" t="str" cm="1">
        <f t="array" ref="P248">IF(C248="","",INDEX(FitCurve!$B$3:$B$1002,H248))</f>
        <v/>
      </c>
      <c r="Q248" s="3" t="str" cm="1">
        <f t="array" ref="Q248">IF(C248="","",INDEX(FitCurve!$B$3:$B$1002,I248))</f>
        <v/>
      </c>
      <c r="R248" s="3" t="str" cm="1">
        <f t="array" ref="R248">IF(C248="","",INDEX(FitCurve!$B$3:$B$1002,J248))</f>
        <v/>
      </c>
      <c r="S248" s="3" t="str" cm="1">
        <f t="array" ref="S248">IF(C248="","",INDEX(FitCurve!$B$3:$B$1002,K248))</f>
        <v/>
      </c>
    </row>
    <row r="249" spans="3:19" x14ac:dyDescent="0.25">
      <c r="C249" s="36"/>
      <c r="D249" s="3" t="str">
        <f>IF(C249="","",IF(OR(C249&gt;MAX(_xlfn.ANCHORARRAY(FitCurve!$E$3)),C249&lt;MIN(_xlfn.ANCHORARRAY(FitCurve!$E$3))),"Out of range",IF(CurveFitting!$N$3="5PL",10^(CurveFitting!$U$26-((LOG10(((CurveFitting!$U$25-CurveFitting!$U$24)/(C249-CurveFitting!$U$24))^(1/CurveFitting!$U$28)-1))/1)/CurveFitting!$U$27),
IF(CurveFitting!$N$3="4PL",10^(CurveFitting!$U$26-((LOG10((CurveFitting!$U$25-CurveFitting!$U$24)/(C249-CurveFitting!$U$24)-1))/CurveFitting!$U$27)),
IF(CurveFitting!$N$3="Linear",(C249-CurveFitting!$U$24)/CurveFitting!$U$25,
IF(CurveFitting!$N$3="Hyperbolic",CurveFitting!$U$25*C249/(CurveFitting!$U$24-C249),
IF(CurveFitting!$N$3="Exp1",CurveFitting!$U$26*LN(CurveFitting!$U$25/(CurveFitting!$U$25-C249)-CurveFitting!$U$24/(CurveFitting!$U$25-C249)),
IF(CurveFitting!$N$3="Exp2",CurveFitting!$U$26*LOG(CurveFitting!$U$24/(CurveFitting!$U$24-C249)-CurveFitting!$U$25/(CurveFitting!$U$24-C249)),""))))))))</f>
        <v/>
      </c>
      <c r="E249" s="3" t="str">
        <f>IFERROR(IF(C249="","",IF(OR(C249&gt;MAX(_xlfn.ANCHORARRAY(FitCurve!$E$3)),C249&lt;MIN(_xlfn.ANCHORARRAY(FitCurve!$E$3))),"Out of range","[ " &amp; TEXT(_xlfn.FORECAST.LINEAR(C249,R249:S249,N249:O249),"#.####") &amp; ", " &amp; TEXT(_xlfn.FORECAST.LINEAR(C249,P249:Q249,L249:M249),"#.####") &amp; " ]")),"")</f>
        <v/>
      </c>
      <c r="H249" s="52" t="str">
        <f>IF(C249="","",_xlfn.XMATCH(C249,FitCurve!AE249:AE1248,-1))</f>
        <v/>
      </c>
      <c r="I249" s="52" t="str">
        <f>IF(C249="","",_xlfn.XMATCH(C249,FitCurve!AE249:AE1248,1))</f>
        <v/>
      </c>
      <c r="J249" s="52" t="str">
        <f>IF(C249="","",_xlfn.XMATCH(C249,FitCurve!AF249:AF1248,-1))</f>
        <v/>
      </c>
      <c r="K249" s="52" t="str">
        <f>IF(C249="","",_xlfn.XMATCH(C249,FitCurve!AF249:AF1248,1))</f>
        <v/>
      </c>
      <c r="L249" s="3" t="str" cm="1">
        <f t="array" ref="L249">IF(C249="","",INDEX(FitCurve!$AE$3:$AE$1002,H249))</f>
        <v/>
      </c>
      <c r="M249" s="3" t="str" cm="1">
        <f t="array" ref="M249">IF(C249="","",INDEX(FitCurve!$AE$3:$AE$1002,I249))</f>
        <v/>
      </c>
      <c r="N249" s="3" t="str" cm="1">
        <f t="array" ref="N249">IF(C249="","",INDEX(FitCurve!$AF$3:$AF$1002,J249))</f>
        <v/>
      </c>
      <c r="O249" s="3" t="str" cm="1">
        <f t="array" ref="O249">IF(C249="","",INDEX(FitCurve!$AF$3:$AF$1002,K249))</f>
        <v/>
      </c>
      <c r="P249" s="3" t="str" cm="1">
        <f t="array" ref="P249">IF(C249="","",INDEX(FitCurve!$B$3:$B$1002,H249))</f>
        <v/>
      </c>
      <c r="Q249" s="3" t="str" cm="1">
        <f t="array" ref="Q249">IF(C249="","",INDEX(FitCurve!$B$3:$B$1002,I249))</f>
        <v/>
      </c>
      <c r="R249" s="3" t="str" cm="1">
        <f t="array" ref="R249">IF(C249="","",INDEX(FitCurve!$B$3:$B$1002,J249))</f>
        <v/>
      </c>
      <c r="S249" s="3" t="str" cm="1">
        <f t="array" ref="S249">IF(C249="","",INDEX(FitCurve!$B$3:$B$1002,K249))</f>
        <v/>
      </c>
    </row>
    <row r="250" spans="3:19" x14ac:dyDescent="0.25">
      <c r="C250" s="36"/>
      <c r="D250" s="3" t="str">
        <f>IF(C250="","",IF(OR(C250&gt;MAX(_xlfn.ANCHORARRAY(FitCurve!$E$3)),C250&lt;MIN(_xlfn.ANCHORARRAY(FitCurve!$E$3))),"Out of range",IF(CurveFitting!$N$3="5PL",10^(CurveFitting!$U$26-((LOG10(((CurveFitting!$U$25-CurveFitting!$U$24)/(C250-CurveFitting!$U$24))^(1/CurveFitting!$U$28)-1))/1)/CurveFitting!$U$27),
IF(CurveFitting!$N$3="4PL",10^(CurveFitting!$U$26-((LOG10((CurveFitting!$U$25-CurveFitting!$U$24)/(C250-CurveFitting!$U$24)-1))/CurveFitting!$U$27)),
IF(CurveFitting!$N$3="Linear",(C250-CurveFitting!$U$24)/CurveFitting!$U$25,
IF(CurveFitting!$N$3="Hyperbolic",CurveFitting!$U$25*C250/(CurveFitting!$U$24-C250),
IF(CurveFitting!$N$3="Exp1",CurveFitting!$U$26*LN(CurveFitting!$U$25/(CurveFitting!$U$25-C250)-CurveFitting!$U$24/(CurveFitting!$U$25-C250)),
IF(CurveFitting!$N$3="Exp2",CurveFitting!$U$26*LOG(CurveFitting!$U$24/(CurveFitting!$U$24-C250)-CurveFitting!$U$25/(CurveFitting!$U$24-C250)),""))))))))</f>
        <v/>
      </c>
      <c r="E250" s="3" t="str">
        <f>IFERROR(IF(C250="","",IF(OR(C250&gt;MAX(_xlfn.ANCHORARRAY(FitCurve!$E$3)),C250&lt;MIN(_xlfn.ANCHORARRAY(FitCurve!$E$3))),"Out of range","[ " &amp; TEXT(_xlfn.FORECAST.LINEAR(C250,R250:S250,N250:O250),"#.####") &amp; ", " &amp; TEXT(_xlfn.FORECAST.LINEAR(C250,P250:Q250,L250:M250),"#.####") &amp; " ]")),"")</f>
        <v/>
      </c>
      <c r="H250" s="52" t="str">
        <f>IF(C250="","",_xlfn.XMATCH(C250,FitCurve!AE250:AE1249,-1))</f>
        <v/>
      </c>
      <c r="I250" s="52" t="str">
        <f>IF(C250="","",_xlfn.XMATCH(C250,FitCurve!AE250:AE1249,1))</f>
        <v/>
      </c>
      <c r="J250" s="52" t="str">
        <f>IF(C250="","",_xlfn.XMATCH(C250,FitCurve!AF250:AF1249,-1))</f>
        <v/>
      </c>
      <c r="K250" s="52" t="str">
        <f>IF(C250="","",_xlfn.XMATCH(C250,FitCurve!AF250:AF1249,1))</f>
        <v/>
      </c>
      <c r="L250" s="3" t="str" cm="1">
        <f t="array" ref="L250">IF(C250="","",INDEX(FitCurve!$AE$3:$AE$1002,H250))</f>
        <v/>
      </c>
      <c r="M250" s="3" t="str" cm="1">
        <f t="array" ref="M250">IF(C250="","",INDEX(FitCurve!$AE$3:$AE$1002,I250))</f>
        <v/>
      </c>
      <c r="N250" s="3" t="str" cm="1">
        <f t="array" ref="N250">IF(C250="","",INDEX(FitCurve!$AF$3:$AF$1002,J250))</f>
        <v/>
      </c>
      <c r="O250" s="3" t="str" cm="1">
        <f t="array" ref="O250">IF(C250="","",INDEX(FitCurve!$AF$3:$AF$1002,K250))</f>
        <v/>
      </c>
      <c r="P250" s="3" t="str" cm="1">
        <f t="array" ref="P250">IF(C250="","",INDEX(FitCurve!$B$3:$B$1002,H250))</f>
        <v/>
      </c>
      <c r="Q250" s="3" t="str" cm="1">
        <f t="array" ref="Q250">IF(C250="","",INDEX(FitCurve!$B$3:$B$1002,I250))</f>
        <v/>
      </c>
      <c r="R250" s="3" t="str" cm="1">
        <f t="array" ref="R250">IF(C250="","",INDEX(FitCurve!$B$3:$B$1002,J250))</f>
        <v/>
      </c>
      <c r="S250" s="3" t="str" cm="1">
        <f t="array" ref="S250">IF(C250="","",INDEX(FitCurve!$B$3:$B$1002,K250))</f>
        <v/>
      </c>
    </row>
    <row r="251" spans="3:19" x14ac:dyDescent="0.25">
      <c r="C251" s="36"/>
      <c r="D251" s="3" t="str">
        <f>IF(C251="","",IF(OR(C251&gt;MAX(_xlfn.ANCHORARRAY(FitCurve!$E$3)),C251&lt;MIN(_xlfn.ANCHORARRAY(FitCurve!$E$3))),"Out of range",IF(CurveFitting!$N$3="5PL",10^(CurveFitting!$U$26-((LOG10(((CurveFitting!$U$25-CurveFitting!$U$24)/(C251-CurveFitting!$U$24))^(1/CurveFitting!$U$28)-1))/1)/CurveFitting!$U$27),
IF(CurveFitting!$N$3="4PL",10^(CurveFitting!$U$26-((LOG10((CurveFitting!$U$25-CurveFitting!$U$24)/(C251-CurveFitting!$U$24)-1))/CurveFitting!$U$27)),
IF(CurveFitting!$N$3="Linear",(C251-CurveFitting!$U$24)/CurveFitting!$U$25,
IF(CurveFitting!$N$3="Hyperbolic",CurveFitting!$U$25*C251/(CurveFitting!$U$24-C251),
IF(CurveFitting!$N$3="Exp1",CurveFitting!$U$26*LN(CurveFitting!$U$25/(CurveFitting!$U$25-C251)-CurveFitting!$U$24/(CurveFitting!$U$25-C251)),
IF(CurveFitting!$N$3="Exp2",CurveFitting!$U$26*LOG(CurveFitting!$U$24/(CurveFitting!$U$24-C251)-CurveFitting!$U$25/(CurveFitting!$U$24-C251)),""))))))))</f>
        <v/>
      </c>
      <c r="E251" s="3" t="str">
        <f>IFERROR(IF(C251="","",IF(OR(C251&gt;MAX(_xlfn.ANCHORARRAY(FitCurve!$E$3)),C251&lt;MIN(_xlfn.ANCHORARRAY(FitCurve!$E$3))),"Out of range","[ " &amp; TEXT(_xlfn.FORECAST.LINEAR(C251,R251:S251,N251:O251),"#.####") &amp; ", " &amp; TEXT(_xlfn.FORECAST.LINEAR(C251,P251:Q251,L251:M251),"#.####") &amp; " ]")),"")</f>
        <v/>
      </c>
      <c r="H251" s="52" t="str">
        <f>IF(C251="","",_xlfn.XMATCH(C251,FitCurve!AE251:AE1250,-1))</f>
        <v/>
      </c>
      <c r="I251" s="52" t="str">
        <f>IF(C251="","",_xlfn.XMATCH(C251,FitCurve!AE251:AE1250,1))</f>
        <v/>
      </c>
      <c r="J251" s="52" t="str">
        <f>IF(C251="","",_xlfn.XMATCH(C251,FitCurve!AF251:AF1250,-1))</f>
        <v/>
      </c>
      <c r="K251" s="52" t="str">
        <f>IF(C251="","",_xlfn.XMATCH(C251,FitCurve!AF251:AF1250,1))</f>
        <v/>
      </c>
      <c r="L251" s="3" t="str" cm="1">
        <f t="array" ref="L251">IF(C251="","",INDEX(FitCurve!$AE$3:$AE$1002,H251))</f>
        <v/>
      </c>
      <c r="M251" s="3" t="str" cm="1">
        <f t="array" ref="M251">IF(C251="","",INDEX(FitCurve!$AE$3:$AE$1002,I251))</f>
        <v/>
      </c>
      <c r="N251" s="3" t="str" cm="1">
        <f t="array" ref="N251">IF(C251="","",INDEX(FitCurve!$AF$3:$AF$1002,J251))</f>
        <v/>
      </c>
      <c r="O251" s="3" t="str" cm="1">
        <f t="array" ref="O251">IF(C251="","",INDEX(FitCurve!$AF$3:$AF$1002,K251))</f>
        <v/>
      </c>
      <c r="P251" s="3" t="str" cm="1">
        <f t="array" ref="P251">IF(C251="","",INDEX(FitCurve!$B$3:$B$1002,H251))</f>
        <v/>
      </c>
      <c r="Q251" s="3" t="str" cm="1">
        <f t="array" ref="Q251">IF(C251="","",INDEX(FitCurve!$B$3:$B$1002,I251))</f>
        <v/>
      </c>
      <c r="R251" s="3" t="str" cm="1">
        <f t="array" ref="R251">IF(C251="","",INDEX(FitCurve!$B$3:$B$1002,J251))</f>
        <v/>
      </c>
      <c r="S251" s="3" t="str" cm="1">
        <f t="array" ref="S251">IF(C251="","",INDEX(FitCurve!$B$3:$B$1002,K251))</f>
        <v/>
      </c>
    </row>
    <row r="252" spans="3:19" x14ac:dyDescent="0.25">
      <c r="C252" s="36"/>
      <c r="D252" s="3" t="str">
        <f>IF(C252="","",IF(OR(C252&gt;MAX(_xlfn.ANCHORARRAY(FitCurve!$E$3)),C252&lt;MIN(_xlfn.ANCHORARRAY(FitCurve!$E$3))),"Out of range",IF(CurveFitting!$N$3="5PL",10^(CurveFitting!$U$26-((LOG10(((CurveFitting!$U$25-CurveFitting!$U$24)/(C252-CurveFitting!$U$24))^(1/CurveFitting!$U$28)-1))/1)/CurveFitting!$U$27),
IF(CurveFitting!$N$3="4PL",10^(CurveFitting!$U$26-((LOG10((CurveFitting!$U$25-CurveFitting!$U$24)/(C252-CurveFitting!$U$24)-1))/CurveFitting!$U$27)),
IF(CurveFitting!$N$3="Linear",(C252-CurveFitting!$U$24)/CurveFitting!$U$25,
IF(CurveFitting!$N$3="Hyperbolic",CurveFitting!$U$25*C252/(CurveFitting!$U$24-C252),
IF(CurveFitting!$N$3="Exp1",CurveFitting!$U$26*LN(CurveFitting!$U$25/(CurveFitting!$U$25-C252)-CurveFitting!$U$24/(CurveFitting!$U$25-C252)),
IF(CurveFitting!$N$3="Exp2",CurveFitting!$U$26*LOG(CurveFitting!$U$24/(CurveFitting!$U$24-C252)-CurveFitting!$U$25/(CurveFitting!$U$24-C252)),""))))))))</f>
        <v/>
      </c>
      <c r="E252" s="3" t="str">
        <f>IFERROR(IF(C252="","",IF(OR(C252&gt;MAX(_xlfn.ANCHORARRAY(FitCurve!$E$3)),C252&lt;MIN(_xlfn.ANCHORARRAY(FitCurve!$E$3))),"Out of range","[ " &amp; TEXT(_xlfn.FORECAST.LINEAR(C252,R252:S252,N252:O252),"#.####") &amp; ", " &amp; TEXT(_xlfn.FORECAST.LINEAR(C252,P252:Q252,L252:M252),"#.####") &amp; " ]")),"")</f>
        <v/>
      </c>
      <c r="H252" s="52" t="str">
        <f>IF(C252="","",_xlfn.XMATCH(C252,FitCurve!AE252:AE1251,-1))</f>
        <v/>
      </c>
      <c r="I252" s="52" t="str">
        <f>IF(C252="","",_xlfn.XMATCH(C252,FitCurve!AE252:AE1251,1))</f>
        <v/>
      </c>
      <c r="J252" s="52" t="str">
        <f>IF(C252="","",_xlfn.XMATCH(C252,FitCurve!AF252:AF1251,-1))</f>
        <v/>
      </c>
      <c r="K252" s="52" t="str">
        <f>IF(C252="","",_xlfn.XMATCH(C252,FitCurve!AF252:AF1251,1))</f>
        <v/>
      </c>
      <c r="L252" s="3" t="str" cm="1">
        <f t="array" ref="L252">IF(C252="","",INDEX(FitCurve!$AE$3:$AE$1002,H252))</f>
        <v/>
      </c>
      <c r="M252" s="3" t="str" cm="1">
        <f t="array" ref="M252">IF(C252="","",INDEX(FitCurve!$AE$3:$AE$1002,I252))</f>
        <v/>
      </c>
      <c r="N252" s="3" t="str" cm="1">
        <f t="array" ref="N252">IF(C252="","",INDEX(FitCurve!$AF$3:$AF$1002,J252))</f>
        <v/>
      </c>
      <c r="O252" s="3" t="str" cm="1">
        <f t="array" ref="O252">IF(C252="","",INDEX(FitCurve!$AF$3:$AF$1002,K252))</f>
        <v/>
      </c>
      <c r="P252" s="3" t="str" cm="1">
        <f t="array" ref="P252">IF(C252="","",INDEX(FitCurve!$B$3:$B$1002,H252))</f>
        <v/>
      </c>
      <c r="Q252" s="3" t="str" cm="1">
        <f t="array" ref="Q252">IF(C252="","",INDEX(FitCurve!$B$3:$B$1002,I252))</f>
        <v/>
      </c>
      <c r="R252" s="3" t="str" cm="1">
        <f t="array" ref="R252">IF(C252="","",INDEX(FitCurve!$B$3:$B$1002,J252))</f>
        <v/>
      </c>
      <c r="S252" s="3" t="str" cm="1">
        <f t="array" ref="S252">IF(C252="","",INDEX(FitCurve!$B$3:$B$1002,K252))</f>
        <v/>
      </c>
    </row>
    <row r="253" spans="3:19" x14ac:dyDescent="0.25">
      <c r="C253" s="36"/>
      <c r="D253" s="3" t="str">
        <f>IF(C253="","",IF(OR(C253&gt;MAX(_xlfn.ANCHORARRAY(FitCurve!$E$3)),C253&lt;MIN(_xlfn.ANCHORARRAY(FitCurve!$E$3))),"Out of range",IF(CurveFitting!$N$3="5PL",10^(CurveFitting!$U$26-((LOG10(((CurveFitting!$U$25-CurveFitting!$U$24)/(C253-CurveFitting!$U$24))^(1/CurveFitting!$U$28)-1))/1)/CurveFitting!$U$27),
IF(CurveFitting!$N$3="4PL",10^(CurveFitting!$U$26-((LOG10((CurveFitting!$U$25-CurveFitting!$U$24)/(C253-CurveFitting!$U$24)-1))/CurveFitting!$U$27)),
IF(CurveFitting!$N$3="Linear",(C253-CurveFitting!$U$24)/CurveFitting!$U$25,
IF(CurveFitting!$N$3="Hyperbolic",CurveFitting!$U$25*C253/(CurveFitting!$U$24-C253),
IF(CurveFitting!$N$3="Exp1",CurveFitting!$U$26*LN(CurveFitting!$U$25/(CurveFitting!$U$25-C253)-CurveFitting!$U$24/(CurveFitting!$U$25-C253)),
IF(CurveFitting!$N$3="Exp2",CurveFitting!$U$26*LOG(CurveFitting!$U$24/(CurveFitting!$U$24-C253)-CurveFitting!$U$25/(CurveFitting!$U$24-C253)),""))))))))</f>
        <v/>
      </c>
      <c r="E253" s="3" t="str">
        <f>IFERROR(IF(C253="","",IF(OR(C253&gt;MAX(_xlfn.ANCHORARRAY(FitCurve!$E$3)),C253&lt;MIN(_xlfn.ANCHORARRAY(FitCurve!$E$3))),"Out of range","[ " &amp; TEXT(_xlfn.FORECAST.LINEAR(C253,R253:S253,N253:O253),"#.####") &amp; ", " &amp; TEXT(_xlfn.FORECAST.LINEAR(C253,P253:Q253,L253:M253),"#.####") &amp; " ]")),"")</f>
        <v/>
      </c>
      <c r="H253" s="52" t="str">
        <f>IF(C253="","",_xlfn.XMATCH(C253,FitCurve!AE253:AE1252,-1))</f>
        <v/>
      </c>
      <c r="I253" s="52" t="str">
        <f>IF(C253="","",_xlfn.XMATCH(C253,FitCurve!AE253:AE1252,1))</f>
        <v/>
      </c>
      <c r="J253" s="52" t="str">
        <f>IF(C253="","",_xlfn.XMATCH(C253,FitCurve!AF253:AF1252,-1))</f>
        <v/>
      </c>
      <c r="K253" s="52" t="str">
        <f>IF(C253="","",_xlfn.XMATCH(C253,FitCurve!AF253:AF1252,1))</f>
        <v/>
      </c>
      <c r="L253" s="3" t="str" cm="1">
        <f t="array" ref="L253">IF(C253="","",INDEX(FitCurve!$AE$3:$AE$1002,H253))</f>
        <v/>
      </c>
      <c r="M253" s="3" t="str" cm="1">
        <f t="array" ref="M253">IF(C253="","",INDEX(FitCurve!$AE$3:$AE$1002,I253))</f>
        <v/>
      </c>
      <c r="N253" s="3" t="str" cm="1">
        <f t="array" ref="N253">IF(C253="","",INDEX(FitCurve!$AF$3:$AF$1002,J253))</f>
        <v/>
      </c>
      <c r="O253" s="3" t="str" cm="1">
        <f t="array" ref="O253">IF(C253="","",INDEX(FitCurve!$AF$3:$AF$1002,K253))</f>
        <v/>
      </c>
      <c r="P253" s="3" t="str" cm="1">
        <f t="array" ref="P253">IF(C253="","",INDEX(FitCurve!$B$3:$B$1002,H253))</f>
        <v/>
      </c>
      <c r="Q253" s="3" t="str" cm="1">
        <f t="array" ref="Q253">IF(C253="","",INDEX(FitCurve!$B$3:$B$1002,I253))</f>
        <v/>
      </c>
      <c r="R253" s="3" t="str" cm="1">
        <f t="array" ref="R253">IF(C253="","",INDEX(FitCurve!$B$3:$B$1002,J253))</f>
        <v/>
      </c>
      <c r="S253" s="3" t="str" cm="1">
        <f t="array" ref="S253">IF(C253="","",INDEX(FitCurve!$B$3:$B$1002,K253))</f>
        <v/>
      </c>
    </row>
    <row r="254" spans="3:19" x14ac:dyDescent="0.25">
      <c r="C254" s="36"/>
      <c r="D254" s="3" t="str">
        <f>IF(C254="","",IF(OR(C254&gt;MAX(_xlfn.ANCHORARRAY(FitCurve!$E$3)),C254&lt;MIN(_xlfn.ANCHORARRAY(FitCurve!$E$3))),"Out of range",IF(CurveFitting!$N$3="5PL",10^(CurveFitting!$U$26-((LOG10(((CurveFitting!$U$25-CurveFitting!$U$24)/(C254-CurveFitting!$U$24))^(1/CurveFitting!$U$28)-1))/1)/CurveFitting!$U$27),
IF(CurveFitting!$N$3="4PL",10^(CurveFitting!$U$26-((LOG10((CurveFitting!$U$25-CurveFitting!$U$24)/(C254-CurveFitting!$U$24)-1))/CurveFitting!$U$27)),
IF(CurveFitting!$N$3="Linear",(C254-CurveFitting!$U$24)/CurveFitting!$U$25,
IF(CurveFitting!$N$3="Hyperbolic",CurveFitting!$U$25*C254/(CurveFitting!$U$24-C254),
IF(CurveFitting!$N$3="Exp1",CurveFitting!$U$26*LN(CurveFitting!$U$25/(CurveFitting!$U$25-C254)-CurveFitting!$U$24/(CurveFitting!$U$25-C254)),
IF(CurveFitting!$N$3="Exp2",CurveFitting!$U$26*LOG(CurveFitting!$U$24/(CurveFitting!$U$24-C254)-CurveFitting!$U$25/(CurveFitting!$U$24-C254)),""))))))))</f>
        <v/>
      </c>
      <c r="E254" s="3" t="str">
        <f>IFERROR(IF(C254="","",IF(OR(C254&gt;MAX(_xlfn.ANCHORARRAY(FitCurve!$E$3)),C254&lt;MIN(_xlfn.ANCHORARRAY(FitCurve!$E$3))),"Out of range","[ " &amp; TEXT(_xlfn.FORECAST.LINEAR(C254,R254:S254,N254:O254),"#.####") &amp; ", " &amp; TEXT(_xlfn.FORECAST.LINEAR(C254,P254:Q254,L254:M254),"#.####") &amp; " ]")),"")</f>
        <v/>
      </c>
      <c r="H254" s="52" t="str">
        <f>IF(C254="","",_xlfn.XMATCH(C254,FitCurve!AE254:AE1253,-1))</f>
        <v/>
      </c>
      <c r="I254" s="52" t="str">
        <f>IF(C254="","",_xlfn.XMATCH(C254,FitCurve!AE254:AE1253,1))</f>
        <v/>
      </c>
      <c r="J254" s="52" t="str">
        <f>IF(C254="","",_xlfn.XMATCH(C254,FitCurve!AF254:AF1253,-1))</f>
        <v/>
      </c>
      <c r="K254" s="52" t="str">
        <f>IF(C254="","",_xlfn.XMATCH(C254,FitCurve!AF254:AF1253,1))</f>
        <v/>
      </c>
      <c r="L254" s="3" t="str" cm="1">
        <f t="array" ref="L254">IF(C254="","",INDEX(FitCurve!$AE$3:$AE$1002,H254))</f>
        <v/>
      </c>
      <c r="M254" s="3" t="str" cm="1">
        <f t="array" ref="M254">IF(C254="","",INDEX(FitCurve!$AE$3:$AE$1002,I254))</f>
        <v/>
      </c>
      <c r="N254" s="3" t="str" cm="1">
        <f t="array" ref="N254">IF(C254="","",INDEX(FitCurve!$AF$3:$AF$1002,J254))</f>
        <v/>
      </c>
      <c r="O254" s="3" t="str" cm="1">
        <f t="array" ref="O254">IF(C254="","",INDEX(FitCurve!$AF$3:$AF$1002,K254))</f>
        <v/>
      </c>
      <c r="P254" s="3" t="str" cm="1">
        <f t="array" ref="P254">IF(C254="","",INDEX(FitCurve!$B$3:$B$1002,H254))</f>
        <v/>
      </c>
      <c r="Q254" s="3" t="str" cm="1">
        <f t="array" ref="Q254">IF(C254="","",INDEX(FitCurve!$B$3:$B$1002,I254))</f>
        <v/>
      </c>
      <c r="R254" s="3" t="str" cm="1">
        <f t="array" ref="R254">IF(C254="","",INDEX(FitCurve!$B$3:$B$1002,J254))</f>
        <v/>
      </c>
      <c r="S254" s="3" t="str" cm="1">
        <f t="array" ref="S254">IF(C254="","",INDEX(FitCurve!$B$3:$B$1002,K254))</f>
        <v/>
      </c>
    </row>
    <row r="255" spans="3:19" x14ac:dyDescent="0.25">
      <c r="C255" s="36"/>
      <c r="D255" s="3" t="str">
        <f>IF(C255="","",IF(OR(C255&gt;MAX(_xlfn.ANCHORARRAY(FitCurve!$E$3)),C255&lt;MIN(_xlfn.ANCHORARRAY(FitCurve!$E$3))),"Out of range",IF(CurveFitting!$N$3="5PL",10^(CurveFitting!$U$26-((LOG10(((CurveFitting!$U$25-CurveFitting!$U$24)/(C255-CurveFitting!$U$24))^(1/CurveFitting!$U$28)-1))/1)/CurveFitting!$U$27),
IF(CurveFitting!$N$3="4PL",10^(CurveFitting!$U$26-((LOG10((CurveFitting!$U$25-CurveFitting!$U$24)/(C255-CurveFitting!$U$24)-1))/CurveFitting!$U$27)),
IF(CurveFitting!$N$3="Linear",(C255-CurveFitting!$U$24)/CurveFitting!$U$25,
IF(CurveFitting!$N$3="Hyperbolic",CurveFitting!$U$25*C255/(CurveFitting!$U$24-C255),
IF(CurveFitting!$N$3="Exp1",CurveFitting!$U$26*LN(CurveFitting!$U$25/(CurveFitting!$U$25-C255)-CurveFitting!$U$24/(CurveFitting!$U$25-C255)),
IF(CurveFitting!$N$3="Exp2",CurveFitting!$U$26*LOG(CurveFitting!$U$24/(CurveFitting!$U$24-C255)-CurveFitting!$U$25/(CurveFitting!$U$24-C255)),""))))))))</f>
        <v/>
      </c>
      <c r="E255" s="3" t="str">
        <f>IFERROR(IF(C255="","",IF(OR(C255&gt;MAX(_xlfn.ANCHORARRAY(FitCurve!$E$3)),C255&lt;MIN(_xlfn.ANCHORARRAY(FitCurve!$E$3))),"Out of range","[ " &amp; TEXT(_xlfn.FORECAST.LINEAR(C255,R255:S255,N255:O255),"#.####") &amp; ", " &amp; TEXT(_xlfn.FORECAST.LINEAR(C255,P255:Q255,L255:M255),"#.####") &amp; " ]")),"")</f>
        <v/>
      </c>
      <c r="H255" s="52" t="str">
        <f>IF(C255="","",_xlfn.XMATCH(C255,FitCurve!AE255:AE1254,-1))</f>
        <v/>
      </c>
      <c r="I255" s="52" t="str">
        <f>IF(C255="","",_xlfn.XMATCH(C255,FitCurve!AE255:AE1254,1))</f>
        <v/>
      </c>
      <c r="J255" s="52" t="str">
        <f>IF(C255="","",_xlfn.XMATCH(C255,FitCurve!AF255:AF1254,-1))</f>
        <v/>
      </c>
      <c r="K255" s="52" t="str">
        <f>IF(C255="","",_xlfn.XMATCH(C255,FitCurve!AF255:AF1254,1))</f>
        <v/>
      </c>
      <c r="L255" s="3" t="str" cm="1">
        <f t="array" ref="L255">IF(C255="","",INDEX(FitCurve!$AE$3:$AE$1002,H255))</f>
        <v/>
      </c>
      <c r="M255" s="3" t="str" cm="1">
        <f t="array" ref="M255">IF(C255="","",INDEX(FitCurve!$AE$3:$AE$1002,I255))</f>
        <v/>
      </c>
      <c r="N255" s="3" t="str" cm="1">
        <f t="array" ref="N255">IF(C255="","",INDEX(FitCurve!$AF$3:$AF$1002,J255))</f>
        <v/>
      </c>
      <c r="O255" s="3" t="str" cm="1">
        <f t="array" ref="O255">IF(C255="","",INDEX(FitCurve!$AF$3:$AF$1002,K255))</f>
        <v/>
      </c>
      <c r="P255" s="3" t="str" cm="1">
        <f t="array" ref="P255">IF(C255="","",INDEX(FitCurve!$B$3:$B$1002,H255))</f>
        <v/>
      </c>
      <c r="Q255" s="3" t="str" cm="1">
        <f t="array" ref="Q255">IF(C255="","",INDEX(FitCurve!$B$3:$B$1002,I255))</f>
        <v/>
      </c>
      <c r="R255" s="3" t="str" cm="1">
        <f t="array" ref="R255">IF(C255="","",INDEX(FitCurve!$B$3:$B$1002,J255))</f>
        <v/>
      </c>
      <c r="S255" s="3" t="str" cm="1">
        <f t="array" ref="S255">IF(C255="","",INDEX(FitCurve!$B$3:$B$1002,K255))</f>
        <v/>
      </c>
    </row>
    <row r="256" spans="3:19" x14ac:dyDescent="0.25">
      <c r="C256" s="36"/>
      <c r="D256" s="3" t="str">
        <f>IF(C256="","",IF(OR(C256&gt;MAX(_xlfn.ANCHORARRAY(FitCurve!$E$3)),C256&lt;MIN(_xlfn.ANCHORARRAY(FitCurve!$E$3))),"Out of range",IF(CurveFitting!$N$3="5PL",10^(CurveFitting!$U$26-((LOG10(((CurveFitting!$U$25-CurveFitting!$U$24)/(C256-CurveFitting!$U$24))^(1/CurveFitting!$U$28)-1))/1)/CurveFitting!$U$27),
IF(CurveFitting!$N$3="4PL",10^(CurveFitting!$U$26-((LOG10((CurveFitting!$U$25-CurveFitting!$U$24)/(C256-CurveFitting!$U$24)-1))/CurveFitting!$U$27)),
IF(CurveFitting!$N$3="Linear",(C256-CurveFitting!$U$24)/CurveFitting!$U$25,
IF(CurveFitting!$N$3="Hyperbolic",CurveFitting!$U$25*C256/(CurveFitting!$U$24-C256),
IF(CurveFitting!$N$3="Exp1",CurveFitting!$U$26*LN(CurveFitting!$U$25/(CurveFitting!$U$25-C256)-CurveFitting!$U$24/(CurveFitting!$U$25-C256)),
IF(CurveFitting!$N$3="Exp2",CurveFitting!$U$26*LOG(CurveFitting!$U$24/(CurveFitting!$U$24-C256)-CurveFitting!$U$25/(CurveFitting!$U$24-C256)),""))))))))</f>
        <v/>
      </c>
      <c r="E256" s="3" t="str">
        <f>IFERROR(IF(C256="","",IF(OR(C256&gt;MAX(_xlfn.ANCHORARRAY(FitCurve!$E$3)),C256&lt;MIN(_xlfn.ANCHORARRAY(FitCurve!$E$3))),"Out of range","[ " &amp; TEXT(_xlfn.FORECAST.LINEAR(C256,R256:S256,N256:O256),"#.####") &amp; ", " &amp; TEXT(_xlfn.FORECAST.LINEAR(C256,P256:Q256,L256:M256),"#.####") &amp; " ]")),"")</f>
        <v/>
      </c>
      <c r="H256" s="52" t="str">
        <f>IF(C256="","",_xlfn.XMATCH(C256,FitCurve!AE256:AE1255,-1))</f>
        <v/>
      </c>
      <c r="I256" s="52" t="str">
        <f>IF(C256="","",_xlfn.XMATCH(C256,FitCurve!AE256:AE1255,1))</f>
        <v/>
      </c>
      <c r="J256" s="52" t="str">
        <f>IF(C256="","",_xlfn.XMATCH(C256,FitCurve!AF256:AF1255,-1))</f>
        <v/>
      </c>
      <c r="K256" s="52" t="str">
        <f>IF(C256="","",_xlfn.XMATCH(C256,FitCurve!AF256:AF1255,1))</f>
        <v/>
      </c>
      <c r="L256" s="3" t="str" cm="1">
        <f t="array" ref="L256">IF(C256="","",INDEX(FitCurve!$AE$3:$AE$1002,H256))</f>
        <v/>
      </c>
      <c r="M256" s="3" t="str" cm="1">
        <f t="array" ref="M256">IF(C256="","",INDEX(FitCurve!$AE$3:$AE$1002,I256))</f>
        <v/>
      </c>
      <c r="N256" s="3" t="str" cm="1">
        <f t="array" ref="N256">IF(C256="","",INDEX(FitCurve!$AF$3:$AF$1002,J256))</f>
        <v/>
      </c>
      <c r="O256" s="3" t="str" cm="1">
        <f t="array" ref="O256">IF(C256="","",INDEX(FitCurve!$AF$3:$AF$1002,K256))</f>
        <v/>
      </c>
      <c r="P256" s="3" t="str" cm="1">
        <f t="array" ref="P256">IF(C256="","",INDEX(FitCurve!$B$3:$B$1002,H256))</f>
        <v/>
      </c>
      <c r="Q256" s="3" t="str" cm="1">
        <f t="array" ref="Q256">IF(C256="","",INDEX(FitCurve!$B$3:$B$1002,I256))</f>
        <v/>
      </c>
      <c r="R256" s="3" t="str" cm="1">
        <f t="array" ref="R256">IF(C256="","",INDEX(FitCurve!$B$3:$B$1002,J256))</f>
        <v/>
      </c>
      <c r="S256" s="3" t="str" cm="1">
        <f t="array" ref="S256">IF(C256="","",INDEX(FitCurve!$B$3:$B$1002,K256))</f>
        <v/>
      </c>
    </row>
    <row r="257" spans="3:19" x14ac:dyDescent="0.25">
      <c r="C257" s="36"/>
      <c r="D257" s="3" t="str">
        <f>IF(C257="","",IF(OR(C257&gt;MAX(_xlfn.ANCHORARRAY(FitCurve!$E$3)),C257&lt;MIN(_xlfn.ANCHORARRAY(FitCurve!$E$3))),"Out of range",IF(CurveFitting!$N$3="5PL",10^(CurveFitting!$U$26-((LOG10(((CurveFitting!$U$25-CurveFitting!$U$24)/(C257-CurveFitting!$U$24))^(1/CurveFitting!$U$28)-1))/1)/CurveFitting!$U$27),
IF(CurveFitting!$N$3="4PL",10^(CurveFitting!$U$26-((LOG10((CurveFitting!$U$25-CurveFitting!$U$24)/(C257-CurveFitting!$U$24)-1))/CurveFitting!$U$27)),
IF(CurveFitting!$N$3="Linear",(C257-CurveFitting!$U$24)/CurveFitting!$U$25,
IF(CurveFitting!$N$3="Hyperbolic",CurveFitting!$U$25*C257/(CurveFitting!$U$24-C257),
IF(CurveFitting!$N$3="Exp1",CurveFitting!$U$26*LN(CurveFitting!$U$25/(CurveFitting!$U$25-C257)-CurveFitting!$U$24/(CurveFitting!$U$25-C257)),
IF(CurveFitting!$N$3="Exp2",CurveFitting!$U$26*LOG(CurveFitting!$U$24/(CurveFitting!$U$24-C257)-CurveFitting!$U$25/(CurveFitting!$U$24-C257)),""))))))))</f>
        <v/>
      </c>
      <c r="E257" s="3" t="str">
        <f>IFERROR(IF(C257="","",IF(OR(C257&gt;MAX(_xlfn.ANCHORARRAY(FitCurve!$E$3)),C257&lt;MIN(_xlfn.ANCHORARRAY(FitCurve!$E$3))),"Out of range","[ " &amp; TEXT(_xlfn.FORECAST.LINEAR(C257,R257:S257,N257:O257),"#.####") &amp; ", " &amp; TEXT(_xlfn.FORECAST.LINEAR(C257,P257:Q257,L257:M257),"#.####") &amp; " ]")),"")</f>
        <v/>
      </c>
      <c r="H257" s="52" t="str">
        <f>IF(C257="","",_xlfn.XMATCH(C257,FitCurve!AE257:AE1256,-1))</f>
        <v/>
      </c>
      <c r="I257" s="52" t="str">
        <f>IF(C257="","",_xlfn.XMATCH(C257,FitCurve!AE257:AE1256,1))</f>
        <v/>
      </c>
      <c r="J257" s="52" t="str">
        <f>IF(C257="","",_xlfn.XMATCH(C257,FitCurve!AF257:AF1256,-1))</f>
        <v/>
      </c>
      <c r="K257" s="52" t="str">
        <f>IF(C257="","",_xlfn.XMATCH(C257,FitCurve!AF257:AF1256,1))</f>
        <v/>
      </c>
      <c r="L257" s="3" t="str" cm="1">
        <f t="array" ref="L257">IF(C257="","",INDEX(FitCurve!$AE$3:$AE$1002,H257))</f>
        <v/>
      </c>
      <c r="M257" s="3" t="str" cm="1">
        <f t="array" ref="M257">IF(C257="","",INDEX(FitCurve!$AE$3:$AE$1002,I257))</f>
        <v/>
      </c>
      <c r="N257" s="3" t="str" cm="1">
        <f t="array" ref="N257">IF(C257="","",INDEX(FitCurve!$AF$3:$AF$1002,J257))</f>
        <v/>
      </c>
      <c r="O257" s="3" t="str" cm="1">
        <f t="array" ref="O257">IF(C257="","",INDEX(FitCurve!$AF$3:$AF$1002,K257))</f>
        <v/>
      </c>
      <c r="P257" s="3" t="str" cm="1">
        <f t="array" ref="P257">IF(C257="","",INDEX(FitCurve!$B$3:$B$1002,H257))</f>
        <v/>
      </c>
      <c r="Q257" s="3" t="str" cm="1">
        <f t="array" ref="Q257">IF(C257="","",INDEX(FitCurve!$B$3:$B$1002,I257))</f>
        <v/>
      </c>
      <c r="R257" s="3" t="str" cm="1">
        <f t="array" ref="R257">IF(C257="","",INDEX(FitCurve!$B$3:$B$1002,J257))</f>
        <v/>
      </c>
      <c r="S257" s="3" t="str" cm="1">
        <f t="array" ref="S257">IF(C257="","",INDEX(FitCurve!$B$3:$B$1002,K257))</f>
        <v/>
      </c>
    </row>
    <row r="258" spans="3:19" x14ac:dyDescent="0.25">
      <c r="C258" s="36"/>
      <c r="D258" s="3" t="str">
        <f>IF(C258="","",IF(OR(C258&gt;MAX(_xlfn.ANCHORARRAY(FitCurve!$E$3)),C258&lt;MIN(_xlfn.ANCHORARRAY(FitCurve!$E$3))),"Out of range",IF(CurveFitting!$N$3="5PL",10^(CurveFitting!$U$26-((LOG10(((CurveFitting!$U$25-CurveFitting!$U$24)/(C258-CurveFitting!$U$24))^(1/CurveFitting!$U$28)-1))/1)/CurveFitting!$U$27),
IF(CurveFitting!$N$3="4PL",10^(CurveFitting!$U$26-((LOG10((CurveFitting!$U$25-CurveFitting!$U$24)/(C258-CurveFitting!$U$24)-1))/CurveFitting!$U$27)),
IF(CurveFitting!$N$3="Linear",(C258-CurveFitting!$U$24)/CurveFitting!$U$25,
IF(CurveFitting!$N$3="Hyperbolic",CurveFitting!$U$25*C258/(CurveFitting!$U$24-C258),
IF(CurveFitting!$N$3="Exp1",CurveFitting!$U$26*LN(CurveFitting!$U$25/(CurveFitting!$U$25-C258)-CurveFitting!$U$24/(CurveFitting!$U$25-C258)),
IF(CurveFitting!$N$3="Exp2",CurveFitting!$U$26*LOG(CurveFitting!$U$24/(CurveFitting!$U$24-C258)-CurveFitting!$U$25/(CurveFitting!$U$24-C258)),""))))))))</f>
        <v/>
      </c>
      <c r="E258" s="3" t="str">
        <f>IFERROR(IF(C258="","",IF(OR(C258&gt;MAX(_xlfn.ANCHORARRAY(FitCurve!$E$3)),C258&lt;MIN(_xlfn.ANCHORARRAY(FitCurve!$E$3))),"Out of range","[ " &amp; TEXT(_xlfn.FORECAST.LINEAR(C258,R258:S258,N258:O258),"#.####") &amp; ", " &amp; TEXT(_xlfn.FORECAST.LINEAR(C258,P258:Q258,L258:M258),"#.####") &amp; " ]")),"")</f>
        <v/>
      </c>
      <c r="H258" s="52" t="str">
        <f>IF(C258="","",_xlfn.XMATCH(C258,FitCurve!AE258:AE1257,-1))</f>
        <v/>
      </c>
      <c r="I258" s="52" t="str">
        <f>IF(C258="","",_xlfn.XMATCH(C258,FitCurve!AE258:AE1257,1))</f>
        <v/>
      </c>
      <c r="J258" s="52" t="str">
        <f>IF(C258="","",_xlfn.XMATCH(C258,FitCurve!AF258:AF1257,-1))</f>
        <v/>
      </c>
      <c r="K258" s="52" t="str">
        <f>IF(C258="","",_xlfn.XMATCH(C258,FitCurve!AF258:AF1257,1))</f>
        <v/>
      </c>
      <c r="L258" s="3" t="str" cm="1">
        <f t="array" ref="L258">IF(C258="","",INDEX(FitCurve!$AE$3:$AE$1002,H258))</f>
        <v/>
      </c>
      <c r="M258" s="3" t="str" cm="1">
        <f t="array" ref="M258">IF(C258="","",INDEX(FitCurve!$AE$3:$AE$1002,I258))</f>
        <v/>
      </c>
      <c r="N258" s="3" t="str" cm="1">
        <f t="array" ref="N258">IF(C258="","",INDEX(FitCurve!$AF$3:$AF$1002,J258))</f>
        <v/>
      </c>
      <c r="O258" s="3" t="str" cm="1">
        <f t="array" ref="O258">IF(C258="","",INDEX(FitCurve!$AF$3:$AF$1002,K258))</f>
        <v/>
      </c>
      <c r="P258" s="3" t="str" cm="1">
        <f t="array" ref="P258">IF(C258="","",INDEX(FitCurve!$B$3:$B$1002,H258))</f>
        <v/>
      </c>
      <c r="Q258" s="3" t="str" cm="1">
        <f t="array" ref="Q258">IF(C258="","",INDEX(FitCurve!$B$3:$B$1002,I258))</f>
        <v/>
      </c>
      <c r="R258" s="3" t="str" cm="1">
        <f t="array" ref="R258">IF(C258="","",INDEX(FitCurve!$B$3:$B$1002,J258))</f>
        <v/>
      </c>
      <c r="S258" s="3" t="str" cm="1">
        <f t="array" ref="S258">IF(C258="","",INDEX(FitCurve!$B$3:$B$1002,K258))</f>
        <v/>
      </c>
    </row>
    <row r="259" spans="3:19" x14ac:dyDescent="0.25">
      <c r="C259" s="36"/>
      <c r="D259" s="3" t="str">
        <f>IF(C259="","",IF(OR(C259&gt;MAX(_xlfn.ANCHORARRAY(FitCurve!$E$3)),C259&lt;MIN(_xlfn.ANCHORARRAY(FitCurve!$E$3))),"Out of range",IF(CurveFitting!$N$3="5PL",10^(CurveFitting!$U$26-((LOG10(((CurveFitting!$U$25-CurveFitting!$U$24)/(C259-CurveFitting!$U$24))^(1/CurveFitting!$U$28)-1))/1)/CurveFitting!$U$27),
IF(CurveFitting!$N$3="4PL",10^(CurveFitting!$U$26-((LOG10((CurveFitting!$U$25-CurveFitting!$U$24)/(C259-CurveFitting!$U$24)-1))/CurveFitting!$U$27)),
IF(CurveFitting!$N$3="Linear",(C259-CurveFitting!$U$24)/CurveFitting!$U$25,
IF(CurveFitting!$N$3="Hyperbolic",CurveFitting!$U$25*C259/(CurveFitting!$U$24-C259),
IF(CurveFitting!$N$3="Exp1",CurveFitting!$U$26*LN(CurveFitting!$U$25/(CurveFitting!$U$25-C259)-CurveFitting!$U$24/(CurveFitting!$U$25-C259)),
IF(CurveFitting!$N$3="Exp2",CurveFitting!$U$26*LOG(CurveFitting!$U$24/(CurveFitting!$U$24-C259)-CurveFitting!$U$25/(CurveFitting!$U$24-C259)),""))))))))</f>
        <v/>
      </c>
      <c r="E259" s="3" t="str">
        <f>IFERROR(IF(C259="","",IF(OR(C259&gt;MAX(_xlfn.ANCHORARRAY(FitCurve!$E$3)),C259&lt;MIN(_xlfn.ANCHORARRAY(FitCurve!$E$3))),"Out of range","[ " &amp; TEXT(_xlfn.FORECAST.LINEAR(C259,R259:S259,N259:O259),"#.####") &amp; ", " &amp; TEXT(_xlfn.FORECAST.LINEAR(C259,P259:Q259,L259:M259),"#.####") &amp; " ]")),"")</f>
        <v/>
      </c>
      <c r="H259" s="52" t="str">
        <f>IF(C259="","",_xlfn.XMATCH(C259,FitCurve!AE259:AE1258,-1))</f>
        <v/>
      </c>
      <c r="I259" s="52" t="str">
        <f>IF(C259="","",_xlfn.XMATCH(C259,FitCurve!AE259:AE1258,1))</f>
        <v/>
      </c>
      <c r="J259" s="52" t="str">
        <f>IF(C259="","",_xlfn.XMATCH(C259,FitCurve!AF259:AF1258,-1))</f>
        <v/>
      </c>
      <c r="K259" s="52" t="str">
        <f>IF(C259="","",_xlfn.XMATCH(C259,FitCurve!AF259:AF1258,1))</f>
        <v/>
      </c>
      <c r="L259" s="3" t="str" cm="1">
        <f t="array" ref="L259">IF(C259="","",INDEX(FitCurve!$AE$3:$AE$1002,H259))</f>
        <v/>
      </c>
      <c r="M259" s="3" t="str" cm="1">
        <f t="array" ref="M259">IF(C259="","",INDEX(FitCurve!$AE$3:$AE$1002,I259))</f>
        <v/>
      </c>
      <c r="N259" s="3" t="str" cm="1">
        <f t="array" ref="N259">IF(C259="","",INDEX(FitCurve!$AF$3:$AF$1002,J259))</f>
        <v/>
      </c>
      <c r="O259" s="3" t="str" cm="1">
        <f t="array" ref="O259">IF(C259="","",INDEX(FitCurve!$AF$3:$AF$1002,K259))</f>
        <v/>
      </c>
      <c r="P259" s="3" t="str" cm="1">
        <f t="array" ref="P259">IF(C259="","",INDEX(FitCurve!$B$3:$B$1002,H259))</f>
        <v/>
      </c>
      <c r="Q259" s="3" t="str" cm="1">
        <f t="array" ref="Q259">IF(C259="","",INDEX(FitCurve!$B$3:$B$1002,I259))</f>
        <v/>
      </c>
      <c r="R259" s="3" t="str" cm="1">
        <f t="array" ref="R259">IF(C259="","",INDEX(FitCurve!$B$3:$B$1002,J259))</f>
        <v/>
      </c>
      <c r="S259" s="3" t="str" cm="1">
        <f t="array" ref="S259">IF(C259="","",INDEX(FitCurve!$B$3:$B$1002,K259))</f>
        <v/>
      </c>
    </row>
    <row r="260" spans="3:19" x14ac:dyDescent="0.25">
      <c r="C260" s="36"/>
      <c r="D260" s="3" t="str">
        <f>IF(C260="","",IF(OR(C260&gt;MAX(_xlfn.ANCHORARRAY(FitCurve!$E$3)),C260&lt;MIN(_xlfn.ANCHORARRAY(FitCurve!$E$3))),"Out of range",IF(CurveFitting!$N$3="5PL",10^(CurveFitting!$U$26-((LOG10(((CurveFitting!$U$25-CurveFitting!$U$24)/(C260-CurveFitting!$U$24))^(1/CurveFitting!$U$28)-1))/1)/CurveFitting!$U$27),
IF(CurveFitting!$N$3="4PL",10^(CurveFitting!$U$26-((LOG10((CurveFitting!$U$25-CurveFitting!$U$24)/(C260-CurveFitting!$U$24)-1))/CurveFitting!$U$27)),
IF(CurveFitting!$N$3="Linear",(C260-CurveFitting!$U$24)/CurveFitting!$U$25,
IF(CurveFitting!$N$3="Hyperbolic",CurveFitting!$U$25*C260/(CurveFitting!$U$24-C260),
IF(CurveFitting!$N$3="Exp1",CurveFitting!$U$26*LN(CurveFitting!$U$25/(CurveFitting!$U$25-C260)-CurveFitting!$U$24/(CurveFitting!$U$25-C260)),
IF(CurveFitting!$N$3="Exp2",CurveFitting!$U$26*LOG(CurveFitting!$U$24/(CurveFitting!$U$24-C260)-CurveFitting!$U$25/(CurveFitting!$U$24-C260)),""))))))))</f>
        <v/>
      </c>
      <c r="E260" s="3" t="str">
        <f>IFERROR(IF(C260="","",IF(OR(C260&gt;MAX(_xlfn.ANCHORARRAY(FitCurve!$E$3)),C260&lt;MIN(_xlfn.ANCHORARRAY(FitCurve!$E$3))),"Out of range","[ " &amp; TEXT(_xlfn.FORECAST.LINEAR(C260,R260:S260,N260:O260),"#.####") &amp; ", " &amp; TEXT(_xlfn.FORECAST.LINEAR(C260,P260:Q260,L260:M260),"#.####") &amp; " ]")),"")</f>
        <v/>
      </c>
      <c r="H260" s="52" t="str">
        <f>IF(C260="","",_xlfn.XMATCH(C260,FitCurve!AE260:AE1259,-1))</f>
        <v/>
      </c>
      <c r="I260" s="52" t="str">
        <f>IF(C260="","",_xlfn.XMATCH(C260,FitCurve!AE260:AE1259,1))</f>
        <v/>
      </c>
      <c r="J260" s="52" t="str">
        <f>IF(C260="","",_xlfn.XMATCH(C260,FitCurve!AF260:AF1259,-1))</f>
        <v/>
      </c>
      <c r="K260" s="52" t="str">
        <f>IF(C260="","",_xlfn.XMATCH(C260,FitCurve!AF260:AF1259,1))</f>
        <v/>
      </c>
      <c r="L260" s="3" t="str" cm="1">
        <f t="array" ref="L260">IF(C260="","",INDEX(FitCurve!$AE$3:$AE$1002,H260))</f>
        <v/>
      </c>
      <c r="M260" s="3" t="str" cm="1">
        <f t="array" ref="M260">IF(C260="","",INDEX(FitCurve!$AE$3:$AE$1002,I260))</f>
        <v/>
      </c>
      <c r="N260" s="3" t="str" cm="1">
        <f t="array" ref="N260">IF(C260="","",INDEX(FitCurve!$AF$3:$AF$1002,J260))</f>
        <v/>
      </c>
      <c r="O260" s="3" t="str" cm="1">
        <f t="array" ref="O260">IF(C260="","",INDEX(FitCurve!$AF$3:$AF$1002,K260))</f>
        <v/>
      </c>
      <c r="P260" s="3" t="str" cm="1">
        <f t="array" ref="P260">IF(C260="","",INDEX(FitCurve!$B$3:$B$1002,H260))</f>
        <v/>
      </c>
      <c r="Q260" s="3" t="str" cm="1">
        <f t="array" ref="Q260">IF(C260="","",INDEX(FitCurve!$B$3:$B$1002,I260))</f>
        <v/>
      </c>
      <c r="R260" s="3" t="str" cm="1">
        <f t="array" ref="R260">IF(C260="","",INDEX(FitCurve!$B$3:$B$1002,J260))</f>
        <v/>
      </c>
      <c r="S260" s="3" t="str" cm="1">
        <f t="array" ref="S260">IF(C260="","",INDEX(FitCurve!$B$3:$B$1002,K260))</f>
        <v/>
      </c>
    </row>
    <row r="261" spans="3:19" x14ac:dyDescent="0.25">
      <c r="C261" s="36"/>
      <c r="D261" s="3" t="str">
        <f>IF(C261="","",IF(OR(C261&gt;MAX(_xlfn.ANCHORARRAY(FitCurve!$E$3)),C261&lt;MIN(_xlfn.ANCHORARRAY(FitCurve!$E$3))),"Out of range",IF(CurveFitting!$N$3="5PL",10^(CurveFitting!$U$26-((LOG10(((CurveFitting!$U$25-CurveFitting!$U$24)/(C261-CurveFitting!$U$24))^(1/CurveFitting!$U$28)-1))/1)/CurveFitting!$U$27),
IF(CurveFitting!$N$3="4PL",10^(CurveFitting!$U$26-((LOG10((CurveFitting!$U$25-CurveFitting!$U$24)/(C261-CurveFitting!$U$24)-1))/CurveFitting!$U$27)),
IF(CurveFitting!$N$3="Linear",(C261-CurveFitting!$U$24)/CurveFitting!$U$25,
IF(CurveFitting!$N$3="Hyperbolic",CurveFitting!$U$25*C261/(CurveFitting!$U$24-C261),
IF(CurveFitting!$N$3="Exp1",CurveFitting!$U$26*LN(CurveFitting!$U$25/(CurveFitting!$U$25-C261)-CurveFitting!$U$24/(CurveFitting!$U$25-C261)),
IF(CurveFitting!$N$3="Exp2",CurveFitting!$U$26*LOG(CurveFitting!$U$24/(CurveFitting!$U$24-C261)-CurveFitting!$U$25/(CurveFitting!$U$24-C261)),""))))))))</f>
        <v/>
      </c>
      <c r="E261" s="3" t="str">
        <f>IFERROR(IF(C261="","",IF(OR(C261&gt;MAX(_xlfn.ANCHORARRAY(FitCurve!$E$3)),C261&lt;MIN(_xlfn.ANCHORARRAY(FitCurve!$E$3))),"Out of range","[ " &amp; TEXT(_xlfn.FORECAST.LINEAR(C261,R261:S261,N261:O261),"#.####") &amp; ", " &amp; TEXT(_xlfn.FORECAST.LINEAR(C261,P261:Q261,L261:M261),"#.####") &amp; " ]")),"")</f>
        <v/>
      </c>
      <c r="H261" s="52" t="str">
        <f>IF(C261="","",_xlfn.XMATCH(C261,FitCurve!AE261:AE1260,-1))</f>
        <v/>
      </c>
      <c r="I261" s="52" t="str">
        <f>IF(C261="","",_xlfn.XMATCH(C261,FitCurve!AE261:AE1260,1))</f>
        <v/>
      </c>
      <c r="J261" s="52" t="str">
        <f>IF(C261="","",_xlfn.XMATCH(C261,FitCurve!AF261:AF1260,-1))</f>
        <v/>
      </c>
      <c r="K261" s="52" t="str">
        <f>IF(C261="","",_xlfn.XMATCH(C261,FitCurve!AF261:AF1260,1))</f>
        <v/>
      </c>
      <c r="L261" s="3" t="str" cm="1">
        <f t="array" ref="L261">IF(C261="","",INDEX(FitCurve!$AE$3:$AE$1002,H261))</f>
        <v/>
      </c>
      <c r="M261" s="3" t="str" cm="1">
        <f t="array" ref="M261">IF(C261="","",INDEX(FitCurve!$AE$3:$AE$1002,I261))</f>
        <v/>
      </c>
      <c r="N261" s="3" t="str" cm="1">
        <f t="array" ref="N261">IF(C261="","",INDEX(FitCurve!$AF$3:$AF$1002,J261))</f>
        <v/>
      </c>
      <c r="O261" s="3" t="str" cm="1">
        <f t="array" ref="O261">IF(C261="","",INDEX(FitCurve!$AF$3:$AF$1002,K261))</f>
        <v/>
      </c>
      <c r="P261" s="3" t="str" cm="1">
        <f t="array" ref="P261">IF(C261="","",INDEX(FitCurve!$B$3:$B$1002,H261))</f>
        <v/>
      </c>
      <c r="Q261" s="3" t="str" cm="1">
        <f t="array" ref="Q261">IF(C261="","",INDEX(FitCurve!$B$3:$B$1002,I261))</f>
        <v/>
      </c>
      <c r="R261" s="3" t="str" cm="1">
        <f t="array" ref="R261">IF(C261="","",INDEX(FitCurve!$B$3:$B$1002,J261))</f>
        <v/>
      </c>
      <c r="S261" s="3" t="str" cm="1">
        <f t="array" ref="S261">IF(C261="","",INDEX(FitCurve!$B$3:$B$1002,K261))</f>
        <v/>
      </c>
    </row>
    <row r="262" spans="3:19" x14ac:dyDescent="0.25">
      <c r="C262" s="36"/>
      <c r="D262" s="3" t="str">
        <f>IF(C262="","",IF(OR(C262&gt;MAX(_xlfn.ANCHORARRAY(FitCurve!$E$3)),C262&lt;MIN(_xlfn.ANCHORARRAY(FitCurve!$E$3))),"Out of range",IF(CurveFitting!$N$3="5PL",10^(CurveFitting!$U$26-((LOG10(((CurveFitting!$U$25-CurveFitting!$U$24)/(C262-CurveFitting!$U$24))^(1/CurveFitting!$U$28)-1))/1)/CurveFitting!$U$27),
IF(CurveFitting!$N$3="4PL",10^(CurveFitting!$U$26-((LOG10((CurveFitting!$U$25-CurveFitting!$U$24)/(C262-CurveFitting!$U$24)-1))/CurveFitting!$U$27)),
IF(CurveFitting!$N$3="Linear",(C262-CurveFitting!$U$24)/CurveFitting!$U$25,
IF(CurveFitting!$N$3="Hyperbolic",CurveFitting!$U$25*C262/(CurveFitting!$U$24-C262),
IF(CurveFitting!$N$3="Exp1",CurveFitting!$U$26*LN(CurveFitting!$U$25/(CurveFitting!$U$25-C262)-CurveFitting!$U$24/(CurveFitting!$U$25-C262)),
IF(CurveFitting!$N$3="Exp2",CurveFitting!$U$26*LOG(CurveFitting!$U$24/(CurveFitting!$U$24-C262)-CurveFitting!$U$25/(CurveFitting!$U$24-C262)),""))))))))</f>
        <v/>
      </c>
      <c r="E262" s="3" t="str">
        <f>IFERROR(IF(C262="","",IF(OR(C262&gt;MAX(_xlfn.ANCHORARRAY(FitCurve!$E$3)),C262&lt;MIN(_xlfn.ANCHORARRAY(FitCurve!$E$3))),"Out of range","[ " &amp; TEXT(_xlfn.FORECAST.LINEAR(C262,R262:S262,N262:O262),"#.####") &amp; ", " &amp; TEXT(_xlfn.FORECAST.LINEAR(C262,P262:Q262,L262:M262),"#.####") &amp; " ]")),"")</f>
        <v/>
      </c>
      <c r="H262" s="52" t="str">
        <f>IF(C262="","",_xlfn.XMATCH(C262,FitCurve!AE262:AE1261,-1))</f>
        <v/>
      </c>
      <c r="I262" s="52" t="str">
        <f>IF(C262="","",_xlfn.XMATCH(C262,FitCurve!AE262:AE1261,1))</f>
        <v/>
      </c>
      <c r="J262" s="52" t="str">
        <f>IF(C262="","",_xlfn.XMATCH(C262,FitCurve!AF262:AF1261,-1))</f>
        <v/>
      </c>
      <c r="K262" s="52" t="str">
        <f>IF(C262="","",_xlfn.XMATCH(C262,FitCurve!AF262:AF1261,1))</f>
        <v/>
      </c>
      <c r="L262" s="3" t="str" cm="1">
        <f t="array" ref="L262">IF(C262="","",INDEX(FitCurve!$AE$3:$AE$1002,H262))</f>
        <v/>
      </c>
      <c r="M262" s="3" t="str" cm="1">
        <f t="array" ref="M262">IF(C262="","",INDEX(FitCurve!$AE$3:$AE$1002,I262))</f>
        <v/>
      </c>
      <c r="N262" s="3" t="str" cm="1">
        <f t="array" ref="N262">IF(C262="","",INDEX(FitCurve!$AF$3:$AF$1002,J262))</f>
        <v/>
      </c>
      <c r="O262" s="3" t="str" cm="1">
        <f t="array" ref="O262">IF(C262="","",INDEX(FitCurve!$AF$3:$AF$1002,K262))</f>
        <v/>
      </c>
      <c r="P262" s="3" t="str" cm="1">
        <f t="array" ref="P262">IF(C262="","",INDEX(FitCurve!$B$3:$B$1002,H262))</f>
        <v/>
      </c>
      <c r="Q262" s="3" t="str" cm="1">
        <f t="array" ref="Q262">IF(C262="","",INDEX(FitCurve!$B$3:$B$1002,I262))</f>
        <v/>
      </c>
      <c r="R262" s="3" t="str" cm="1">
        <f t="array" ref="R262">IF(C262="","",INDEX(FitCurve!$B$3:$B$1002,J262))</f>
        <v/>
      </c>
      <c r="S262" s="3" t="str" cm="1">
        <f t="array" ref="S262">IF(C262="","",INDEX(FitCurve!$B$3:$B$1002,K262))</f>
        <v/>
      </c>
    </row>
    <row r="263" spans="3:19" x14ac:dyDescent="0.25">
      <c r="C263" s="36"/>
      <c r="D263" s="3" t="str">
        <f>IF(C263="","",IF(OR(C263&gt;MAX(_xlfn.ANCHORARRAY(FitCurve!$E$3)),C263&lt;MIN(_xlfn.ANCHORARRAY(FitCurve!$E$3))),"Out of range",IF(CurveFitting!$N$3="5PL",10^(CurveFitting!$U$26-((LOG10(((CurveFitting!$U$25-CurveFitting!$U$24)/(C263-CurveFitting!$U$24))^(1/CurveFitting!$U$28)-1))/1)/CurveFitting!$U$27),
IF(CurveFitting!$N$3="4PL",10^(CurveFitting!$U$26-((LOG10((CurveFitting!$U$25-CurveFitting!$U$24)/(C263-CurveFitting!$U$24)-1))/CurveFitting!$U$27)),
IF(CurveFitting!$N$3="Linear",(C263-CurveFitting!$U$24)/CurveFitting!$U$25,
IF(CurveFitting!$N$3="Hyperbolic",CurveFitting!$U$25*C263/(CurveFitting!$U$24-C263),
IF(CurveFitting!$N$3="Exp1",CurveFitting!$U$26*LN(CurveFitting!$U$25/(CurveFitting!$U$25-C263)-CurveFitting!$U$24/(CurveFitting!$U$25-C263)),
IF(CurveFitting!$N$3="Exp2",CurveFitting!$U$26*LOG(CurveFitting!$U$24/(CurveFitting!$U$24-C263)-CurveFitting!$U$25/(CurveFitting!$U$24-C263)),""))))))))</f>
        <v/>
      </c>
      <c r="E263" s="3" t="str">
        <f>IFERROR(IF(C263="","",IF(OR(C263&gt;MAX(_xlfn.ANCHORARRAY(FitCurve!$E$3)),C263&lt;MIN(_xlfn.ANCHORARRAY(FitCurve!$E$3))),"Out of range","[ " &amp; TEXT(_xlfn.FORECAST.LINEAR(C263,R263:S263,N263:O263),"#.####") &amp; ", " &amp; TEXT(_xlfn.FORECAST.LINEAR(C263,P263:Q263,L263:M263),"#.####") &amp; " ]")),"")</f>
        <v/>
      </c>
      <c r="H263" s="52" t="str">
        <f>IF(C263="","",_xlfn.XMATCH(C263,FitCurve!AE263:AE1262,-1))</f>
        <v/>
      </c>
      <c r="I263" s="52" t="str">
        <f>IF(C263="","",_xlfn.XMATCH(C263,FitCurve!AE263:AE1262,1))</f>
        <v/>
      </c>
      <c r="J263" s="52" t="str">
        <f>IF(C263="","",_xlfn.XMATCH(C263,FitCurve!AF263:AF1262,-1))</f>
        <v/>
      </c>
      <c r="K263" s="52" t="str">
        <f>IF(C263="","",_xlfn.XMATCH(C263,FitCurve!AF263:AF1262,1))</f>
        <v/>
      </c>
      <c r="L263" s="3" t="str" cm="1">
        <f t="array" ref="L263">IF(C263="","",INDEX(FitCurve!$AE$3:$AE$1002,H263))</f>
        <v/>
      </c>
      <c r="M263" s="3" t="str" cm="1">
        <f t="array" ref="M263">IF(C263="","",INDEX(FitCurve!$AE$3:$AE$1002,I263))</f>
        <v/>
      </c>
      <c r="N263" s="3" t="str" cm="1">
        <f t="array" ref="N263">IF(C263="","",INDEX(FitCurve!$AF$3:$AF$1002,J263))</f>
        <v/>
      </c>
      <c r="O263" s="3" t="str" cm="1">
        <f t="array" ref="O263">IF(C263="","",INDEX(FitCurve!$AF$3:$AF$1002,K263))</f>
        <v/>
      </c>
      <c r="P263" s="3" t="str" cm="1">
        <f t="array" ref="P263">IF(C263="","",INDEX(FitCurve!$B$3:$B$1002,H263))</f>
        <v/>
      </c>
      <c r="Q263" s="3" t="str" cm="1">
        <f t="array" ref="Q263">IF(C263="","",INDEX(FitCurve!$B$3:$B$1002,I263))</f>
        <v/>
      </c>
      <c r="R263" s="3" t="str" cm="1">
        <f t="array" ref="R263">IF(C263="","",INDEX(FitCurve!$B$3:$B$1002,J263))</f>
        <v/>
      </c>
      <c r="S263" s="3" t="str" cm="1">
        <f t="array" ref="S263">IF(C263="","",INDEX(FitCurve!$B$3:$B$1002,K263))</f>
        <v/>
      </c>
    </row>
    <row r="264" spans="3:19" x14ac:dyDescent="0.25">
      <c r="C264" s="36"/>
      <c r="D264" s="3" t="str">
        <f>IF(C264="","",IF(OR(C264&gt;MAX(_xlfn.ANCHORARRAY(FitCurve!$E$3)),C264&lt;MIN(_xlfn.ANCHORARRAY(FitCurve!$E$3))),"Out of range",IF(CurveFitting!$N$3="5PL",10^(CurveFitting!$U$26-((LOG10(((CurveFitting!$U$25-CurveFitting!$U$24)/(C264-CurveFitting!$U$24))^(1/CurveFitting!$U$28)-1))/1)/CurveFitting!$U$27),
IF(CurveFitting!$N$3="4PL",10^(CurveFitting!$U$26-((LOG10((CurveFitting!$U$25-CurveFitting!$U$24)/(C264-CurveFitting!$U$24)-1))/CurveFitting!$U$27)),
IF(CurveFitting!$N$3="Linear",(C264-CurveFitting!$U$24)/CurveFitting!$U$25,
IF(CurveFitting!$N$3="Hyperbolic",CurveFitting!$U$25*C264/(CurveFitting!$U$24-C264),
IF(CurveFitting!$N$3="Exp1",CurveFitting!$U$26*LN(CurveFitting!$U$25/(CurveFitting!$U$25-C264)-CurveFitting!$U$24/(CurveFitting!$U$25-C264)),
IF(CurveFitting!$N$3="Exp2",CurveFitting!$U$26*LOG(CurveFitting!$U$24/(CurveFitting!$U$24-C264)-CurveFitting!$U$25/(CurveFitting!$U$24-C264)),""))))))))</f>
        <v/>
      </c>
      <c r="E264" s="3" t="str">
        <f>IFERROR(IF(C264="","",IF(OR(C264&gt;MAX(_xlfn.ANCHORARRAY(FitCurve!$E$3)),C264&lt;MIN(_xlfn.ANCHORARRAY(FitCurve!$E$3))),"Out of range","[ " &amp; TEXT(_xlfn.FORECAST.LINEAR(C264,R264:S264,N264:O264),"#.####") &amp; ", " &amp; TEXT(_xlfn.FORECAST.LINEAR(C264,P264:Q264,L264:M264),"#.####") &amp; " ]")),"")</f>
        <v/>
      </c>
      <c r="H264" s="52" t="str">
        <f>IF(C264="","",_xlfn.XMATCH(C264,FitCurve!AE264:AE1263,-1))</f>
        <v/>
      </c>
      <c r="I264" s="52" t="str">
        <f>IF(C264="","",_xlfn.XMATCH(C264,FitCurve!AE264:AE1263,1))</f>
        <v/>
      </c>
      <c r="J264" s="52" t="str">
        <f>IF(C264="","",_xlfn.XMATCH(C264,FitCurve!AF264:AF1263,-1))</f>
        <v/>
      </c>
      <c r="K264" s="52" t="str">
        <f>IF(C264="","",_xlfn.XMATCH(C264,FitCurve!AF264:AF1263,1))</f>
        <v/>
      </c>
      <c r="L264" s="3" t="str" cm="1">
        <f t="array" ref="L264">IF(C264="","",INDEX(FitCurve!$AE$3:$AE$1002,H264))</f>
        <v/>
      </c>
      <c r="M264" s="3" t="str" cm="1">
        <f t="array" ref="M264">IF(C264="","",INDEX(FitCurve!$AE$3:$AE$1002,I264))</f>
        <v/>
      </c>
      <c r="N264" s="3" t="str" cm="1">
        <f t="array" ref="N264">IF(C264="","",INDEX(FitCurve!$AF$3:$AF$1002,J264))</f>
        <v/>
      </c>
      <c r="O264" s="3" t="str" cm="1">
        <f t="array" ref="O264">IF(C264="","",INDEX(FitCurve!$AF$3:$AF$1002,K264))</f>
        <v/>
      </c>
      <c r="P264" s="3" t="str" cm="1">
        <f t="array" ref="P264">IF(C264="","",INDEX(FitCurve!$B$3:$B$1002,H264))</f>
        <v/>
      </c>
      <c r="Q264" s="3" t="str" cm="1">
        <f t="array" ref="Q264">IF(C264="","",INDEX(FitCurve!$B$3:$B$1002,I264))</f>
        <v/>
      </c>
      <c r="R264" s="3" t="str" cm="1">
        <f t="array" ref="R264">IF(C264="","",INDEX(FitCurve!$B$3:$B$1002,J264))</f>
        <v/>
      </c>
      <c r="S264" s="3" t="str" cm="1">
        <f t="array" ref="S264">IF(C264="","",INDEX(FitCurve!$B$3:$B$1002,K264))</f>
        <v/>
      </c>
    </row>
    <row r="265" spans="3:19" x14ac:dyDescent="0.25">
      <c r="C265" s="36"/>
      <c r="D265" s="3" t="str">
        <f>IF(C265="","",IF(OR(C265&gt;MAX(_xlfn.ANCHORARRAY(FitCurve!$E$3)),C265&lt;MIN(_xlfn.ANCHORARRAY(FitCurve!$E$3))),"Out of range",IF(CurveFitting!$N$3="5PL",10^(CurveFitting!$U$26-((LOG10(((CurveFitting!$U$25-CurveFitting!$U$24)/(C265-CurveFitting!$U$24))^(1/CurveFitting!$U$28)-1))/1)/CurveFitting!$U$27),
IF(CurveFitting!$N$3="4PL",10^(CurveFitting!$U$26-((LOG10((CurveFitting!$U$25-CurveFitting!$U$24)/(C265-CurveFitting!$U$24)-1))/CurveFitting!$U$27)),
IF(CurveFitting!$N$3="Linear",(C265-CurveFitting!$U$24)/CurveFitting!$U$25,
IF(CurveFitting!$N$3="Hyperbolic",CurveFitting!$U$25*C265/(CurveFitting!$U$24-C265),
IF(CurveFitting!$N$3="Exp1",CurveFitting!$U$26*LN(CurveFitting!$U$25/(CurveFitting!$U$25-C265)-CurveFitting!$U$24/(CurveFitting!$U$25-C265)),
IF(CurveFitting!$N$3="Exp2",CurveFitting!$U$26*LOG(CurveFitting!$U$24/(CurveFitting!$U$24-C265)-CurveFitting!$U$25/(CurveFitting!$U$24-C265)),""))))))))</f>
        <v/>
      </c>
      <c r="E265" s="3" t="str">
        <f>IFERROR(IF(C265="","",IF(OR(C265&gt;MAX(_xlfn.ANCHORARRAY(FitCurve!$E$3)),C265&lt;MIN(_xlfn.ANCHORARRAY(FitCurve!$E$3))),"Out of range","[ " &amp; TEXT(_xlfn.FORECAST.LINEAR(C265,R265:S265,N265:O265),"#.####") &amp; ", " &amp; TEXT(_xlfn.FORECAST.LINEAR(C265,P265:Q265,L265:M265),"#.####") &amp; " ]")),"")</f>
        <v/>
      </c>
      <c r="H265" s="52" t="str">
        <f>IF(C265="","",_xlfn.XMATCH(C265,FitCurve!AE265:AE1264,-1))</f>
        <v/>
      </c>
      <c r="I265" s="52" t="str">
        <f>IF(C265="","",_xlfn.XMATCH(C265,FitCurve!AE265:AE1264,1))</f>
        <v/>
      </c>
      <c r="J265" s="52" t="str">
        <f>IF(C265="","",_xlfn.XMATCH(C265,FitCurve!AF265:AF1264,-1))</f>
        <v/>
      </c>
      <c r="K265" s="52" t="str">
        <f>IF(C265="","",_xlfn.XMATCH(C265,FitCurve!AF265:AF1264,1))</f>
        <v/>
      </c>
      <c r="L265" s="3" t="str" cm="1">
        <f t="array" ref="L265">IF(C265="","",INDEX(FitCurve!$AE$3:$AE$1002,H265))</f>
        <v/>
      </c>
      <c r="M265" s="3" t="str" cm="1">
        <f t="array" ref="M265">IF(C265="","",INDEX(FitCurve!$AE$3:$AE$1002,I265))</f>
        <v/>
      </c>
      <c r="N265" s="3" t="str" cm="1">
        <f t="array" ref="N265">IF(C265="","",INDEX(FitCurve!$AF$3:$AF$1002,J265))</f>
        <v/>
      </c>
      <c r="O265" s="3" t="str" cm="1">
        <f t="array" ref="O265">IF(C265="","",INDEX(FitCurve!$AF$3:$AF$1002,K265))</f>
        <v/>
      </c>
      <c r="P265" s="3" t="str" cm="1">
        <f t="array" ref="P265">IF(C265="","",INDEX(FitCurve!$B$3:$B$1002,H265))</f>
        <v/>
      </c>
      <c r="Q265" s="3" t="str" cm="1">
        <f t="array" ref="Q265">IF(C265="","",INDEX(FitCurve!$B$3:$B$1002,I265))</f>
        <v/>
      </c>
      <c r="R265" s="3" t="str" cm="1">
        <f t="array" ref="R265">IF(C265="","",INDEX(FitCurve!$B$3:$B$1002,J265))</f>
        <v/>
      </c>
      <c r="S265" s="3" t="str" cm="1">
        <f t="array" ref="S265">IF(C265="","",INDEX(FitCurve!$B$3:$B$1002,K265))</f>
        <v/>
      </c>
    </row>
    <row r="266" spans="3:19" x14ac:dyDescent="0.25">
      <c r="C266" s="36"/>
      <c r="D266" s="3" t="str">
        <f>IF(C266="","",IF(OR(C266&gt;MAX(_xlfn.ANCHORARRAY(FitCurve!$E$3)),C266&lt;MIN(_xlfn.ANCHORARRAY(FitCurve!$E$3))),"Out of range",IF(CurveFitting!$N$3="5PL",10^(CurveFitting!$U$26-((LOG10(((CurveFitting!$U$25-CurveFitting!$U$24)/(C266-CurveFitting!$U$24))^(1/CurveFitting!$U$28)-1))/1)/CurveFitting!$U$27),
IF(CurveFitting!$N$3="4PL",10^(CurveFitting!$U$26-((LOG10((CurveFitting!$U$25-CurveFitting!$U$24)/(C266-CurveFitting!$U$24)-1))/CurveFitting!$U$27)),
IF(CurveFitting!$N$3="Linear",(C266-CurveFitting!$U$24)/CurveFitting!$U$25,
IF(CurveFitting!$N$3="Hyperbolic",CurveFitting!$U$25*C266/(CurveFitting!$U$24-C266),
IF(CurveFitting!$N$3="Exp1",CurveFitting!$U$26*LN(CurveFitting!$U$25/(CurveFitting!$U$25-C266)-CurveFitting!$U$24/(CurveFitting!$U$25-C266)),
IF(CurveFitting!$N$3="Exp2",CurveFitting!$U$26*LOG(CurveFitting!$U$24/(CurveFitting!$U$24-C266)-CurveFitting!$U$25/(CurveFitting!$U$24-C266)),""))))))))</f>
        <v/>
      </c>
      <c r="E266" s="3" t="str">
        <f>IFERROR(IF(C266="","",IF(OR(C266&gt;MAX(_xlfn.ANCHORARRAY(FitCurve!$E$3)),C266&lt;MIN(_xlfn.ANCHORARRAY(FitCurve!$E$3))),"Out of range","[ " &amp; TEXT(_xlfn.FORECAST.LINEAR(C266,R266:S266,N266:O266),"#.####") &amp; ", " &amp; TEXT(_xlfn.FORECAST.LINEAR(C266,P266:Q266,L266:M266),"#.####") &amp; " ]")),"")</f>
        <v/>
      </c>
      <c r="H266" s="52" t="str">
        <f>IF(C266="","",_xlfn.XMATCH(C266,FitCurve!AE266:AE1265,-1))</f>
        <v/>
      </c>
      <c r="I266" s="52" t="str">
        <f>IF(C266="","",_xlfn.XMATCH(C266,FitCurve!AE266:AE1265,1))</f>
        <v/>
      </c>
      <c r="J266" s="52" t="str">
        <f>IF(C266="","",_xlfn.XMATCH(C266,FitCurve!AF266:AF1265,-1))</f>
        <v/>
      </c>
      <c r="K266" s="52" t="str">
        <f>IF(C266="","",_xlfn.XMATCH(C266,FitCurve!AF266:AF1265,1))</f>
        <v/>
      </c>
      <c r="L266" s="3" t="str" cm="1">
        <f t="array" ref="L266">IF(C266="","",INDEX(FitCurve!$AE$3:$AE$1002,H266))</f>
        <v/>
      </c>
      <c r="M266" s="3" t="str" cm="1">
        <f t="array" ref="M266">IF(C266="","",INDEX(FitCurve!$AE$3:$AE$1002,I266))</f>
        <v/>
      </c>
      <c r="N266" s="3" t="str" cm="1">
        <f t="array" ref="N266">IF(C266="","",INDEX(FitCurve!$AF$3:$AF$1002,J266))</f>
        <v/>
      </c>
      <c r="O266" s="3" t="str" cm="1">
        <f t="array" ref="O266">IF(C266="","",INDEX(FitCurve!$AF$3:$AF$1002,K266))</f>
        <v/>
      </c>
      <c r="P266" s="3" t="str" cm="1">
        <f t="array" ref="P266">IF(C266="","",INDEX(FitCurve!$B$3:$B$1002,H266))</f>
        <v/>
      </c>
      <c r="Q266" s="3" t="str" cm="1">
        <f t="array" ref="Q266">IF(C266="","",INDEX(FitCurve!$B$3:$B$1002,I266))</f>
        <v/>
      </c>
      <c r="R266" s="3" t="str" cm="1">
        <f t="array" ref="R266">IF(C266="","",INDEX(FitCurve!$B$3:$B$1002,J266))</f>
        <v/>
      </c>
      <c r="S266" s="3" t="str" cm="1">
        <f t="array" ref="S266">IF(C266="","",INDEX(FitCurve!$B$3:$B$1002,K266))</f>
        <v/>
      </c>
    </row>
    <row r="267" spans="3:19" x14ac:dyDescent="0.25">
      <c r="C267" s="36"/>
      <c r="D267" s="3" t="str">
        <f>IF(C267="","",IF(OR(C267&gt;MAX(_xlfn.ANCHORARRAY(FitCurve!$E$3)),C267&lt;MIN(_xlfn.ANCHORARRAY(FitCurve!$E$3))),"Out of range",IF(CurveFitting!$N$3="5PL",10^(CurveFitting!$U$26-((LOG10(((CurveFitting!$U$25-CurveFitting!$U$24)/(C267-CurveFitting!$U$24))^(1/CurveFitting!$U$28)-1))/1)/CurveFitting!$U$27),
IF(CurveFitting!$N$3="4PL",10^(CurveFitting!$U$26-((LOG10((CurveFitting!$U$25-CurveFitting!$U$24)/(C267-CurveFitting!$U$24)-1))/CurveFitting!$U$27)),
IF(CurveFitting!$N$3="Linear",(C267-CurveFitting!$U$24)/CurveFitting!$U$25,
IF(CurveFitting!$N$3="Hyperbolic",CurveFitting!$U$25*C267/(CurveFitting!$U$24-C267),
IF(CurveFitting!$N$3="Exp1",CurveFitting!$U$26*LN(CurveFitting!$U$25/(CurveFitting!$U$25-C267)-CurveFitting!$U$24/(CurveFitting!$U$25-C267)),
IF(CurveFitting!$N$3="Exp2",CurveFitting!$U$26*LOG(CurveFitting!$U$24/(CurveFitting!$U$24-C267)-CurveFitting!$U$25/(CurveFitting!$U$24-C267)),""))))))))</f>
        <v/>
      </c>
      <c r="E267" s="3" t="str">
        <f>IFERROR(IF(C267="","",IF(OR(C267&gt;MAX(_xlfn.ANCHORARRAY(FitCurve!$E$3)),C267&lt;MIN(_xlfn.ANCHORARRAY(FitCurve!$E$3))),"Out of range","[ " &amp; TEXT(_xlfn.FORECAST.LINEAR(C267,R267:S267,N267:O267),"#.####") &amp; ", " &amp; TEXT(_xlfn.FORECAST.LINEAR(C267,P267:Q267,L267:M267),"#.####") &amp; " ]")),"")</f>
        <v/>
      </c>
      <c r="H267" s="52" t="str">
        <f>IF(C267="","",_xlfn.XMATCH(C267,FitCurve!AE267:AE1266,-1))</f>
        <v/>
      </c>
      <c r="I267" s="52" t="str">
        <f>IF(C267="","",_xlfn.XMATCH(C267,FitCurve!AE267:AE1266,1))</f>
        <v/>
      </c>
      <c r="J267" s="52" t="str">
        <f>IF(C267="","",_xlfn.XMATCH(C267,FitCurve!AF267:AF1266,-1))</f>
        <v/>
      </c>
      <c r="K267" s="52" t="str">
        <f>IF(C267="","",_xlfn.XMATCH(C267,FitCurve!AF267:AF1266,1))</f>
        <v/>
      </c>
      <c r="L267" s="3" t="str" cm="1">
        <f t="array" ref="L267">IF(C267="","",INDEX(FitCurve!$AE$3:$AE$1002,H267))</f>
        <v/>
      </c>
      <c r="M267" s="3" t="str" cm="1">
        <f t="array" ref="M267">IF(C267="","",INDEX(FitCurve!$AE$3:$AE$1002,I267))</f>
        <v/>
      </c>
      <c r="N267" s="3" t="str" cm="1">
        <f t="array" ref="N267">IF(C267="","",INDEX(FitCurve!$AF$3:$AF$1002,J267))</f>
        <v/>
      </c>
      <c r="O267" s="3" t="str" cm="1">
        <f t="array" ref="O267">IF(C267="","",INDEX(FitCurve!$AF$3:$AF$1002,K267))</f>
        <v/>
      </c>
      <c r="P267" s="3" t="str" cm="1">
        <f t="array" ref="P267">IF(C267="","",INDEX(FitCurve!$B$3:$B$1002,H267))</f>
        <v/>
      </c>
      <c r="Q267" s="3" t="str" cm="1">
        <f t="array" ref="Q267">IF(C267="","",INDEX(FitCurve!$B$3:$B$1002,I267))</f>
        <v/>
      </c>
      <c r="R267" s="3" t="str" cm="1">
        <f t="array" ref="R267">IF(C267="","",INDEX(FitCurve!$B$3:$B$1002,J267))</f>
        <v/>
      </c>
      <c r="S267" s="3" t="str" cm="1">
        <f t="array" ref="S267">IF(C267="","",INDEX(FitCurve!$B$3:$B$1002,K267))</f>
        <v/>
      </c>
    </row>
    <row r="268" spans="3:19" x14ac:dyDescent="0.25">
      <c r="C268" s="36"/>
      <c r="D268" s="3" t="str">
        <f>IF(C268="","",IF(OR(C268&gt;MAX(_xlfn.ANCHORARRAY(FitCurve!$E$3)),C268&lt;MIN(_xlfn.ANCHORARRAY(FitCurve!$E$3))),"Out of range",IF(CurveFitting!$N$3="5PL",10^(CurveFitting!$U$26-((LOG10(((CurveFitting!$U$25-CurveFitting!$U$24)/(C268-CurveFitting!$U$24))^(1/CurveFitting!$U$28)-1))/1)/CurveFitting!$U$27),
IF(CurveFitting!$N$3="4PL",10^(CurveFitting!$U$26-((LOG10((CurveFitting!$U$25-CurveFitting!$U$24)/(C268-CurveFitting!$U$24)-1))/CurveFitting!$U$27)),
IF(CurveFitting!$N$3="Linear",(C268-CurveFitting!$U$24)/CurveFitting!$U$25,
IF(CurveFitting!$N$3="Hyperbolic",CurveFitting!$U$25*C268/(CurveFitting!$U$24-C268),
IF(CurveFitting!$N$3="Exp1",CurveFitting!$U$26*LN(CurveFitting!$U$25/(CurveFitting!$U$25-C268)-CurveFitting!$U$24/(CurveFitting!$U$25-C268)),
IF(CurveFitting!$N$3="Exp2",CurveFitting!$U$26*LOG(CurveFitting!$U$24/(CurveFitting!$U$24-C268)-CurveFitting!$U$25/(CurveFitting!$U$24-C268)),""))))))))</f>
        <v/>
      </c>
      <c r="E268" s="3" t="str">
        <f>IFERROR(IF(C268="","",IF(OR(C268&gt;MAX(_xlfn.ANCHORARRAY(FitCurve!$E$3)),C268&lt;MIN(_xlfn.ANCHORARRAY(FitCurve!$E$3))),"Out of range","[ " &amp; TEXT(_xlfn.FORECAST.LINEAR(C268,R268:S268,N268:O268),"#.####") &amp; ", " &amp; TEXT(_xlfn.FORECAST.LINEAR(C268,P268:Q268,L268:M268),"#.####") &amp; " ]")),"")</f>
        <v/>
      </c>
      <c r="H268" s="52" t="str">
        <f>IF(C268="","",_xlfn.XMATCH(C268,FitCurve!AE268:AE1267,-1))</f>
        <v/>
      </c>
      <c r="I268" s="52" t="str">
        <f>IF(C268="","",_xlfn.XMATCH(C268,FitCurve!AE268:AE1267,1))</f>
        <v/>
      </c>
      <c r="J268" s="52" t="str">
        <f>IF(C268="","",_xlfn.XMATCH(C268,FitCurve!AF268:AF1267,-1))</f>
        <v/>
      </c>
      <c r="K268" s="52" t="str">
        <f>IF(C268="","",_xlfn.XMATCH(C268,FitCurve!AF268:AF1267,1))</f>
        <v/>
      </c>
      <c r="L268" s="3" t="str" cm="1">
        <f t="array" ref="L268">IF(C268="","",INDEX(FitCurve!$AE$3:$AE$1002,H268))</f>
        <v/>
      </c>
      <c r="M268" s="3" t="str" cm="1">
        <f t="array" ref="M268">IF(C268="","",INDEX(FitCurve!$AE$3:$AE$1002,I268))</f>
        <v/>
      </c>
      <c r="N268" s="3" t="str" cm="1">
        <f t="array" ref="N268">IF(C268="","",INDEX(FitCurve!$AF$3:$AF$1002,J268))</f>
        <v/>
      </c>
      <c r="O268" s="3" t="str" cm="1">
        <f t="array" ref="O268">IF(C268="","",INDEX(FitCurve!$AF$3:$AF$1002,K268))</f>
        <v/>
      </c>
      <c r="P268" s="3" t="str" cm="1">
        <f t="array" ref="P268">IF(C268="","",INDEX(FitCurve!$B$3:$B$1002,H268))</f>
        <v/>
      </c>
      <c r="Q268" s="3" t="str" cm="1">
        <f t="array" ref="Q268">IF(C268="","",INDEX(FitCurve!$B$3:$B$1002,I268))</f>
        <v/>
      </c>
      <c r="R268" s="3" t="str" cm="1">
        <f t="array" ref="R268">IF(C268="","",INDEX(FitCurve!$B$3:$B$1002,J268))</f>
        <v/>
      </c>
      <c r="S268" s="3" t="str" cm="1">
        <f t="array" ref="S268">IF(C268="","",INDEX(FitCurve!$B$3:$B$1002,K268))</f>
        <v/>
      </c>
    </row>
    <row r="269" spans="3:19" x14ac:dyDescent="0.25">
      <c r="C269" s="36"/>
      <c r="D269" s="3" t="str">
        <f>IF(C269="","",IF(OR(C269&gt;MAX(_xlfn.ANCHORARRAY(FitCurve!$E$3)),C269&lt;MIN(_xlfn.ANCHORARRAY(FitCurve!$E$3))),"Out of range",IF(CurveFitting!$N$3="5PL",10^(CurveFitting!$U$26-((LOG10(((CurveFitting!$U$25-CurveFitting!$U$24)/(C269-CurveFitting!$U$24))^(1/CurveFitting!$U$28)-1))/1)/CurveFitting!$U$27),
IF(CurveFitting!$N$3="4PL",10^(CurveFitting!$U$26-((LOG10((CurveFitting!$U$25-CurveFitting!$U$24)/(C269-CurveFitting!$U$24)-1))/CurveFitting!$U$27)),
IF(CurveFitting!$N$3="Linear",(C269-CurveFitting!$U$24)/CurveFitting!$U$25,
IF(CurveFitting!$N$3="Hyperbolic",CurveFitting!$U$25*C269/(CurveFitting!$U$24-C269),
IF(CurveFitting!$N$3="Exp1",CurveFitting!$U$26*LN(CurveFitting!$U$25/(CurveFitting!$U$25-C269)-CurveFitting!$U$24/(CurveFitting!$U$25-C269)),
IF(CurveFitting!$N$3="Exp2",CurveFitting!$U$26*LOG(CurveFitting!$U$24/(CurveFitting!$U$24-C269)-CurveFitting!$U$25/(CurveFitting!$U$24-C269)),""))))))))</f>
        <v/>
      </c>
      <c r="E269" s="3" t="str">
        <f>IFERROR(IF(C269="","",IF(OR(C269&gt;MAX(_xlfn.ANCHORARRAY(FitCurve!$E$3)),C269&lt;MIN(_xlfn.ANCHORARRAY(FitCurve!$E$3))),"Out of range","[ " &amp; TEXT(_xlfn.FORECAST.LINEAR(C269,R269:S269,N269:O269),"#.####") &amp; ", " &amp; TEXT(_xlfn.FORECAST.LINEAR(C269,P269:Q269,L269:M269),"#.####") &amp; " ]")),"")</f>
        <v/>
      </c>
      <c r="H269" s="52" t="str">
        <f>IF(C269="","",_xlfn.XMATCH(C269,FitCurve!AE269:AE1268,-1))</f>
        <v/>
      </c>
      <c r="I269" s="52" t="str">
        <f>IF(C269="","",_xlfn.XMATCH(C269,FitCurve!AE269:AE1268,1))</f>
        <v/>
      </c>
      <c r="J269" s="52" t="str">
        <f>IF(C269="","",_xlfn.XMATCH(C269,FitCurve!AF269:AF1268,-1))</f>
        <v/>
      </c>
      <c r="K269" s="52" t="str">
        <f>IF(C269="","",_xlfn.XMATCH(C269,FitCurve!AF269:AF1268,1))</f>
        <v/>
      </c>
      <c r="L269" s="3" t="str" cm="1">
        <f t="array" ref="L269">IF(C269="","",INDEX(FitCurve!$AE$3:$AE$1002,H269))</f>
        <v/>
      </c>
      <c r="M269" s="3" t="str" cm="1">
        <f t="array" ref="M269">IF(C269="","",INDEX(FitCurve!$AE$3:$AE$1002,I269))</f>
        <v/>
      </c>
      <c r="N269" s="3" t="str" cm="1">
        <f t="array" ref="N269">IF(C269="","",INDEX(FitCurve!$AF$3:$AF$1002,J269))</f>
        <v/>
      </c>
      <c r="O269" s="3" t="str" cm="1">
        <f t="array" ref="O269">IF(C269="","",INDEX(FitCurve!$AF$3:$AF$1002,K269))</f>
        <v/>
      </c>
      <c r="P269" s="3" t="str" cm="1">
        <f t="array" ref="P269">IF(C269="","",INDEX(FitCurve!$B$3:$B$1002,H269))</f>
        <v/>
      </c>
      <c r="Q269" s="3" t="str" cm="1">
        <f t="array" ref="Q269">IF(C269="","",INDEX(FitCurve!$B$3:$B$1002,I269))</f>
        <v/>
      </c>
      <c r="R269" s="3" t="str" cm="1">
        <f t="array" ref="R269">IF(C269="","",INDEX(FitCurve!$B$3:$B$1002,J269))</f>
        <v/>
      </c>
      <c r="S269" s="3" t="str" cm="1">
        <f t="array" ref="S269">IF(C269="","",INDEX(FitCurve!$B$3:$B$1002,K269))</f>
        <v/>
      </c>
    </row>
    <row r="270" spans="3:19" x14ac:dyDescent="0.25">
      <c r="C270" s="36"/>
      <c r="D270" s="3" t="str">
        <f>IF(C270="","",IF(OR(C270&gt;MAX(_xlfn.ANCHORARRAY(FitCurve!$E$3)),C270&lt;MIN(_xlfn.ANCHORARRAY(FitCurve!$E$3))),"Out of range",IF(CurveFitting!$N$3="5PL",10^(CurveFitting!$U$26-((LOG10(((CurveFitting!$U$25-CurveFitting!$U$24)/(C270-CurveFitting!$U$24))^(1/CurveFitting!$U$28)-1))/1)/CurveFitting!$U$27),
IF(CurveFitting!$N$3="4PL",10^(CurveFitting!$U$26-((LOG10((CurveFitting!$U$25-CurveFitting!$U$24)/(C270-CurveFitting!$U$24)-1))/CurveFitting!$U$27)),
IF(CurveFitting!$N$3="Linear",(C270-CurveFitting!$U$24)/CurveFitting!$U$25,
IF(CurveFitting!$N$3="Hyperbolic",CurveFitting!$U$25*C270/(CurveFitting!$U$24-C270),
IF(CurveFitting!$N$3="Exp1",CurveFitting!$U$26*LN(CurveFitting!$U$25/(CurveFitting!$U$25-C270)-CurveFitting!$U$24/(CurveFitting!$U$25-C270)),
IF(CurveFitting!$N$3="Exp2",CurveFitting!$U$26*LOG(CurveFitting!$U$24/(CurveFitting!$U$24-C270)-CurveFitting!$U$25/(CurveFitting!$U$24-C270)),""))))))))</f>
        <v/>
      </c>
      <c r="E270" s="3" t="str">
        <f>IFERROR(IF(C270="","",IF(OR(C270&gt;MAX(_xlfn.ANCHORARRAY(FitCurve!$E$3)),C270&lt;MIN(_xlfn.ANCHORARRAY(FitCurve!$E$3))),"Out of range","[ " &amp; TEXT(_xlfn.FORECAST.LINEAR(C270,R270:S270,N270:O270),"#.####") &amp; ", " &amp; TEXT(_xlfn.FORECAST.LINEAR(C270,P270:Q270,L270:M270),"#.####") &amp; " ]")),"")</f>
        <v/>
      </c>
      <c r="H270" s="52" t="str">
        <f>IF(C270="","",_xlfn.XMATCH(C270,FitCurve!AE270:AE1269,-1))</f>
        <v/>
      </c>
      <c r="I270" s="52" t="str">
        <f>IF(C270="","",_xlfn.XMATCH(C270,FitCurve!AE270:AE1269,1))</f>
        <v/>
      </c>
      <c r="J270" s="52" t="str">
        <f>IF(C270="","",_xlfn.XMATCH(C270,FitCurve!AF270:AF1269,-1))</f>
        <v/>
      </c>
      <c r="K270" s="52" t="str">
        <f>IF(C270="","",_xlfn.XMATCH(C270,FitCurve!AF270:AF1269,1))</f>
        <v/>
      </c>
      <c r="L270" s="3" t="str" cm="1">
        <f t="array" ref="L270">IF(C270="","",INDEX(FitCurve!$AE$3:$AE$1002,H270))</f>
        <v/>
      </c>
      <c r="M270" s="3" t="str" cm="1">
        <f t="array" ref="M270">IF(C270="","",INDEX(FitCurve!$AE$3:$AE$1002,I270))</f>
        <v/>
      </c>
      <c r="N270" s="3" t="str" cm="1">
        <f t="array" ref="N270">IF(C270="","",INDEX(FitCurve!$AF$3:$AF$1002,J270))</f>
        <v/>
      </c>
      <c r="O270" s="3" t="str" cm="1">
        <f t="array" ref="O270">IF(C270="","",INDEX(FitCurve!$AF$3:$AF$1002,K270))</f>
        <v/>
      </c>
      <c r="P270" s="3" t="str" cm="1">
        <f t="array" ref="P270">IF(C270="","",INDEX(FitCurve!$B$3:$B$1002,H270))</f>
        <v/>
      </c>
      <c r="Q270" s="3" t="str" cm="1">
        <f t="array" ref="Q270">IF(C270="","",INDEX(FitCurve!$B$3:$B$1002,I270))</f>
        <v/>
      </c>
      <c r="R270" s="3" t="str" cm="1">
        <f t="array" ref="R270">IF(C270="","",INDEX(FitCurve!$B$3:$B$1002,J270))</f>
        <v/>
      </c>
      <c r="S270" s="3" t="str" cm="1">
        <f t="array" ref="S270">IF(C270="","",INDEX(FitCurve!$B$3:$B$1002,K270))</f>
        <v/>
      </c>
    </row>
    <row r="271" spans="3:19" x14ac:dyDescent="0.25">
      <c r="C271" s="36"/>
      <c r="D271" s="3" t="str">
        <f>IF(C271="","",IF(OR(C271&gt;MAX(_xlfn.ANCHORARRAY(FitCurve!$E$3)),C271&lt;MIN(_xlfn.ANCHORARRAY(FitCurve!$E$3))),"Out of range",IF(CurveFitting!$N$3="5PL",10^(CurveFitting!$U$26-((LOG10(((CurveFitting!$U$25-CurveFitting!$U$24)/(C271-CurveFitting!$U$24))^(1/CurveFitting!$U$28)-1))/1)/CurveFitting!$U$27),
IF(CurveFitting!$N$3="4PL",10^(CurveFitting!$U$26-((LOG10((CurveFitting!$U$25-CurveFitting!$U$24)/(C271-CurveFitting!$U$24)-1))/CurveFitting!$U$27)),
IF(CurveFitting!$N$3="Linear",(C271-CurveFitting!$U$24)/CurveFitting!$U$25,
IF(CurveFitting!$N$3="Hyperbolic",CurveFitting!$U$25*C271/(CurveFitting!$U$24-C271),
IF(CurveFitting!$N$3="Exp1",CurveFitting!$U$26*LN(CurveFitting!$U$25/(CurveFitting!$U$25-C271)-CurveFitting!$U$24/(CurveFitting!$U$25-C271)),
IF(CurveFitting!$N$3="Exp2",CurveFitting!$U$26*LOG(CurveFitting!$U$24/(CurveFitting!$U$24-C271)-CurveFitting!$U$25/(CurveFitting!$U$24-C271)),""))))))))</f>
        <v/>
      </c>
      <c r="E271" s="3" t="str">
        <f>IFERROR(IF(C271="","",IF(OR(C271&gt;MAX(_xlfn.ANCHORARRAY(FitCurve!$E$3)),C271&lt;MIN(_xlfn.ANCHORARRAY(FitCurve!$E$3))),"Out of range","[ " &amp; TEXT(_xlfn.FORECAST.LINEAR(C271,R271:S271,N271:O271),"#.####") &amp; ", " &amp; TEXT(_xlfn.FORECAST.LINEAR(C271,P271:Q271,L271:M271),"#.####") &amp; " ]")),"")</f>
        <v/>
      </c>
      <c r="H271" s="52" t="str">
        <f>IF(C271="","",_xlfn.XMATCH(C271,FitCurve!AE271:AE1270,-1))</f>
        <v/>
      </c>
      <c r="I271" s="52" t="str">
        <f>IF(C271="","",_xlfn.XMATCH(C271,FitCurve!AE271:AE1270,1))</f>
        <v/>
      </c>
      <c r="J271" s="52" t="str">
        <f>IF(C271="","",_xlfn.XMATCH(C271,FitCurve!AF271:AF1270,-1))</f>
        <v/>
      </c>
      <c r="K271" s="52" t="str">
        <f>IF(C271="","",_xlfn.XMATCH(C271,FitCurve!AF271:AF1270,1))</f>
        <v/>
      </c>
      <c r="L271" s="3" t="str" cm="1">
        <f t="array" ref="L271">IF(C271="","",INDEX(FitCurve!$AE$3:$AE$1002,H271))</f>
        <v/>
      </c>
      <c r="M271" s="3" t="str" cm="1">
        <f t="array" ref="M271">IF(C271="","",INDEX(FitCurve!$AE$3:$AE$1002,I271))</f>
        <v/>
      </c>
      <c r="N271" s="3" t="str" cm="1">
        <f t="array" ref="N271">IF(C271="","",INDEX(FitCurve!$AF$3:$AF$1002,J271))</f>
        <v/>
      </c>
      <c r="O271" s="3" t="str" cm="1">
        <f t="array" ref="O271">IF(C271="","",INDEX(FitCurve!$AF$3:$AF$1002,K271))</f>
        <v/>
      </c>
      <c r="P271" s="3" t="str" cm="1">
        <f t="array" ref="P271">IF(C271="","",INDEX(FitCurve!$B$3:$B$1002,H271))</f>
        <v/>
      </c>
      <c r="Q271" s="3" t="str" cm="1">
        <f t="array" ref="Q271">IF(C271="","",INDEX(FitCurve!$B$3:$B$1002,I271))</f>
        <v/>
      </c>
      <c r="R271" s="3" t="str" cm="1">
        <f t="array" ref="R271">IF(C271="","",INDEX(FitCurve!$B$3:$B$1002,J271))</f>
        <v/>
      </c>
      <c r="S271" s="3" t="str" cm="1">
        <f t="array" ref="S271">IF(C271="","",INDEX(FitCurve!$B$3:$B$1002,K271))</f>
        <v/>
      </c>
    </row>
    <row r="272" spans="3:19" x14ac:dyDescent="0.25">
      <c r="C272" s="36"/>
      <c r="D272" s="3" t="str">
        <f>IF(C272="","",IF(OR(C272&gt;MAX(_xlfn.ANCHORARRAY(FitCurve!$E$3)),C272&lt;MIN(_xlfn.ANCHORARRAY(FitCurve!$E$3))),"Out of range",IF(CurveFitting!$N$3="5PL",10^(CurveFitting!$U$26-((LOG10(((CurveFitting!$U$25-CurveFitting!$U$24)/(C272-CurveFitting!$U$24))^(1/CurveFitting!$U$28)-1))/1)/CurveFitting!$U$27),
IF(CurveFitting!$N$3="4PL",10^(CurveFitting!$U$26-((LOG10((CurveFitting!$U$25-CurveFitting!$U$24)/(C272-CurveFitting!$U$24)-1))/CurveFitting!$U$27)),
IF(CurveFitting!$N$3="Linear",(C272-CurveFitting!$U$24)/CurveFitting!$U$25,
IF(CurveFitting!$N$3="Hyperbolic",CurveFitting!$U$25*C272/(CurveFitting!$U$24-C272),
IF(CurveFitting!$N$3="Exp1",CurveFitting!$U$26*LN(CurveFitting!$U$25/(CurveFitting!$U$25-C272)-CurveFitting!$U$24/(CurveFitting!$U$25-C272)),
IF(CurveFitting!$N$3="Exp2",CurveFitting!$U$26*LOG(CurveFitting!$U$24/(CurveFitting!$U$24-C272)-CurveFitting!$U$25/(CurveFitting!$U$24-C272)),""))))))))</f>
        <v/>
      </c>
      <c r="E272" s="3" t="str">
        <f>IFERROR(IF(C272="","",IF(OR(C272&gt;MAX(_xlfn.ANCHORARRAY(FitCurve!$E$3)),C272&lt;MIN(_xlfn.ANCHORARRAY(FitCurve!$E$3))),"Out of range","[ " &amp; TEXT(_xlfn.FORECAST.LINEAR(C272,R272:S272,N272:O272),"#.####") &amp; ", " &amp; TEXT(_xlfn.FORECAST.LINEAR(C272,P272:Q272,L272:M272),"#.####") &amp; " ]")),"")</f>
        <v/>
      </c>
      <c r="H272" s="52" t="str">
        <f>IF(C272="","",_xlfn.XMATCH(C272,FitCurve!AE272:AE1271,-1))</f>
        <v/>
      </c>
      <c r="I272" s="52" t="str">
        <f>IF(C272="","",_xlfn.XMATCH(C272,FitCurve!AE272:AE1271,1))</f>
        <v/>
      </c>
      <c r="J272" s="52" t="str">
        <f>IF(C272="","",_xlfn.XMATCH(C272,FitCurve!AF272:AF1271,-1))</f>
        <v/>
      </c>
      <c r="K272" s="52" t="str">
        <f>IF(C272="","",_xlfn.XMATCH(C272,FitCurve!AF272:AF1271,1))</f>
        <v/>
      </c>
      <c r="L272" s="3" t="str" cm="1">
        <f t="array" ref="L272">IF(C272="","",INDEX(FitCurve!$AE$3:$AE$1002,H272))</f>
        <v/>
      </c>
      <c r="M272" s="3" t="str" cm="1">
        <f t="array" ref="M272">IF(C272="","",INDEX(FitCurve!$AE$3:$AE$1002,I272))</f>
        <v/>
      </c>
      <c r="N272" s="3" t="str" cm="1">
        <f t="array" ref="N272">IF(C272="","",INDEX(FitCurve!$AF$3:$AF$1002,J272))</f>
        <v/>
      </c>
      <c r="O272" s="3" t="str" cm="1">
        <f t="array" ref="O272">IF(C272="","",INDEX(FitCurve!$AF$3:$AF$1002,K272))</f>
        <v/>
      </c>
      <c r="P272" s="3" t="str" cm="1">
        <f t="array" ref="P272">IF(C272="","",INDEX(FitCurve!$B$3:$B$1002,H272))</f>
        <v/>
      </c>
      <c r="Q272" s="3" t="str" cm="1">
        <f t="array" ref="Q272">IF(C272="","",INDEX(FitCurve!$B$3:$B$1002,I272))</f>
        <v/>
      </c>
      <c r="R272" s="3" t="str" cm="1">
        <f t="array" ref="R272">IF(C272="","",INDEX(FitCurve!$B$3:$B$1002,J272))</f>
        <v/>
      </c>
      <c r="S272" s="3" t="str" cm="1">
        <f t="array" ref="S272">IF(C272="","",INDEX(FitCurve!$B$3:$B$1002,K272))</f>
        <v/>
      </c>
    </row>
    <row r="273" spans="3:19" x14ac:dyDescent="0.25">
      <c r="C273" s="36"/>
      <c r="D273" s="3" t="str">
        <f>IF(C273="","",IF(OR(C273&gt;MAX(_xlfn.ANCHORARRAY(FitCurve!$E$3)),C273&lt;MIN(_xlfn.ANCHORARRAY(FitCurve!$E$3))),"Out of range",IF(CurveFitting!$N$3="5PL",10^(CurveFitting!$U$26-((LOG10(((CurveFitting!$U$25-CurveFitting!$U$24)/(C273-CurveFitting!$U$24))^(1/CurveFitting!$U$28)-1))/1)/CurveFitting!$U$27),
IF(CurveFitting!$N$3="4PL",10^(CurveFitting!$U$26-((LOG10((CurveFitting!$U$25-CurveFitting!$U$24)/(C273-CurveFitting!$U$24)-1))/CurveFitting!$U$27)),
IF(CurveFitting!$N$3="Linear",(C273-CurveFitting!$U$24)/CurveFitting!$U$25,
IF(CurveFitting!$N$3="Hyperbolic",CurveFitting!$U$25*C273/(CurveFitting!$U$24-C273),
IF(CurveFitting!$N$3="Exp1",CurveFitting!$U$26*LN(CurveFitting!$U$25/(CurveFitting!$U$25-C273)-CurveFitting!$U$24/(CurveFitting!$U$25-C273)),
IF(CurveFitting!$N$3="Exp2",CurveFitting!$U$26*LOG(CurveFitting!$U$24/(CurveFitting!$U$24-C273)-CurveFitting!$U$25/(CurveFitting!$U$24-C273)),""))))))))</f>
        <v/>
      </c>
      <c r="E273" s="3" t="str">
        <f>IFERROR(IF(C273="","",IF(OR(C273&gt;MAX(_xlfn.ANCHORARRAY(FitCurve!$E$3)),C273&lt;MIN(_xlfn.ANCHORARRAY(FitCurve!$E$3))),"Out of range","[ " &amp; TEXT(_xlfn.FORECAST.LINEAR(C273,R273:S273,N273:O273),"#.####") &amp; ", " &amp; TEXT(_xlfn.FORECAST.LINEAR(C273,P273:Q273,L273:M273),"#.####") &amp; " ]")),"")</f>
        <v/>
      </c>
      <c r="H273" s="52" t="str">
        <f>IF(C273="","",_xlfn.XMATCH(C273,FitCurve!AE273:AE1272,-1))</f>
        <v/>
      </c>
      <c r="I273" s="52" t="str">
        <f>IF(C273="","",_xlfn.XMATCH(C273,FitCurve!AE273:AE1272,1))</f>
        <v/>
      </c>
      <c r="J273" s="52" t="str">
        <f>IF(C273="","",_xlfn.XMATCH(C273,FitCurve!AF273:AF1272,-1))</f>
        <v/>
      </c>
      <c r="K273" s="52" t="str">
        <f>IF(C273="","",_xlfn.XMATCH(C273,FitCurve!AF273:AF1272,1))</f>
        <v/>
      </c>
      <c r="L273" s="3" t="str" cm="1">
        <f t="array" ref="L273">IF(C273="","",INDEX(FitCurve!$AE$3:$AE$1002,H273))</f>
        <v/>
      </c>
      <c r="M273" s="3" t="str" cm="1">
        <f t="array" ref="M273">IF(C273="","",INDEX(FitCurve!$AE$3:$AE$1002,I273))</f>
        <v/>
      </c>
      <c r="N273" s="3" t="str" cm="1">
        <f t="array" ref="N273">IF(C273="","",INDEX(FitCurve!$AF$3:$AF$1002,J273))</f>
        <v/>
      </c>
      <c r="O273" s="3" t="str" cm="1">
        <f t="array" ref="O273">IF(C273="","",INDEX(FitCurve!$AF$3:$AF$1002,K273))</f>
        <v/>
      </c>
      <c r="P273" s="3" t="str" cm="1">
        <f t="array" ref="P273">IF(C273="","",INDEX(FitCurve!$B$3:$B$1002,H273))</f>
        <v/>
      </c>
      <c r="Q273" s="3" t="str" cm="1">
        <f t="array" ref="Q273">IF(C273="","",INDEX(FitCurve!$B$3:$B$1002,I273))</f>
        <v/>
      </c>
      <c r="R273" s="3" t="str" cm="1">
        <f t="array" ref="R273">IF(C273="","",INDEX(FitCurve!$B$3:$B$1002,J273))</f>
        <v/>
      </c>
      <c r="S273" s="3" t="str" cm="1">
        <f t="array" ref="S273">IF(C273="","",INDEX(FitCurve!$B$3:$B$1002,K273))</f>
        <v/>
      </c>
    </row>
    <row r="274" spans="3:19" x14ac:dyDescent="0.25">
      <c r="C274" s="36"/>
      <c r="D274" s="3" t="str">
        <f>IF(C274="","",IF(OR(C274&gt;MAX(_xlfn.ANCHORARRAY(FitCurve!$E$3)),C274&lt;MIN(_xlfn.ANCHORARRAY(FitCurve!$E$3))),"Out of range",IF(CurveFitting!$N$3="5PL",10^(CurveFitting!$U$26-((LOG10(((CurveFitting!$U$25-CurveFitting!$U$24)/(C274-CurveFitting!$U$24))^(1/CurveFitting!$U$28)-1))/1)/CurveFitting!$U$27),
IF(CurveFitting!$N$3="4PL",10^(CurveFitting!$U$26-((LOG10((CurveFitting!$U$25-CurveFitting!$U$24)/(C274-CurveFitting!$U$24)-1))/CurveFitting!$U$27)),
IF(CurveFitting!$N$3="Linear",(C274-CurveFitting!$U$24)/CurveFitting!$U$25,
IF(CurveFitting!$N$3="Hyperbolic",CurveFitting!$U$25*C274/(CurveFitting!$U$24-C274),
IF(CurveFitting!$N$3="Exp1",CurveFitting!$U$26*LN(CurveFitting!$U$25/(CurveFitting!$U$25-C274)-CurveFitting!$U$24/(CurveFitting!$U$25-C274)),
IF(CurveFitting!$N$3="Exp2",CurveFitting!$U$26*LOG(CurveFitting!$U$24/(CurveFitting!$U$24-C274)-CurveFitting!$U$25/(CurveFitting!$U$24-C274)),""))))))))</f>
        <v/>
      </c>
      <c r="E274" s="3" t="str">
        <f>IFERROR(IF(C274="","",IF(OR(C274&gt;MAX(_xlfn.ANCHORARRAY(FitCurve!$E$3)),C274&lt;MIN(_xlfn.ANCHORARRAY(FitCurve!$E$3))),"Out of range","[ " &amp; TEXT(_xlfn.FORECAST.LINEAR(C274,R274:S274,N274:O274),"#.####") &amp; ", " &amp; TEXT(_xlfn.FORECAST.LINEAR(C274,P274:Q274,L274:M274),"#.####") &amp; " ]")),"")</f>
        <v/>
      </c>
      <c r="H274" s="52" t="str">
        <f>IF(C274="","",_xlfn.XMATCH(C274,FitCurve!AE274:AE1273,-1))</f>
        <v/>
      </c>
      <c r="I274" s="52" t="str">
        <f>IF(C274="","",_xlfn.XMATCH(C274,FitCurve!AE274:AE1273,1))</f>
        <v/>
      </c>
      <c r="J274" s="52" t="str">
        <f>IF(C274="","",_xlfn.XMATCH(C274,FitCurve!AF274:AF1273,-1))</f>
        <v/>
      </c>
      <c r="K274" s="52" t="str">
        <f>IF(C274="","",_xlfn.XMATCH(C274,FitCurve!AF274:AF1273,1))</f>
        <v/>
      </c>
      <c r="L274" s="3" t="str" cm="1">
        <f t="array" ref="L274">IF(C274="","",INDEX(FitCurve!$AE$3:$AE$1002,H274))</f>
        <v/>
      </c>
      <c r="M274" s="3" t="str" cm="1">
        <f t="array" ref="M274">IF(C274="","",INDEX(FitCurve!$AE$3:$AE$1002,I274))</f>
        <v/>
      </c>
      <c r="N274" s="3" t="str" cm="1">
        <f t="array" ref="N274">IF(C274="","",INDEX(FitCurve!$AF$3:$AF$1002,J274))</f>
        <v/>
      </c>
      <c r="O274" s="3" t="str" cm="1">
        <f t="array" ref="O274">IF(C274="","",INDEX(FitCurve!$AF$3:$AF$1002,K274))</f>
        <v/>
      </c>
      <c r="P274" s="3" t="str" cm="1">
        <f t="array" ref="P274">IF(C274="","",INDEX(FitCurve!$B$3:$B$1002,H274))</f>
        <v/>
      </c>
      <c r="Q274" s="3" t="str" cm="1">
        <f t="array" ref="Q274">IF(C274="","",INDEX(FitCurve!$B$3:$B$1002,I274))</f>
        <v/>
      </c>
      <c r="R274" s="3" t="str" cm="1">
        <f t="array" ref="R274">IF(C274="","",INDEX(FitCurve!$B$3:$B$1002,J274))</f>
        <v/>
      </c>
      <c r="S274" s="3" t="str" cm="1">
        <f t="array" ref="S274">IF(C274="","",INDEX(FitCurve!$B$3:$B$1002,K274))</f>
        <v/>
      </c>
    </row>
    <row r="275" spans="3:19" x14ac:dyDescent="0.25">
      <c r="C275" s="36"/>
      <c r="D275" s="3" t="str">
        <f>IF(C275="","",IF(OR(C275&gt;MAX(_xlfn.ANCHORARRAY(FitCurve!$E$3)),C275&lt;MIN(_xlfn.ANCHORARRAY(FitCurve!$E$3))),"Out of range",IF(CurveFitting!$N$3="5PL",10^(CurveFitting!$U$26-((LOG10(((CurveFitting!$U$25-CurveFitting!$U$24)/(C275-CurveFitting!$U$24))^(1/CurveFitting!$U$28)-1))/1)/CurveFitting!$U$27),
IF(CurveFitting!$N$3="4PL",10^(CurveFitting!$U$26-((LOG10((CurveFitting!$U$25-CurveFitting!$U$24)/(C275-CurveFitting!$U$24)-1))/CurveFitting!$U$27)),
IF(CurveFitting!$N$3="Linear",(C275-CurveFitting!$U$24)/CurveFitting!$U$25,
IF(CurveFitting!$N$3="Hyperbolic",CurveFitting!$U$25*C275/(CurveFitting!$U$24-C275),
IF(CurveFitting!$N$3="Exp1",CurveFitting!$U$26*LN(CurveFitting!$U$25/(CurveFitting!$U$25-C275)-CurveFitting!$U$24/(CurveFitting!$U$25-C275)),
IF(CurveFitting!$N$3="Exp2",CurveFitting!$U$26*LOG(CurveFitting!$U$24/(CurveFitting!$U$24-C275)-CurveFitting!$U$25/(CurveFitting!$U$24-C275)),""))))))))</f>
        <v/>
      </c>
      <c r="E275" s="3" t="str">
        <f>IFERROR(IF(C275="","",IF(OR(C275&gt;MAX(_xlfn.ANCHORARRAY(FitCurve!$E$3)),C275&lt;MIN(_xlfn.ANCHORARRAY(FitCurve!$E$3))),"Out of range","[ " &amp; TEXT(_xlfn.FORECAST.LINEAR(C275,R275:S275,N275:O275),"#.####") &amp; ", " &amp; TEXT(_xlfn.FORECAST.LINEAR(C275,P275:Q275,L275:M275),"#.####") &amp; " ]")),"")</f>
        <v/>
      </c>
      <c r="H275" s="52" t="str">
        <f>IF(C275="","",_xlfn.XMATCH(C275,FitCurve!AE275:AE1274,-1))</f>
        <v/>
      </c>
      <c r="I275" s="52" t="str">
        <f>IF(C275="","",_xlfn.XMATCH(C275,FitCurve!AE275:AE1274,1))</f>
        <v/>
      </c>
      <c r="J275" s="52" t="str">
        <f>IF(C275="","",_xlfn.XMATCH(C275,FitCurve!AF275:AF1274,-1))</f>
        <v/>
      </c>
      <c r="K275" s="52" t="str">
        <f>IF(C275="","",_xlfn.XMATCH(C275,FitCurve!AF275:AF1274,1))</f>
        <v/>
      </c>
      <c r="L275" s="3" t="str" cm="1">
        <f t="array" ref="L275">IF(C275="","",INDEX(FitCurve!$AE$3:$AE$1002,H275))</f>
        <v/>
      </c>
      <c r="M275" s="3" t="str" cm="1">
        <f t="array" ref="M275">IF(C275="","",INDEX(FitCurve!$AE$3:$AE$1002,I275))</f>
        <v/>
      </c>
      <c r="N275" s="3" t="str" cm="1">
        <f t="array" ref="N275">IF(C275="","",INDEX(FitCurve!$AF$3:$AF$1002,J275))</f>
        <v/>
      </c>
      <c r="O275" s="3" t="str" cm="1">
        <f t="array" ref="O275">IF(C275="","",INDEX(FitCurve!$AF$3:$AF$1002,K275))</f>
        <v/>
      </c>
      <c r="P275" s="3" t="str" cm="1">
        <f t="array" ref="P275">IF(C275="","",INDEX(FitCurve!$B$3:$B$1002,H275))</f>
        <v/>
      </c>
      <c r="Q275" s="3" t="str" cm="1">
        <f t="array" ref="Q275">IF(C275="","",INDEX(FitCurve!$B$3:$B$1002,I275))</f>
        <v/>
      </c>
      <c r="R275" s="3" t="str" cm="1">
        <f t="array" ref="R275">IF(C275="","",INDEX(FitCurve!$B$3:$B$1002,J275))</f>
        <v/>
      </c>
      <c r="S275" s="3" t="str" cm="1">
        <f t="array" ref="S275">IF(C275="","",INDEX(FitCurve!$B$3:$B$1002,K275))</f>
        <v/>
      </c>
    </row>
    <row r="276" spans="3:19" x14ac:dyDescent="0.25">
      <c r="C276" s="36"/>
      <c r="D276" s="3" t="str">
        <f>IF(C276="","",IF(OR(C276&gt;MAX(_xlfn.ANCHORARRAY(FitCurve!$E$3)),C276&lt;MIN(_xlfn.ANCHORARRAY(FitCurve!$E$3))),"Out of range",IF(CurveFitting!$N$3="5PL",10^(CurveFitting!$U$26-((LOG10(((CurveFitting!$U$25-CurveFitting!$U$24)/(C276-CurveFitting!$U$24))^(1/CurveFitting!$U$28)-1))/1)/CurveFitting!$U$27),
IF(CurveFitting!$N$3="4PL",10^(CurveFitting!$U$26-((LOG10((CurveFitting!$U$25-CurveFitting!$U$24)/(C276-CurveFitting!$U$24)-1))/CurveFitting!$U$27)),
IF(CurveFitting!$N$3="Linear",(C276-CurveFitting!$U$24)/CurveFitting!$U$25,
IF(CurveFitting!$N$3="Hyperbolic",CurveFitting!$U$25*C276/(CurveFitting!$U$24-C276),
IF(CurveFitting!$N$3="Exp1",CurveFitting!$U$26*LN(CurveFitting!$U$25/(CurveFitting!$U$25-C276)-CurveFitting!$U$24/(CurveFitting!$U$25-C276)),
IF(CurveFitting!$N$3="Exp2",CurveFitting!$U$26*LOG(CurveFitting!$U$24/(CurveFitting!$U$24-C276)-CurveFitting!$U$25/(CurveFitting!$U$24-C276)),""))))))))</f>
        <v/>
      </c>
      <c r="E276" s="3" t="str">
        <f>IFERROR(IF(C276="","",IF(OR(C276&gt;MAX(_xlfn.ANCHORARRAY(FitCurve!$E$3)),C276&lt;MIN(_xlfn.ANCHORARRAY(FitCurve!$E$3))),"Out of range","[ " &amp; TEXT(_xlfn.FORECAST.LINEAR(C276,R276:S276,N276:O276),"#.####") &amp; ", " &amp; TEXT(_xlfn.FORECAST.LINEAR(C276,P276:Q276,L276:M276),"#.####") &amp; " ]")),"")</f>
        <v/>
      </c>
      <c r="H276" s="52" t="str">
        <f>IF(C276="","",_xlfn.XMATCH(C276,FitCurve!AE276:AE1275,-1))</f>
        <v/>
      </c>
      <c r="I276" s="52" t="str">
        <f>IF(C276="","",_xlfn.XMATCH(C276,FitCurve!AE276:AE1275,1))</f>
        <v/>
      </c>
      <c r="J276" s="52" t="str">
        <f>IF(C276="","",_xlfn.XMATCH(C276,FitCurve!AF276:AF1275,-1))</f>
        <v/>
      </c>
      <c r="K276" s="52" t="str">
        <f>IF(C276="","",_xlfn.XMATCH(C276,FitCurve!AF276:AF1275,1))</f>
        <v/>
      </c>
      <c r="L276" s="3" t="str" cm="1">
        <f t="array" ref="L276">IF(C276="","",INDEX(FitCurve!$AE$3:$AE$1002,H276))</f>
        <v/>
      </c>
      <c r="M276" s="3" t="str" cm="1">
        <f t="array" ref="M276">IF(C276="","",INDEX(FitCurve!$AE$3:$AE$1002,I276))</f>
        <v/>
      </c>
      <c r="N276" s="3" t="str" cm="1">
        <f t="array" ref="N276">IF(C276="","",INDEX(FitCurve!$AF$3:$AF$1002,J276))</f>
        <v/>
      </c>
      <c r="O276" s="3" t="str" cm="1">
        <f t="array" ref="O276">IF(C276="","",INDEX(FitCurve!$AF$3:$AF$1002,K276))</f>
        <v/>
      </c>
      <c r="P276" s="3" t="str" cm="1">
        <f t="array" ref="P276">IF(C276="","",INDEX(FitCurve!$B$3:$B$1002,H276))</f>
        <v/>
      </c>
      <c r="Q276" s="3" t="str" cm="1">
        <f t="array" ref="Q276">IF(C276="","",INDEX(FitCurve!$B$3:$B$1002,I276))</f>
        <v/>
      </c>
      <c r="R276" s="3" t="str" cm="1">
        <f t="array" ref="R276">IF(C276="","",INDEX(FitCurve!$B$3:$B$1002,J276))</f>
        <v/>
      </c>
      <c r="S276" s="3" t="str" cm="1">
        <f t="array" ref="S276">IF(C276="","",INDEX(FitCurve!$B$3:$B$1002,K276))</f>
        <v/>
      </c>
    </row>
    <row r="277" spans="3:19" x14ac:dyDescent="0.25">
      <c r="C277" s="36"/>
      <c r="D277" s="3" t="str">
        <f>IF(C277="","",IF(OR(C277&gt;MAX(_xlfn.ANCHORARRAY(FitCurve!$E$3)),C277&lt;MIN(_xlfn.ANCHORARRAY(FitCurve!$E$3))),"Out of range",IF(CurveFitting!$N$3="5PL",10^(CurveFitting!$U$26-((LOG10(((CurveFitting!$U$25-CurveFitting!$U$24)/(C277-CurveFitting!$U$24))^(1/CurveFitting!$U$28)-1))/1)/CurveFitting!$U$27),
IF(CurveFitting!$N$3="4PL",10^(CurveFitting!$U$26-((LOG10((CurveFitting!$U$25-CurveFitting!$U$24)/(C277-CurveFitting!$U$24)-1))/CurveFitting!$U$27)),
IF(CurveFitting!$N$3="Linear",(C277-CurveFitting!$U$24)/CurveFitting!$U$25,
IF(CurveFitting!$N$3="Hyperbolic",CurveFitting!$U$25*C277/(CurveFitting!$U$24-C277),
IF(CurveFitting!$N$3="Exp1",CurveFitting!$U$26*LN(CurveFitting!$U$25/(CurveFitting!$U$25-C277)-CurveFitting!$U$24/(CurveFitting!$U$25-C277)),
IF(CurveFitting!$N$3="Exp2",CurveFitting!$U$26*LOG(CurveFitting!$U$24/(CurveFitting!$U$24-C277)-CurveFitting!$U$25/(CurveFitting!$U$24-C277)),""))))))))</f>
        <v/>
      </c>
      <c r="E277" s="3" t="str">
        <f>IFERROR(IF(C277="","",IF(OR(C277&gt;MAX(_xlfn.ANCHORARRAY(FitCurve!$E$3)),C277&lt;MIN(_xlfn.ANCHORARRAY(FitCurve!$E$3))),"Out of range","[ " &amp; TEXT(_xlfn.FORECAST.LINEAR(C277,R277:S277,N277:O277),"#.####") &amp; ", " &amp; TEXT(_xlfn.FORECAST.LINEAR(C277,P277:Q277,L277:M277),"#.####") &amp; " ]")),"")</f>
        <v/>
      </c>
      <c r="H277" s="52" t="str">
        <f>IF(C277="","",_xlfn.XMATCH(C277,FitCurve!AE277:AE1276,-1))</f>
        <v/>
      </c>
      <c r="I277" s="52" t="str">
        <f>IF(C277="","",_xlfn.XMATCH(C277,FitCurve!AE277:AE1276,1))</f>
        <v/>
      </c>
      <c r="J277" s="52" t="str">
        <f>IF(C277="","",_xlfn.XMATCH(C277,FitCurve!AF277:AF1276,-1))</f>
        <v/>
      </c>
      <c r="K277" s="52" t="str">
        <f>IF(C277="","",_xlfn.XMATCH(C277,FitCurve!AF277:AF1276,1))</f>
        <v/>
      </c>
      <c r="L277" s="3" t="str" cm="1">
        <f t="array" ref="L277">IF(C277="","",INDEX(FitCurve!$AE$3:$AE$1002,H277))</f>
        <v/>
      </c>
      <c r="M277" s="3" t="str" cm="1">
        <f t="array" ref="M277">IF(C277="","",INDEX(FitCurve!$AE$3:$AE$1002,I277))</f>
        <v/>
      </c>
      <c r="N277" s="3" t="str" cm="1">
        <f t="array" ref="N277">IF(C277="","",INDEX(FitCurve!$AF$3:$AF$1002,J277))</f>
        <v/>
      </c>
      <c r="O277" s="3" t="str" cm="1">
        <f t="array" ref="O277">IF(C277="","",INDEX(FitCurve!$AF$3:$AF$1002,K277))</f>
        <v/>
      </c>
      <c r="P277" s="3" t="str" cm="1">
        <f t="array" ref="P277">IF(C277="","",INDEX(FitCurve!$B$3:$B$1002,H277))</f>
        <v/>
      </c>
      <c r="Q277" s="3" t="str" cm="1">
        <f t="array" ref="Q277">IF(C277="","",INDEX(FitCurve!$B$3:$B$1002,I277))</f>
        <v/>
      </c>
      <c r="R277" s="3" t="str" cm="1">
        <f t="array" ref="R277">IF(C277="","",INDEX(FitCurve!$B$3:$B$1002,J277))</f>
        <v/>
      </c>
      <c r="S277" s="3" t="str" cm="1">
        <f t="array" ref="S277">IF(C277="","",INDEX(FitCurve!$B$3:$B$1002,K277))</f>
        <v/>
      </c>
    </row>
    <row r="278" spans="3:19" x14ac:dyDescent="0.25">
      <c r="C278" s="36"/>
      <c r="D278" s="3" t="str">
        <f>IF(C278="","",IF(OR(C278&gt;MAX(_xlfn.ANCHORARRAY(FitCurve!$E$3)),C278&lt;MIN(_xlfn.ANCHORARRAY(FitCurve!$E$3))),"Out of range",IF(CurveFitting!$N$3="5PL",10^(CurveFitting!$U$26-((LOG10(((CurveFitting!$U$25-CurveFitting!$U$24)/(C278-CurveFitting!$U$24))^(1/CurveFitting!$U$28)-1))/1)/CurveFitting!$U$27),
IF(CurveFitting!$N$3="4PL",10^(CurveFitting!$U$26-((LOG10((CurveFitting!$U$25-CurveFitting!$U$24)/(C278-CurveFitting!$U$24)-1))/CurveFitting!$U$27)),
IF(CurveFitting!$N$3="Linear",(C278-CurveFitting!$U$24)/CurveFitting!$U$25,
IF(CurveFitting!$N$3="Hyperbolic",CurveFitting!$U$25*C278/(CurveFitting!$U$24-C278),
IF(CurveFitting!$N$3="Exp1",CurveFitting!$U$26*LN(CurveFitting!$U$25/(CurveFitting!$U$25-C278)-CurveFitting!$U$24/(CurveFitting!$U$25-C278)),
IF(CurveFitting!$N$3="Exp2",CurveFitting!$U$26*LOG(CurveFitting!$U$24/(CurveFitting!$U$24-C278)-CurveFitting!$U$25/(CurveFitting!$U$24-C278)),""))))))))</f>
        <v/>
      </c>
      <c r="E278" s="3" t="str">
        <f>IFERROR(IF(C278="","",IF(OR(C278&gt;MAX(_xlfn.ANCHORARRAY(FitCurve!$E$3)),C278&lt;MIN(_xlfn.ANCHORARRAY(FitCurve!$E$3))),"Out of range","[ " &amp; TEXT(_xlfn.FORECAST.LINEAR(C278,R278:S278,N278:O278),"#.####") &amp; ", " &amp; TEXT(_xlfn.FORECAST.LINEAR(C278,P278:Q278,L278:M278),"#.####") &amp; " ]")),"")</f>
        <v/>
      </c>
      <c r="H278" s="52" t="str">
        <f>IF(C278="","",_xlfn.XMATCH(C278,FitCurve!AE278:AE1277,-1))</f>
        <v/>
      </c>
      <c r="I278" s="52" t="str">
        <f>IF(C278="","",_xlfn.XMATCH(C278,FitCurve!AE278:AE1277,1))</f>
        <v/>
      </c>
      <c r="J278" s="52" t="str">
        <f>IF(C278="","",_xlfn.XMATCH(C278,FitCurve!AF278:AF1277,-1))</f>
        <v/>
      </c>
      <c r="K278" s="52" t="str">
        <f>IF(C278="","",_xlfn.XMATCH(C278,FitCurve!AF278:AF1277,1))</f>
        <v/>
      </c>
      <c r="L278" s="3" t="str" cm="1">
        <f t="array" ref="L278">IF(C278="","",INDEX(FitCurve!$AE$3:$AE$1002,H278))</f>
        <v/>
      </c>
      <c r="M278" s="3" t="str" cm="1">
        <f t="array" ref="M278">IF(C278="","",INDEX(FitCurve!$AE$3:$AE$1002,I278))</f>
        <v/>
      </c>
      <c r="N278" s="3" t="str" cm="1">
        <f t="array" ref="N278">IF(C278="","",INDEX(FitCurve!$AF$3:$AF$1002,J278))</f>
        <v/>
      </c>
      <c r="O278" s="3" t="str" cm="1">
        <f t="array" ref="O278">IF(C278="","",INDEX(FitCurve!$AF$3:$AF$1002,K278))</f>
        <v/>
      </c>
      <c r="P278" s="3" t="str" cm="1">
        <f t="array" ref="P278">IF(C278="","",INDEX(FitCurve!$B$3:$B$1002,H278))</f>
        <v/>
      </c>
      <c r="Q278" s="3" t="str" cm="1">
        <f t="array" ref="Q278">IF(C278="","",INDEX(FitCurve!$B$3:$B$1002,I278))</f>
        <v/>
      </c>
      <c r="R278" s="3" t="str" cm="1">
        <f t="array" ref="R278">IF(C278="","",INDEX(FitCurve!$B$3:$B$1002,J278))</f>
        <v/>
      </c>
      <c r="S278" s="3" t="str" cm="1">
        <f t="array" ref="S278">IF(C278="","",INDEX(FitCurve!$B$3:$B$1002,K278))</f>
        <v/>
      </c>
    </row>
    <row r="279" spans="3:19" x14ac:dyDescent="0.25">
      <c r="C279" s="36"/>
      <c r="D279" s="3" t="str">
        <f>IF(C279="","",IF(OR(C279&gt;MAX(_xlfn.ANCHORARRAY(FitCurve!$E$3)),C279&lt;MIN(_xlfn.ANCHORARRAY(FitCurve!$E$3))),"Out of range",IF(CurveFitting!$N$3="5PL",10^(CurveFitting!$U$26-((LOG10(((CurveFitting!$U$25-CurveFitting!$U$24)/(C279-CurveFitting!$U$24))^(1/CurveFitting!$U$28)-1))/1)/CurveFitting!$U$27),
IF(CurveFitting!$N$3="4PL",10^(CurveFitting!$U$26-((LOG10((CurveFitting!$U$25-CurveFitting!$U$24)/(C279-CurveFitting!$U$24)-1))/CurveFitting!$U$27)),
IF(CurveFitting!$N$3="Linear",(C279-CurveFitting!$U$24)/CurveFitting!$U$25,
IF(CurveFitting!$N$3="Hyperbolic",CurveFitting!$U$25*C279/(CurveFitting!$U$24-C279),
IF(CurveFitting!$N$3="Exp1",CurveFitting!$U$26*LN(CurveFitting!$U$25/(CurveFitting!$U$25-C279)-CurveFitting!$U$24/(CurveFitting!$U$25-C279)),
IF(CurveFitting!$N$3="Exp2",CurveFitting!$U$26*LOG(CurveFitting!$U$24/(CurveFitting!$U$24-C279)-CurveFitting!$U$25/(CurveFitting!$U$24-C279)),""))))))))</f>
        <v/>
      </c>
      <c r="E279" s="3" t="str">
        <f>IFERROR(IF(C279="","",IF(OR(C279&gt;MAX(_xlfn.ANCHORARRAY(FitCurve!$E$3)),C279&lt;MIN(_xlfn.ANCHORARRAY(FitCurve!$E$3))),"Out of range","[ " &amp; TEXT(_xlfn.FORECAST.LINEAR(C279,R279:S279,N279:O279),"#.####") &amp; ", " &amp; TEXT(_xlfn.FORECAST.LINEAR(C279,P279:Q279,L279:M279),"#.####") &amp; " ]")),"")</f>
        <v/>
      </c>
      <c r="H279" s="52" t="str">
        <f>IF(C279="","",_xlfn.XMATCH(C279,FitCurve!AE279:AE1278,-1))</f>
        <v/>
      </c>
      <c r="I279" s="52" t="str">
        <f>IF(C279="","",_xlfn.XMATCH(C279,FitCurve!AE279:AE1278,1))</f>
        <v/>
      </c>
      <c r="J279" s="52" t="str">
        <f>IF(C279="","",_xlfn.XMATCH(C279,FitCurve!AF279:AF1278,-1))</f>
        <v/>
      </c>
      <c r="K279" s="52" t="str">
        <f>IF(C279="","",_xlfn.XMATCH(C279,FitCurve!AF279:AF1278,1))</f>
        <v/>
      </c>
      <c r="L279" s="3" t="str" cm="1">
        <f t="array" ref="L279">IF(C279="","",INDEX(FitCurve!$AE$3:$AE$1002,H279))</f>
        <v/>
      </c>
      <c r="M279" s="3" t="str" cm="1">
        <f t="array" ref="M279">IF(C279="","",INDEX(FitCurve!$AE$3:$AE$1002,I279))</f>
        <v/>
      </c>
      <c r="N279" s="3" t="str" cm="1">
        <f t="array" ref="N279">IF(C279="","",INDEX(FitCurve!$AF$3:$AF$1002,J279))</f>
        <v/>
      </c>
      <c r="O279" s="3" t="str" cm="1">
        <f t="array" ref="O279">IF(C279="","",INDEX(FitCurve!$AF$3:$AF$1002,K279))</f>
        <v/>
      </c>
      <c r="P279" s="3" t="str" cm="1">
        <f t="array" ref="P279">IF(C279="","",INDEX(FitCurve!$B$3:$B$1002,H279))</f>
        <v/>
      </c>
      <c r="Q279" s="3" t="str" cm="1">
        <f t="array" ref="Q279">IF(C279="","",INDEX(FitCurve!$B$3:$B$1002,I279))</f>
        <v/>
      </c>
      <c r="R279" s="3" t="str" cm="1">
        <f t="array" ref="R279">IF(C279="","",INDEX(FitCurve!$B$3:$B$1002,J279))</f>
        <v/>
      </c>
      <c r="S279" s="3" t="str" cm="1">
        <f t="array" ref="S279">IF(C279="","",INDEX(FitCurve!$B$3:$B$1002,K279))</f>
        <v/>
      </c>
    </row>
    <row r="280" spans="3:19" x14ac:dyDescent="0.25">
      <c r="C280" s="36"/>
      <c r="D280" s="3" t="str">
        <f>IF(C280="","",IF(OR(C280&gt;MAX(_xlfn.ANCHORARRAY(FitCurve!$E$3)),C280&lt;MIN(_xlfn.ANCHORARRAY(FitCurve!$E$3))),"Out of range",IF(CurveFitting!$N$3="5PL",10^(CurveFitting!$U$26-((LOG10(((CurveFitting!$U$25-CurveFitting!$U$24)/(C280-CurveFitting!$U$24))^(1/CurveFitting!$U$28)-1))/1)/CurveFitting!$U$27),
IF(CurveFitting!$N$3="4PL",10^(CurveFitting!$U$26-((LOG10((CurveFitting!$U$25-CurveFitting!$U$24)/(C280-CurveFitting!$U$24)-1))/CurveFitting!$U$27)),
IF(CurveFitting!$N$3="Linear",(C280-CurveFitting!$U$24)/CurveFitting!$U$25,
IF(CurveFitting!$N$3="Hyperbolic",CurveFitting!$U$25*C280/(CurveFitting!$U$24-C280),
IF(CurveFitting!$N$3="Exp1",CurveFitting!$U$26*LN(CurveFitting!$U$25/(CurveFitting!$U$25-C280)-CurveFitting!$U$24/(CurveFitting!$U$25-C280)),
IF(CurveFitting!$N$3="Exp2",CurveFitting!$U$26*LOG(CurveFitting!$U$24/(CurveFitting!$U$24-C280)-CurveFitting!$U$25/(CurveFitting!$U$24-C280)),""))))))))</f>
        <v/>
      </c>
      <c r="E280" s="3" t="str">
        <f>IFERROR(IF(C280="","",IF(OR(C280&gt;MAX(_xlfn.ANCHORARRAY(FitCurve!$E$3)),C280&lt;MIN(_xlfn.ANCHORARRAY(FitCurve!$E$3))),"Out of range","[ " &amp; TEXT(_xlfn.FORECAST.LINEAR(C280,R280:S280,N280:O280),"#.####") &amp; ", " &amp; TEXT(_xlfn.FORECAST.LINEAR(C280,P280:Q280,L280:M280),"#.####") &amp; " ]")),"")</f>
        <v/>
      </c>
      <c r="H280" s="52" t="str">
        <f>IF(C280="","",_xlfn.XMATCH(C280,FitCurve!AE280:AE1279,-1))</f>
        <v/>
      </c>
      <c r="I280" s="52" t="str">
        <f>IF(C280="","",_xlfn.XMATCH(C280,FitCurve!AE280:AE1279,1))</f>
        <v/>
      </c>
      <c r="J280" s="52" t="str">
        <f>IF(C280="","",_xlfn.XMATCH(C280,FitCurve!AF280:AF1279,-1))</f>
        <v/>
      </c>
      <c r="K280" s="52" t="str">
        <f>IF(C280="","",_xlfn.XMATCH(C280,FitCurve!AF280:AF1279,1))</f>
        <v/>
      </c>
      <c r="L280" s="3" t="str" cm="1">
        <f t="array" ref="L280">IF(C280="","",INDEX(FitCurve!$AE$3:$AE$1002,H280))</f>
        <v/>
      </c>
      <c r="M280" s="3" t="str" cm="1">
        <f t="array" ref="M280">IF(C280="","",INDEX(FitCurve!$AE$3:$AE$1002,I280))</f>
        <v/>
      </c>
      <c r="N280" s="3" t="str" cm="1">
        <f t="array" ref="N280">IF(C280="","",INDEX(FitCurve!$AF$3:$AF$1002,J280))</f>
        <v/>
      </c>
      <c r="O280" s="3" t="str" cm="1">
        <f t="array" ref="O280">IF(C280="","",INDEX(FitCurve!$AF$3:$AF$1002,K280))</f>
        <v/>
      </c>
      <c r="P280" s="3" t="str" cm="1">
        <f t="array" ref="P280">IF(C280="","",INDEX(FitCurve!$B$3:$B$1002,H280))</f>
        <v/>
      </c>
      <c r="Q280" s="3" t="str" cm="1">
        <f t="array" ref="Q280">IF(C280="","",INDEX(FitCurve!$B$3:$B$1002,I280))</f>
        <v/>
      </c>
      <c r="R280" s="3" t="str" cm="1">
        <f t="array" ref="R280">IF(C280="","",INDEX(FitCurve!$B$3:$B$1002,J280))</f>
        <v/>
      </c>
      <c r="S280" s="3" t="str" cm="1">
        <f t="array" ref="S280">IF(C280="","",INDEX(FitCurve!$B$3:$B$1002,K280))</f>
        <v/>
      </c>
    </row>
    <row r="281" spans="3:19" x14ac:dyDescent="0.25">
      <c r="C281" s="36"/>
      <c r="D281" s="3" t="str">
        <f>IF(C281="","",IF(OR(C281&gt;MAX(_xlfn.ANCHORARRAY(FitCurve!$E$3)),C281&lt;MIN(_xlfn.ANCHORARRAY(FitCurve!$E$3))),"Out of range",IF(CurveFitting!$N$3="5PL",10^(CurveFitting!$U$26-((LOG10(((CurveFitting!$U$25-CurveFitting!$U$24)/(C281-CurveFitting!$U$24))^(1/CurveFitting!$U$28)-1))/1)/CurveFitting!$U$27),
IF(CurveFitting!$N$3="4PL",10^(CurveFitting!$U$26-((LOG10((CurveFitting!$U$25-CurveFitting!$U$24)/(C281-CurveFitting!$U$24)-1))/CurveFitting!$U$27)),
IF(CurveFitting!$N$3="Linear",(C281-CurveFitting!$U$24)/CurveFitting!$U$25,
IF(CurveFitting!$N$3="Hyperbolic",CurveFitting!$U$25*C281/(CurveFitting!$U$24-C281),
IF(CurveFitting!$N$3="Exp1",CurveFitting!$U$26*LN(CurveFitting!$U$25/(CurveFitting!$U$25-C281)-CurveFitting!$U$24/(CurveFitting!$U$25-C281)),
IF(CurveFitting!$N$3="Exp2",CurveFitting!$U$26*LOG(CurveFitting!$U$24/(CurveFitting!$U$24-C281)-CurveFitting!$U$25/(CurveFitting!$U$24-C281)),""))))))))</f>
        <v/>
      </c>
      <c r="E281" s="3" t="str">
        <f>IFERROR(IF(C281="","",IF(OR(C281&gt;MAX(_xlfn.ANCHORARRAY(FitCurve!$E$3)),C281&lt;MIN(_xlfn.ANCHORARRAY(FitCurve!$E$3))),"Out of range","[ " &amp; TEXT(_xlfn.FORECAST.LINEAR(C281,R281:S281,N281:O281),"#.####") &amp; ", " &amp; TEXT(_xlfn.FORECAST.LINEAR(C281,P281:Q281,L281:M281),"#.####") &amp; " ]")),"")</f>
        <v/>
      </c>
      <c r="H281" s="52" t="str">
        <f>IF(C281="","",_xlfn.XMATCH(C281,FitCurve!AE281:AE1280,-1))</f>
        <v/>
      </c>
      <c r="I281" s="52" t="str">
        <f>IF(C281="","",_xlfn.XMATCH(C281,FitCurve!AE281:AE1280,1))</f>
        <v/>
      </c>
      <c r="J281" s="52" t="str">
        <f>IF(C281="","",_xlfn.XMATCH(C281,FitCurve!AF281:AF1280,-1))</f>
        <v/>
      </c>
      <c r="K281" s="52" t="str">
        <f>IF(C281="","",_xlfn.XMATCH(C281,FitCurve!AF281:AF1280,1))</f>
        <v/>
      </c>
      <c r="L281" s="3" t="str" cm="1">
        <f t="array" ref="L281">IF(C281="","",INDEX(FitCurve!$AE$3:$AE$1002,H281))</f>
        <v/>
      </c>
      <c r="M281" s="3" t="str" cm="1">
        <f t="array" ref="M281">IF(C281="","",INDEX(FitCurve!$AE$3:$AE$1002,I281))</f>
        <v/>
      </c>
      <c r="N281" s="3" t="str" cm="1">
        <f t="array" ref="N281">IF(C281="","",INDEX(FitCurve!$AF$3:$AF$1002,J281))</f>
        <v/>
      </c>
      <c r="O281" s="3" t="str" cm="1">
        <f t="array" ref="O281">IF(C281="","",INDEX(FitCurve!$AF$3:$AF$1002,K281))</f>
        <v/>
      </c>
      <c r="P281" s="3" t="str" cm="1">
        <f t="array" ref="P281">IF(C281="","",INDEX(FitCurve!$B$3:$B$1002,H281))</f>
        <v/>
      </c>
      <c r="Q281" s="3" t="str" cm="1">
        <f t="array" ref="Q281">IF(C281="","",INDEX(FitCurve!$B$3:$B$1002,I281))</f>
        <v/>
      </c>
      <c r="R281" s="3" t="str" cm="1">
        <f t="array" ref="R281">IF(C281="","",INDEX(FitCurve!$B$3:$B$1002,J281))</f>
        <v/>
      </c>
      <c r="S281" s="3" t="str" cm="1">
        <f t="array" ref="S281">IF(C281="","",INDEX(FitCurve!$B$3:$B$1002,K281))</f>
        <v/>
      </c>
    </row>
    <row r="282" spans="3:19" x14ac:dyDescent="0.25">
      <c r="C282" s="36"/>
      <c r="D282" s="3" t="str">
        <f>IF(C282="","",IF(OR(C282&gt;MAX(_xlfn.ANCHORARRAY(FitCurve!$E$3)),C282&lt;MIN(_xlfn.ANCHORARRAY(FitCurve!$E$3))),"Out of range",IF(CurveFitting!$N$3="5PL",10^(CurveFitting!$U$26-((LOG10(((CurveFitting!$U$25-CurveFitting!$U$24)/(C282-CurveFitting!$U$24))^(1/CurveFitting!$U$28)-1))/1)/CurveFitting!$U$27),
IF(CurveFitting!$N$3="4PL",10^(CurveFitting!$U$26-((LOG10((CurveFitting!$U$25-CurveFitting!$U$24)/(C282-CurveFitting!$U$24)-1))/CurveFitting!$U$27)),
IF(CurveFitting!$N$3="Linear",(C282-CurveFitting!$U$24)/CurveFitting!$U$25,
IF(CurveFitting!$N$3="Hyperbolic",CurveFitting!$U$25*C282/(CurveFitting!$U$24-C282),
IF(CurveFitting!$N$3="Exp1",CurveFitting!$U$26*LN(CurveFitting!$U$25/(CurveFitting!$U$25-C282)-CurveFitting!$U$24/(CurveFitting!$U$25-C282)),
IF(CurveFitting!$N$3="Exp2",CurveFitting!$U$26*LOG(CurveFitting!$U$24/(CurveFitting!$U$24-C282)-CurveFitting!$U$25/(CurveFitting!$U$24-C282)),""))))))))</f>
        <v/>
      </c>
      <c r="E282" s="3" t="str">
        <f>IFERROR(IF(C282="","",IF(OR(C282&gt;MAX(_xlfn.ANCHORARRAY(FitCurve!$E$3)),C282&lt;MIN(_xlfn.ANCHORARRAY(FitCurve!$E$3))),"Out of range","[ " &amp; TEXT(_xlfn.FORECAST.LINEAR(C282,R282:S282,N282:O282),"#.####") &amp; ", " &amp; TEXT(_xlfn.FORECAST.LINEAR(C282,P282:Q282,L282:M282),"#.####") &amp; " ]")),"")</f>
        <v/>
      </c>
      <c r="H282" s="52" t="str">
        <f>IF(C282="","",_xlfn.XMATCH(C282,FitCurve!AE282:AE1281,-1))</f>
        <v/>
      </c>
      <c r="I282" s="52" t="str">
        <f>IF(C282="","",_xlfn.XMATCH(C282,FitCurve!AE282:AE1281,1))</f>
        <v/>
      </c>
      <c r="J282" s="52" t="str">
        <f>IF(C282="","",_xlfn.XMATCH(C282,FitCurve!AF282:AF1281,-1))</f>
        <v/>
      </c>
      <c r="K282" s="52" t="str">
        <f>IF(C282="","",_xlfn.XMATCH(C282,FitCurve!AF282:AF1281,1))</f>
        <v/>
      </c>
      <c r="L282" s="3" t="str" cm="1">
        <f t="array" ref="L282">IF(C282="","",INDEX(FitCurve!$AE$3:$AE$1002,H282))</f>
        <v/>
      </c>
      <c r="M282" s="3" t="str" cm="1">
        <f t="array" ref="M282">IF(C282="","",INDEX(FitCurve!$AE$3:$AE$1002,I282))</f>
        <v/>
      </c>
      <c r="N282" s="3" t="str" cm="1">
        <f t="array" ref="N282">IF(C282="","",INDEX(FitCurve!$AF$3:$AF$1002,J282))</f>
        <v/>
      </c>
      <c r="O282" s="3" t="str" cm="1">
        <f t="array" ref="O282">IF(C282="","",INDEX(FitCurve!$AF$3:$AF$1002,K282))</f>
        <v/>
      </c>
      <c r="P282" s="3" t="str" cm="1">
        <f t="array" ref="P282">IF(C282="","",INDEX(FitCurve!$B$3:$B$1002,H282))</f>
        <v/>
      </c>
      <c r="Q282" s="3" t="str" cm="1">
        <f t="array" ref="Q282">IF(C282="","",INDEX(FitCurve!$B$3:$B$1002,I282))</f>
        <v/>
      </c>
      <c r="R282" s="3" t="str" cm="1">
        <f t="array" ref="R282">IF(C282="","",INDEX(FitCurve!$B$3:$B$1002,J282))</f>
        <v/>
      </c>
      <c r="S282" s="3" t="str" cm="1">
        <f t="array" ref="S282">IF(C282="","",INDEX(FitCurve!$B$3:$B$1002,K282))</f>
        <v/>
      </c>
    </row>
    <row r="283" spans="3:19" x14ac:dyDescent="0.25">
      <c r="C283" s="36"/>
      <c r="D283" s="3" t="str">
        <f>IF(C283="","",IF(OR(C283&gt;MAX(_xlfn.ANCHORARRAY(FitCurve!$E$3)),C283&lt;MIN(_xlfn.ANCHORARRAY(FitCurve!$E$3))),"Out of range",IF(CurveFitting!$N$3="5PL",10^(CurveFitting!$U$26-((LOG10(((CurveFitting!$U$25-CurveFitting!$U$24)/(C283-CurveFitting!$U$24))^(1/CurveFitting!$U$28)-1))/1)/CurveFitting!$U$27),
IF(CurveFitting!$N$3="4PL",10^(CurveFitting!$U$26-((LOG10((CurveFitting!$U$25-CurveFitting!$U$24)/(C283-CurveFitting!$U$24)-1))/CurveFitting!$U$27)),
IF(CurveFitting!$N$3="Linear",(C283-CurveFitting!$U$24)/CurveFitting!$U$25,
IF(CurveFitting!$N$3="Hyperbolic",CurveFitting!$U$25*C283/(CurveFitting!$U$24-C283),
IF(CurveFitting!$N$3="Exp1",CurveFitting!$U$26*LN(CurveFitting!$U$25/(CurveFitting!$U$25-C283)-CurveFitting!$U$24/(CurveFitting!$U$25-C283)),
IF(CurveFitting!$N$3="Exp2",CurveFitting!$U$26*LOG(CurveFitting!$U$24/(CurveFitting!$U$24-C283)-CurveFitting!$U$25/(CurveFitting!$U$24-C283)),""))))))))</f>
        <v/>
      </c>
      <c r="E283" s="3" t="str">
        <f>IFERROR(IF(C283="","",IF(OR(C283&gt;MAX(_xlfn.ANCHORARRAY(FitCurve!$E$3)),C283&lt;MIN(_xlfn.ANCHORARRAY(FitCurve!$E$3))),"Out of range","[ " &amp; TEXT(_xlfn.FORECAST.LINEAR(C283,R283:S283,N283:O283),"#.####") &amp; ", " &amp; TEXT(_xlfn.FORECAST.LINEAR(C283,P283:Q283,L283:M283),"#.####") &amp; " ]")),"")</f>
        <v/>
      </c>
      <c r="H283" s="52" t="str">
        <f>IF(C283="","",_xlfn.XMATCH(C283,FitCurve!AE283:AE1282,-1))</f>
        <v/>
      </c>
      <c r="I283" s="52" t="str">
        <f>IF(C283="","",_xlfn.XMATCH(C283,FitCurve!AE283:AE1282,1))</f>
        <v/>
      </c>
      <c r="J283" s="52" t="str">
        <f>IF(C283="","",_xlfn.XMATCH(C283,FitCurve!AF283:AF1282,-1))</f>
        <v/>
      </c>
      <c r="K283" s="52" t="str">
        <f>IF(C283="","",_xlfn.XMATCH(C283,FitCurve!AF283:AF1282,1))</f>
        <v/>
      </c>
      <c r="L283" s="3" t="str" cm="1">
        <f t="array" ref="L283">IF(C283="","",INDEX(FitCurve!$AE$3:$AE$1002,H283))</f>
        <v/>
      </c>
      <c r="M283" s="3" t="str" cm="1">
        <f t="array" ref="M283">IF(C283="","",INDEX(FitCurve!$AE$3:$AE$1002,I283))</f>
        <v/>
      </c>
      <c r="N283" s="3" t="str" cm="1">
        <f t="array" ref="N283">IF(C283="","",INDEX(FitCurve!$AF$3:$AF$1002,J283))</f>
        <v/>
      </c>
      <c r="O283" s="3" t="str" cm="1">
        <f t="array" ref="O283">IF(C283="","",INDEX(FitCurve!$AF$3:$AF$1002,K283))</f>
        <v/>
      </c>
      <c r="P283" s="3" t="str" cm="1">
        <f t="array" ref="P283">IF(C283="","",INDEX(FitCurve!$B$3:$B$1002,H283))</f>
        <v/>
      </c>
      <c r="Q283" s="3" t="str" cm="1">
        <f t="array" ref="Q283">IF(C283="","",INDEX(FitCurve!$B$3:$B$1002,I283))</f>
        <v/>
      </c>
      <c r="R283" s="3" t="str" cm="1">
        <f t="array" ref="R283">IF(C283="","",INDEX(FitCurve!$B$3:$B$1002,J283))</f>
        <v/>
      </c>
      <c r="S283" s="3" t="str" cm="1">
        <f t="array" ref="S283">IF(C283="","",INDEX(FitCurve!$B$3:$B$1002,K283))</f>
        <v/>
      </c>
    </row>
    <row r="284" spans="3:19" x14ac:dyDescent="0.25">
      <c r="C284" s="36"/>
      <c r="D284" s="3" t="str">
        <f>IF(C284="","",IF(OR(C284&gt;MAX(_xlfn.ANCHORARRAY(FitCurve!$E$3)),C284&lt;MIN(_xlfn.ANCHORARRAY(FitCurve!$E$3))),"Out of range",IF(CurveFitting!$N$3="5PL",10^(CurveFitting!$U$26-((LOG10(((CurveFitting!$U$25-CurveFitting!$U$24)/(C284-CurveFitting!$U$24))^(1/CurveFitting!$U$28)-1))/1)/CurveFitting!$U$27),
IF(CurveFitting!$N$3="4PL",10^(CurveFitting!$U$26-((LOG10((CurveFitting!$U$25-CurveFitting!$U$24)/(C284-CurveFitting!$U$24)-1))/CurveFitting!$U$27)),
IF(CurveFitting!$N$3="Linear",(C284-CurveFitting!$U$24)/CurveFitting!$U$25,
IF(CurveFitting!$N$3="Hyperbolic",CurveFitting!$U$25*C284/(CurveFitting!$U$24-C284),
IF(CurveFitting!$N$3="Exp1",CurveFitting!$U$26*LN(CurveFitting!$U$25/(CurveFitting!$U$25-C284)-CurveFitting!$U$24/(CurveFitting!$U$25-C284)),
IF(CurveFitting!$N$3="Exp2",CurveFitting!$U$26*LOG(CurveFitting!$U$24/(CurveFitting!$U$24-C284)-CurveFitting!$U$25/(CurveFitting!$U$24-C284)),""))))))))</f>
        <v/>
      </c>
      <c r="E284" s="3" t="str">
        <f>IFERROR(IF(C284="","",IF(OR(C284&gt;MAX(_xlfn.ANCHORARRAY(FitCurve!$E$3)),C284&lt;MIN(_xlfn.ANCHORARRAY(FitCurve!$E$3))),"Out of range","[ " &amp; TEXT(_xlfn.FORECAST.LINEAR(C284,R284:S284,N284:O284),"#.####") &amp; ", " &amp; TEXT(_xlfn.FORECAST.LINEAR(C284,P284:Q284,L284:M284),"#.####") &amp; " ]")),"")</f>
        <v/>
      </c>
      <c r="H284" s="52" t="str">
        <f>IF(C284="","",_xlfn.XMATCH(C284,FitCurve!AE284:AE1283,-1))</f>
        <v/>
      </c>
      <c r="I284" s="52" t="str">
        <f>IF(C284="","",_xlfn.XMATCH(C284,FitCurve!AE284:AE1283,1))</f>
        <v/>
      </c>
      <c r="J284" s="52" t="str">
        <f>IF(C284="","",_xlfn.XMATCH(C284,FitCurve!AF284:AF1283,-1))</f>
        <v/>
      </c>
      <c r="K284" s="52" t="str">
        <f>IF(C284="","",_xlfn.XMATCH(C284,FitCurve!AF284:AF1283,1))</f>
        <v/>
      </c>
      <c r="L284" s="3" t="str" cm="1">
        <f t="array" ref="L284">IF(C284="","",INDEX(FitCurve!$AE$3:$AE$1002,H284))</f>
        <v/>
      </c>
      <c r="M284" s="3" t="str" cm="1">
        <f t="array" ref="M284">IF(C284="","",INDEX(FitCurve!$AE$3:$AE$1002,I284))</f>
        <v/>
      </c>
      <c r="N284" s="3" t="str" cm="1">
        <f t="array" ref="N284">IF(C284="","",INDEX(FitCurve!$AF$3:$AF$1002,J284))</f>
        <v/>
      </c>
      <c r="O284" s="3" t="str" cm="1">
        <f t="array" ref="O284">IF(C284="","",INDEX(FitCurve!$AF$3:$AF$1002,K284))</f>
        <v/>
      </c>
      <c r="P284" s="3" t="str" cm="1">
        <f t="array" ref="P284">IF(C284="","",INDEX(FitCurve!$B$3:$B$1002,H284))</f>
        <v/>
      </c>
      <c r="Q284" s="3" t="str" cm="1">
        <f t="array" ref="Q284">IF(C284="","",INDEX(FitCurve!$B$3:$B$1002,I284))</f>
        <v/>
      </c>
      <c r="R284" s="3" t="str" cm="1">
        <f t="array" ref="R284">IF(C284="","",INDEX(FitCurve!$B$3:$B$1002,J284))</f>
        <v/>
      </c>
      <c r="S284" s="3" t="str" cm="1">
        <f t="array" ref="S284">IF(C284="","",INDEX(FitCurve!$B$3:$B$1002,K284))</f>
        <v/>
      </c>
    </row>
    <row r="285" spans="3:19" x14ac:dyDescent="0.25">
      <c r="C285" s="36"/>
      <c r="D285" s="3" t="str">
        <f>IF(C285="","",IF(OR(C285&gt;MAX(_xlfn.ANCHORARRAY(FitCurve!$E$3)),C285&lt;MIN(_xlfn.ANCHORARRAY(FitCurve!$E$3))),"Out of range",IF(CurveFitting!$N$3="5PL",10^(CurveFitting!$U$26-((LOG10(((CurveFitting!$U$25-CurveFitting!$U$24)/(C285-CurveFitting!$U$24))^(1/CurveFitting!$U$28)-1))/1)/CurveFitting!$U$27),
IF(CurveFitting!$N$3="4PL",10^(CurveFitting!$U$26-((LOG10((CurveFitting!$U$25-CurveFitting!$U$24)/(C285-CurveFitting!$U$24)-1))/CurveFitting!$U$27)),
IF(CurveFitting!$N$3="Linear",(C285-CurveFitting!$U$24)/CurveFitting!$U$25,
IF(CurveFitting!$N$3="Hyperbolic",CurveFitting!$U$25*C285/(CurveFitting!$U$24-C285),
IF(CurveFitting!$N$3="Exp1",CurveFitting!$U$26*LN(CurveFitting!$U$25/(CurveFitting!$U$25-C285)-CurveFitting!$U$24/(CurveFitting!$U$25-C285)),
IF(CurveFitting!$N$3="Exp2",CurveFitting!$U$26*LOG(CurveFitting!$U$24/(CurveFitting!$U$24-C285)-CurveFitting!$U$25/(CurveFitting!$U$24-C285)),""))))))))</f>
        <v/>
      </c>
      <c r="E285" s="3" t="str">
        <f>IFERROR(IF(C285="","",IF(OR(C285&gt;MAX(_xlfn.ANCHORARRAY(FitCurve!$E$3)),C285&lt;MIN(_xlfn.ANCHORARRAY(FitCurve!$E$3))),"Out of range","[ " &amp; TEXT(_xlfn.FORECAST.LINEAR(C285,R285:S285,N285:O285),"#.####") &amp; ", " &amp; TEXT(_xlfn.FORECAST.LINEAR(C285,P285:Q285,L285:M285),"#.####") &amp; " ]")),"")</f>
        <v/>
      </c>
      <c r="H285" s="52" t="str">
        <f>IF(C285="","",_xlfn.XMATCH(C285,FitCurve!AE285:AE1284,-1))</f>
        <v/>
      </c>
      <c r="I285" s="52" t="str">
        <f>IF(C285="","",_xlfn.XMATCH(C285,FitCurve!AE285:AE1284,1))</f>
        <v/>
      </c>
      <c r="J285" s="52" t="str">
        <f>IF(C285="","",_xlfn.XMATCH(C285,FitCurve!AF285:AF1284,-1))</f>
        <v/>
      </c>
      <c r="K285" s="52" t="str">
        <f>IF(C285="","",_xlfn.XMATCH(C285,FitCurve!AF285:AF1284,1))</f>
        <v/>
      </c>
      <c r="L285" s="3" t="str" cm="1">
        <f t="array" ref="L285">IF(C285="","",INDEX(FitCurve!$AE$3:$AE$1002,H285))</f>
        <v/>
      </c>
      <c r="M285" s="3" t="str" cm="1">
        <f t="array" ref="M285">IF(C285="","",INDEX(FitCurve!$AE$3:$AE$1002,I285))</f>
        <v/>
      </c>
      <c r="N285" s="3" t="str" cm="1">
        <f t="array" ref="N285">IF(C285="","",INDEX(FitCurve!$AF$3:$AF$1002,J285))</f>
        <v/>
      </c>
      <c r="O285" s="3" t="str" cm="1">
        <f t="array" ref="O285">IF(C285="","",INDEX(FitCurve!$AF$3:$AF$1002,K285))</f>
        <v/>
      </c>
      <c r="P285" s="3" t="str" cm="1">
        <f t="array" ref="P285">IF(C285="","",INDEX(FitCurve!$B$3:$B$1002,H285))</f>
        <v/>
      </c>
      <c r="Q285" s="3" t="str" cm="1">
        <f t="array" ref="Q285">IF(C285="","",INDEX(FitCurve!$B$3:$B$1002,I285))</f>
        <v/>
      </c>
      <c r="R285" s="3" t="str" cm="1">
        <f t="array" ref="R285">IF(C285="","",INDEX(FitCurve!$B$3:$B$1002,J285))</f>
        <v/>
      </c>
      <c r="S285" s="3" t="str" cm="1">
        <f t="array" ref="S285">IF(C285="","",INDEX(FitCurve!$B$3:$B$1002,K285))</f>
        <v/>
      </c>
    </row>
    <row r="286" spans="3:19" x14ac:dyDescent="0.25">
      <c r="C286" s="36"/>
      <c r="D286" s="3" t="str">
        <f>IF(C286="","",IF(OR(C286&gt;MAX(_xlfn.ANCHORARRAY(FitCurve!$E$3)),C286&lt;MIN(_xlfn.ANCHORARRAY(FitCurve!$E$3))),"Out of range",IF(CurveFitting!$N$3="5PL",10^(CurveFitting!$U$26-((LOG10(((CurveFitting!$U$25-CurveFitting!$U$24)/(C286-CurveFitting!$U$24))^(1/CurveFitting!$U$28)-1))/1)/CurveFitting!$U$27),
IF(CurveFitting!$N$3="4PL",10^(CurveFitting!$U$26-((LOG10((CurveFitting!$U$25-CurveFitting!$U$24)/(C286-CurveFitting!$U$24)-1))/CurveFitting!$U$27)),
IF(CurveFitting!$N$3="Linear",(C286-CurveFitting!$U$24)/CurveFitting!$U$25,
IF(CurveFitting!$N$3="Hyperbolic",CurveFitting!$U$25*C286/(CurveFitting!$U$24-C286),
IF(CurveFitting!$N$3="Exp1",CurveFitting!$U$26*LN(CurveFitting!$U$25/(CurveFitting!$U$25-C286)-CurveFitting!$U$24/(CurveFitting!$U$25-C286)),
IF(CurveFitting!$N$3="Exp2",CurveFitting!$U$26*LOG(CurveFitting!$U$24/(CurveFitting!$U$24-C286)-CurveFitting!$U$25/(CurveFitting!$U$24-C286)),""))))))))</f>
        <v/>
      </c>
      <c r="E286" s="3" t="str">
        <f>IFERROR(IF(C286="","",IF(OR(C286&gt;MAX(_xlfn.ANCHORARRAY(FitCurve!$E$3)),C286&lt;MIN(_xlfn.ANCHORARRAY(FitCurve!$E$3))),"Out of range","[ " &amp; TEXT(_xlfn.FORECAST.LINEAR(C286,R286:S286,N286:O286),"#.####") &amp; ", " &amp; TEXT(_xlfn.FORECAST.LINEAR(C286,P286:Q286,L286:M286),"#.####") &amp; " ]")),"")</f>
        <v/>
      </c>
      <c r="H286" s="52" t="str">
        <f>IF(C286="","",_xlfn.XMATCH(C286,FitCurve!AE286:AE1285,-1))</f>
        <v/>
      </c>
      <c r="I286" s="52" t="str">
        <f>IF(C286="","",_xlfn.XMATCH(C286,FitCurve!AE286:AE1285,1))</f>
        <v/>
      </c>
      <c r="J286" s="52" t="str">
        <f>IF(C286="","",_xlfn.XMATCH(C286,FitCurve!AF286:AF1285,-1))</f>
        <v/>
      </c>
      <c r="K286" s="52" t="str">
        <f>IF(C286="","",_xlfn.XMATCH(C286,FitCurve!AF286:AF1285,1))</f>
        <v/>
      </c>
      <c r="L286" s="3" t="str" cm="1">
        <f t="array" ref="L286">IF(C286="","",INDEX(FitCurve!$AE$3:$AE$1002,H286))</f>
        <v/>
      </c>
      <c r="M286" s="3" t="str" cm="1">
        <f t="array" ref="M286">IF(C286="","",INDEX(FitCurve!$AE$3:$AE$1002,I286))</f>
        <v/>
      </c>
      <c r="N286" s="3" t="str" cm="1">
        <f t="array" ref="N286">IF(C286="","",INDEX(FitCurve!$AF$3:$AF$1002,J286))</f>
        <v/>
      </c>
      <c r="O286" s="3" t="str" cm="1">
        <f t="array" ref="O286">IF(C286="","",INDEX(FitCurve!$AF$3:$AF$1002,K286))</f>
        <v/>
      </c>
      <c r="P286" s="3" t="str" cm="1">
        <f t="array" ref="P286">IF(C286="","",INDEX(FitCurve!$B$3:$B$1002,H286))</f>
        <v/>
      </c>
      <c r="Q286" s="3" t="str" cm="1">
        <f t="array" ref="Q286">IF(C286="","",INDEX(FitCurve!$B$3:$B$1002,I286))</f>
        <v/>
      </c>
      <c r="R286" s="3" t="str" cm="1">
        <f t="array" ref="R286">IF(C286="","",INDEX(FitCurve!$B$3:$B$1002,J286))</f>
        <v/>
      </c>
      <c r="S286" s="3" t="str" cm="1">
        <f t="array" ref="S286">IF(C286="","",INDEX(FitCurve!$B$3:$B$1002,K286))</f>
        <v/>
      </c>
    </row>
    <row r="287" spans="3:19" x14ac:dyDescent="0.25">
      <c r="C287" s="36"/>
      <c r="D287" s="3" t="str">
        <f>IF(C287="","",IF(OR(C287&gt;MAX(_xlfn.ANCHORARRAY(FitCurve!$E$3)),C287&lt;MIN(_xlfn.ANCHORARRAY(FitCurve!$E$3))),"Out of range",IF(CurveFitting!$N$3="5PL",10^(CurveFitting!$U$26-((LOG10(((CurveFitting!$U$25-CurveFitting!$U$24)/(C287-CurveFitting!$U$24))^(1/CurveFitting!$U$28)-1))/1)/CurveFitting!$U$27),
IF(CurveFitting!$N$3="4PL",10^(CurveFitting!$U$26-((LOG10((CurveFitting!$U$25-CurveFitting!$U$24)/(C287-CurveFitting!$U$24)-1))/CurveFitting!$U$27)),
IF(CurveFitting!$N$3="Linear",(C287-CurveFitting!$U$24)/CurveFitting!$U$25,
IF(CurveFitting!$N$3="Hyperbolic",CurveFitting!$U$25*C287/(CurveFitting!$U$24-C287),
IF(CurveFitting!$N$3="Exp1",CurveFitting!$U$26*LN(CurveFitting!$U$25/(CurveFitting!$U$25-C287)-CurveFitting!$U$24/(CurveFitting!$U$25-C287)),
IF(CurveFitting!$N$3="Exp2",CurveFitting!$U$26*LOG(CurveFitting!$U$24/(CurveFitting!$U$24-C287)-CurveFitting!$U$25/(CurveFitting!$U$24-C287)),""))))))))</f>
        <v/>
      </c>
      <c r="E287" s="3" t="str">
        <f>IFERROR(IF(C287="","",IF(OR(C287&gt;MAX(_xlfn.ANCHORARRAY(FitCurve!$E$3)),C287&lt;MIN(_xlfn.ANCHORARRAY(FitCurve!$E$3))),"Out of range","[ " &amp; TEXT(_xlfn.FORECAST.LINEAR(C287,R287:S287,N287:O287),"#.####") &amp; ", " &amp; TEXT(_xlfn.FORECAST.LINEAR(C287,P287:Q287,L287:M287),"#.####") &amp; " ]")),"")</f>
        <v/>
      </c>
      <c r="H287" s="52" t="str">
        <f>IF(C287="","",_xlfn.XMATCH(C287,FitCurve!AE287:AE1286,-1))</f>
        <v/>
      </c>
      <c r="I287" s="52" t="str">
        <f>IF(C287="","",_xlfn.XMATCH(C287,FitCurve!AE287:AE1286,1))</f>
        <v/>
      </c>
      <c r="J287" s="52" t="str">
        <f>IF(C287="","",_xlfn.XMATCH(C287,FitCurve!AF287:AF1286,-1))</f>
        <v/>
      </c>
      <c r="K287" s="52" t="str">
        <f>IF(C287="","",_xlfn.XMATCH(C287,FitCurve!AF287:AF1286,1))</f>
        <v/>
      </c>
      <c r="L287" s="3" t="str" cm="1">
        <f t="array" ref="L287">IF(C287="","",INDEX(FitCurve!$AE$3:$AE$1002,H287))</f>
        <v/>
      </c>
      <c r="M287" s="3" t="str" cm="1">
        <f t="array" ref="M287">IF(C287="","",INDEX(FitCurve!$AE$3:$AE$1002,I287))</f>
        <v/>
      </c>
      <c r="N287" s="3" t="str" cm="1">
        <f t="array" ref="N287">IF(C287="","",INDEX(FitCurve!$AF$3:$AF$1002,J287))</f>
        <v/>
      </c>
      <c r="O287" s="3" t="str" cm="1">
        <f t="array" ref="O287">IF(C287="","",INDEX(FitCurve!$AF$3:$AF$1002,K287))</f>
        <v/>
      </c>
      <c r="P287" s="3" t="str" cm="1">
        <f t="array" ref="P287">IF(C287="","",INDEX(FitCurve!$B$3:$B$1002,H287))</f>
        <v/>
      </c>
      <c r="Q287" s="3" t="str" cm="1">
        <f t="array" ref="Q287">IF(C287="","",INDEX(FitCurve!$B$3:$B$1002,I287))</f>
        <v/>
      </c>
      <c r="R287" s="3" t="str" cm="1">
        <f t="array" ref="R287">IF(C287="","",INDEX(FitCurve!$B$3:$B$1002,J287))</f>
        <v/>
      </c>
      <c r="S287" s="3" t="str" cm="1">
        <f t="array" ref="S287">IF(C287="","",INDEX(FitCurve!$B$3:$B$1002,K287))</f>
        <v/>
      </c>
    </row>
    <row r="288" spans="3:19" x14ac:dyDescent="0.25">
      <c r="C288" s="36"/>
      <c r="D288" s="3" t="str">
        <f>IF(C288="","",IF(OR(C288&gt;MAX(_xlfn.ANCHORARRAY(FitCurve!$E$3)),C288&lt;MIN(_xlfn.ANCHORARRAY(FitCurve!$E$3))),"Out of range",IF(CurveFitting!$N$3="5PL",10^(CurveFitting!$U$26-((LOG10(((CurveFitting!$U$25-CurveFitting!$U$24)/(C288-CurveFitting!$U$24))^(1/CurveFitting!$U$28)-1))/1)/CurveFitting!$U$27),
IF(CurveFitting!$N$3="4PL",10^(CurveFitting!$U$26-((LOG10((CurveFitting!$U$25-CurveFitting!$U$24)/(C288-CurveFitting!$U$24)-1))/CurveFitting!$U$27)),
IF(CurveFitting!$N$3="Linear",(C288-CurveFitting!$U$24)/CurveFitting!$U$25,
IF(CurveFitting!$N$3="Hyperbolic",CurveFitting!$U$25*C288/(CurveFitting!$U$24-C288),
IF(CurveFitting!$N$3="Exp1",CurveFitting!$U$26*LN(CurveFitting!$U$25/(CurveFitting!$U$25-C288)-CurveFitting!$U$24/(CurveFitting!$U$25-C288)),
IF(CurveFitting!$N$3="Exp2",CurveFitting!$U$26*LOG(CurveFitting!$U$24/(CurveFitting!$U$24-C288)-CurveFitting!$U$25/(CurveFitting!$U$24-C288)),""))))))))</f>
        <v/>
      </c>
      <c r="E288" s="3" t="str">
        <f>IFERROR(IF(C288="","",IF(OR(C288&gt;MAX(_xlfn.ANCHORARRAY(FitCurve!$E$3)),C288&lt;MIN(_xlfn.ANCHORARRAY(FitCurve!$E$3))),"Out of range","[ " &amp; TEXT(_xlfn.FORECAST.LINEAR(C288,R288:S288,N288:O288),"#.####") &amp; ", " &amp; TEXT(_xlfn.FORECAST.LINEAR(C288,P288:Q288,L288:M288),"#.####") &amp; " ]")),"")</f>
        <v/>
      </c>
      <c r="H288" s="52" t="str">
        <f>IF(C288="","",_xlfn.XMATCH(C288,FitCurve!AE288:AE1287,-1))</f>
        <v/>
      </c>
      <c r="I288" s="52" t="str">
        <f>IF(C288="","",_xlfn.XMATCH(C288,FitCurve!AE288:AE1287,1))</f>
        <v/>
      </c>
      <c r="J288" s="52" t="str">
        <f>IF(C288="","",_xlfn.XMATCH(C288,FitCurve!AF288:AF1287,-1))</f>
        <v/>
      </c>
      <c r="K288" s="52" t="str">
        <f>IF(C288="","",_xlfn.XMATCH(C288,FitCurve!AF288:AF1287,1))</f>
        <v/>
      </c>
      <c r="L288" s="3" t="str" cm="1">
        <f t="array" ref="L288">IF(C288="","",INDEX(FitCurve!$AE$3:$AE$1002,H288))</f>
        <v/>
      </c>
      <c r="M288" s="3" t="str" cm="1">
        <f t="array" ref="M288">IF(C288="","",INDEX(FitCurve!$AE$3:$AE$1002,I288))</f>
        <v/>
      </c>
      <c r="N288" s="3" t="str" cm="1">
        <f t="array" ref="N288">IF(C288="","",INDEX(FitCurve!$AF$3:$AF$1002,J288))</f>
        <v/>
      </c>
      <c r="O288" s="3" t="str" cm="1">
        <f t="array" ref="O288">IF(C288="","",INDEX(FitCurve!$AF$3:$AF$1002,K288))</f>
        <v/>
      </c>
      <c r="P288" s="3" t="str" cm="1">
        <f t="array" ref="P288">IF(C288="","",INDEX(FitCurve!$B$3:$B$1002,H288))</f>
        <v/>
      </c>
      <c r="Q288" s="3" t="str" cm="1">
        <f t="array" ref="Q288">IF(C288="","",INDEX(FitCurve!$B$3:$B$1002,I288))</f>
        <v/>
      </c>
      <c r="R288" s="3" t="str" cm="1">
        <f t="array" ref="R288">IF(C288="","",INDEX(FitCurve!$B$3:$B$1002,J288))</f>
        <v/>
      </c>
      <c r="S288" s="3" t="str" cm="1">
        <f t="array" ref="S288">IF(C288="","",INDEX(FitCurve!$B$3:$B$1002,K288))</f>
        <v/>
      </c>
    </row>
    <row r="289" spans="3:19" x14ac:dyDescent="0.25">
      <c r="C289" s="36"/>
      <c r="D289" s="3" t="str">
        <f>IF(C289="","",IF(OR(C289&gt;MAX(_xlfn.ANCHORARRAY(FitCurve!$E$3)),C289&lt;MIN(_xlfn.ANCHORARRAY(FitCurve!$E$3))),"Out of range",IF(CurveFitting!$N$3="5PL",10^(CurveFitting!$U$26-((LOG10(((CurveFitting!$U$25-CurveFitting!$U$24)/(C289-CurveFitting!$U$24))^(1/CurveFitting!$U$28)-1))/1)/CurveFitting!$U$27),
IF(CurveFitting!$N$3="4PL",10^(CurveFitting!$U$26-((LOG10((CurveFitting!$U$25-CurveFitting!$U$24)/(C289-CurveFitting!$U$24)-1))/CurveFitting!$U$27)),
IF(CurveFitting!$N$3="Linear",(C289-CurveFitting!$U$24)/CurveFitting!$U$25,
IF(CurveFitting!$N$3="Hyperbolic",CurveFitting!$U$25*C289/(CurveFitting!$U$24-C289),
IF(CurveFitting!$N$3="Exp1",CurveFitting!$U$26*LN(CurveFitting!$U$25/(CurveFitting!$U$25-C289)-CurveFitting!$U$24/(CurveFitting!$U$25-C289)),
IF(CurveFitting!$N$3="Exp2",CurveFitting!$U$26*LOG(CurveFitting!$U$24/(CurveFitting!$U$24-C289)-CurveFitting!$U$25/(CurveFitting!$U$24-C289)),""))))))))</f>
        <v/>
      </c>
      <c r="E289" s="3" t="str">
        <f>IFERROR(IF(C289="","",IF(OR(C289&gt;MAX(_xlfn.ANCHORARRAY(FitCurve!$E$3)),C289&lt;MIN(_xlfn.ANCHORARRAY(FitCurve!$E$3))),"Out of range","[ " &amp; TEXT(_xlfn.FORECAST.LINEAR(C289,R289:S289,N289:O289),"#.####") &amp; ", " &amp; TEXT(_xlfn.FORECAST.LINEAR(C289,P289:Q289,L289:M289),"#.####") &amp; " ]")),"")</f>
        <v/>
      </c>
      <c r="H289" s="52" t="str">
        <f>IF(C289="","",_xlfn.XMATCH(C289,FitCurve!AE289:AE1288,-1))</f>
        <v/>
      </c>
      <c r="I289" s="52" t="str">
        <f>IF(C289="","",_xlfn.XMATCH(C289,FitCurve!AE289:AE1288,1))</f>
        <v/>
      </c>
      <c r="J289" s="52" t="str">
        <f>IF(C289="","",_xlfn.XMATCH(C289,FitCurve!AF289:AF1288,-1))</f>
        <v/>
      </c>
      <c r="K289" s="52" t="str">
        <f>IF(C289="","",_xlfn.XMATCH(C289,FitCurve!AF289:AF1288,1))</f>
        <v/>
      </c>
      <c r="L289" s="3" t="str" cm="1">
        <f t="array" ref="L289">IF(C289="","",INDEX(FitCurve!$AE$3:$AE$1002,H289))</f>
        <v/>
      </c>
      <c r="M289" s="3" t="str" cm="1">
        <f t="array" ref="M289">IF(C289="","",INDEX(FitCurve!$AE$3:$AE$1002,I289))</f>
        <v/>
      </c>
      <c r="N289" s="3" t="str" cm="1">
        <f t="array" ref="N289">IF(C289="","",INDEX(FitCurve!$AF$3:$AF$1002,J289))</f>
        <v/>
      </c>
      <c r="O289" s="3" t="str" cm="1">
        <f t="array" ref="O289">IF(C289="","",INDEX(FitCurve!$AF$3:$AF$1002,K289))</f>
        <v/>
      </c>
      <c r="P289" s="3" t="str" cm="1">
        <f t="array" ref="P289">IF(C289="","",INDEX(FitCurve!$B$3:$B$1002,H289))</f>
        <v/>
      </c>
      <c r="Q289" s="3" t="str" cm="1">
        <f t="array" ref="Q289">IF(C289="","",INDEX(FitCurve!$B$3:$B$1002,I289))</f>
        <v/>
      </c>
      <c r="R289" s="3" t="str" cm="1">
        <f t="array" ref="R289">IF(C289="","",INDEX(FitCurve!$B$3:$B$1002,J289))</f>
        <v/>
      </c>
      <c r="S289" s="3" t="str" cm="1">
        <f t="array" ref="S289">IF(C289="","",INDEX(FitCurve!$B$3:$B$1002,K289))</f>
        <v/>
      </c>
    </row>
    <row r="290" spans="3:19" x14ac:dyDescent="0.25">
      <c r="C290" s="36"/>
      <c r="D290" s="3" t="str">
        <f>IF(C290="","",IF(OR(C290&gt;MAX(_xlfn.ANCHORARRAY(FitCurve!$E$3)),C290&lt;MIN(_xlfn.ANCHORARRAY(FitCurve!$E$3))),"Out of range",IF(CurveFitting!$N$3="5PL",10^(CurveFitting!$U$26-((LOG10(((CurveFitting!$U$25-CurveFitting!$U$24)/(C290-CurveFitting!$U$24))^(1/CurveFitting!$U$28)-1))/1)/CurveFitting!$U$27),
IF(CurveFitting!$N$3="4PL",10^(CurveFitting!$U$26-((LOG10((CurveFitting!$U$25-CurveFitting!$U$24)/(C290-CurveFitting!$U$24)-1))/CurveFitting!$U$27)),
IF(CurveFitting!$N$3="Linear",(C290-CurveFitting!$U$24)/CurveFitting!$U$25,
IF(CurveFitting!$N$3="Hyperbolic",CurveFitting!$U$25*C290/(CurveFitting!$U$24-C290),
IF(CurveFitting!$N$3="Exp1",CurveFitting!$U$26*LN(CurveFitting!$U$25/(CurveFitting!$U$25-C290)-CurveFitting!$U$24/(CurveFitting!$U$25-C290)),
IF(CurveFitting!$N$3="Exp2",CurveFitting!$U$26*LOG(CurveFitting!$U$24/(CurveFitting!$U$24-C290)-CurveFitting!$U$25/(CurveFitting!$U$24-C290)),""))))))))</f>
        <v/>
      </c>
      <c r="E290" s="3" t="str">
        <f>IFERROR(IF(C290="","",IF(OR(C290&gt;MAX(_xlfn.ANCHORARRAY(FitCurve!$E$3)),C290&lt;MIN(_xlfn.ANCHORARRAY(FitCurve!$E$3))),"Out of range","[ " &amp; TEXT(_xlfn.FORECAST.LINEAR(C290,R290:S290,N290:O290),"#.####") &amp; ", " &amp; TEXT(_xlfn.FORECAST.LINEAR(C290,P290:Q290,L290:M290),"#.####") &amp; " ]")),"")</f>
        <v/>
      </c>
      <c r="H290" s="52" t="str">
        <f>IF(C290="","",_xlfn.XMATCH(C290,FitCurve!AE290:AE1289,-1))</f>
        <v/>
      </c>
      <c r="I290" s="52" t="str">
        <f>IF(C290="","",_xlfn.XMATCH(C290,FitCurve!AE290:AE1289,1))</f>
        <v/>
      </c>
      <c r="J290" s="52" t="str">
        <f>IF(C290="","",_xlfn.XMATCH(C290,FitCurve!AF290:AF1289,-1))</f>
        <v/>
      </c>
      <c r="K290" s="52" t="str">
        <f>IF(C290="","",_xlfn.XMATCH(C290,FitCurve!AF290:AF1289,1))</f>
        <v/>
      </c>
      <c r="L290" s="3" t="str" cm="1">
        <f t="array" ref="L290">IF(C290="","",INDEX(FitCurve!$AE$3:$AE$1002,H290))</f>
        <v/>
      </c>
      <c r="M290" s="3" t="str" cm="1">
        <f t="array" ref="M290">IF(C290="","",INDEX(FitCurve!$AE$3:$AE$1002,I290))</f>
        <v/>
      </c>
      <c r="N290" s="3" t="str" cm="1">
        <f t="array" ref="N290">IF(C290="","",INDEX(FitCurve!$AF$3:$AF$1002,J290))</f>
        <v/>
      </c>
      <c r="O290" s="3" t="str" cm="1">
        <f t="array" ref="O290">IF(C290="","",INDEX(FitCurve!$AF$3:$AF$1002,K290))</f>
        <v/>
      </c>
      <c r="P290" s="3" t="str" cm="1">
        <f t="array" ref="P290">IF(C290="","",INDEX(FitCurve!$B$3:$B$1002,H290))</f>
        <v/>
      </c>
      <c r="Q290" s="3" t="str" cm="1">
        <f t="array" ref="Q290">IF(C290="","",INDEX(FitCurve!$B$3:$B$1002,I290))</f>
        <v/>
      </c>
      <c r="R290" s="3" t="str" cm="1">
        <f t="array" ref="R290">IF(C290="","",INDEX(FitCurve!$B$3:$B$1002,J290))</f>
        <v/>
      </c>
      <c r="S290" s="3" t="str" cm="1">
        <f t="array" ref="S290">IF(C290="","",INDEX(FitCurve!$B$3:$B$1002,K290))</f>
        <v/>
      </c>
    </row>
    <row r="291" spans="3:19" x14ac:dyDescent="0.25">
      <c r="C291" s="36"/>
      <c r="D291" s="3" t="str">
        <f>IF(C291="","",IF(OR(C291&gt;MAX(_xlfn.ANCHORARRAY(FitCurve!$E$3)),C291&lt;MIN(_xlfn.ANCHORARRAY(FitCurve!$E$3))),"Out of range",IF(CurveFitting!$N$3="5PL",10^(CurveFitting!$U$26-((LOG10(((CurveFitting!$U$25-CurveFitting!$U$24)/(C291-CurveFitting!$U$24))^(1/CurveFitting!$U$28)-1))/1)/CurveFitting!$U$27),
IF(CurveFitting!$N$3="4PL",10^(CurveFitting!$U$26-((LOG10((CurveFitting!$U$25-CurveFitting!$U$24)/(C291-CurveFitting!$U$24)-1))/CurveFitting!$U$27)),
IF(CurveFitting!$N$3="Linear",(C291-CurveFitting!$U$24)/CurveFitting!$U$25,
IF(CurveFitting!$N$3="Hyperbolic",CurveFitting!$U$25*C291/(CurveFitting!$U$24-C291),
IF(CurveFitting!$N$3="Exp1",CurveFitting!$U$26*LN(CurveFitting!$U$25/(CurveFitting!$U$25-C291)-CurveFitting!$U$24/(CurveFitting!$U$25-C291)),
IF(CurveFitting!$N$3="Exp2",CurveFitting!$U$26*LOG(CurveFitting!$U$24/(CurveFitting!$U$24-C291)-CurveFitting!$U$25/(CurveFitting!$U$24-C291)),""))))))))</f>
        <v/>
      </c>
      <c r="E291" s="3" t="str">
        <f>IFERROR(IF(C291="","",IF(OR(C291&gt;MAX(_xlfn.ANCHORARRAY(FitCurve!$E$3)),C291&lt;MIN(_xlfn.ANCHORARRAY(FitCurve!$E$3))),"Out of range","[ " &amp; TEXT(_xlfn.FORECAST.LINEAR(C291,R291:S291,N291:O291),"#.####") &amp; ", " &amp; TEXT(_xlfn.FORECAST.LINEAR(C291,P291:Q291,L291:M291),"#.####") &amp; " ]")),"")</f>
        <v/>
      </c>
      <c r="H291" s="52" t="str">
        <f>IF(C291="","",_xlfn.XMATCH(C291,FitCurve!AE291:AE1290,-1))</f>
        <v/>
      </c>
      <c r="I291" s="52" t="str">
        <f>IF(C291="","",_xlfn.XMATCH(C291,FitCurve!AE291:AE1290,1))</f>
        <v/>
      </c>
      <c r="J291" s="52" t="str">
        <f>IF(C291="","",_xlfn.XMATCH(C291,FitCurve!AF291:AF1290,-1))</f>
        <v/>
      </c>
      <c r="K291" s="52" t="str">
        <f>IF(C291="","",_xlfn.XMATCH(C291,FitCurve!AF291:AF1290,1))</f>
        <v/>
      </c>
      <c r="L291" s="3" t="str" cm="1">
        <f t="array" ref="L291">IF(C291="","",INDEX(FitCurve!$AE$3:$AE$1002,H291))</f>
        <v/>
      </c>
      <c r="M291" s="3" t="str" cm="1">
        <f t="array" ref="M291">IF(C291="","",INDEX(FitCurve!$AE$3:$AE$1002,I291))</f>
        <v/>
      </c>
      <c r="N291" s="3" t="str" cm="1">
        <f t="array" ref="N291">IF(C291="","",INDEX(FitCurve!$AF$3:$AF$1002,J291))</f>
        <v/>
      </c>
      <c r="O291" s="3" t="str" cm="1">
        <f t="array" ref="O291">IF(C291="","",INDEX(FitCurve!$AF$3:$AF$1002,K291))</f>
        <v/>
      </c>
      <c r="P291" s="3" t="str" cm="1">
        <f t="array" ref="P291">IF(C291="","",INDEX(FitCurve!$B$3:$B$1002,H291))</f>
        <v/>
      </c>
      <c r="Q291" s="3" t="str" cm="1">
        <f t="array" ref="Q291">IF(C291="","",INDEX(FitCurve!$B$3:$B$1002,I291))</f>
        <v/>
      </c>
      <c r="R291" s="3" t="str" cm="1">
        <f t="array" ref="R291">IF(C291="","",INDEX(FitCurve!$B$3:$B$1002,J291))</f>
        <v/>
      </c>
      <c r="S291" s="3" t="str" cm="1">
        <f t="array" ref="S291">IF(C291="","",INDEX(FitCurve!$B$3:$B$1002,K291))</f>
        <v/>
      </c>
    </row>
    <row r="292" spans="3:19" x14ac:dyDescent="0.25">
      <c r="C292" s="36"/>
      <c r="D292" s="3" t="str">
        <f>IF(C292="","",IF(OR(C292&gt;MAX(_xlfn.ANCHORARRAY(FitCurve!$E$3)),C292&lt;MIN(_xlfn.ANCHORARRAY(FitCurve!$E$3))),"Out of range",IF(CurveFitting!$N$3="5PL",10^(CurveFitting!$U$26-((LOG10(((CurveFitting!$U$25-CurveFitting!$U$24)/(C292-CurveFitting!$U$24))^(1/CurveFitting!$U$28)-1))/1)/CurveFitting!$U$27),
IF(CurveFitting!$N$3="4PL",10^(CurveFitting!$U$26-((LOG10((CurveFitting!$U$25-CurveFitting!$U$24)/(C292-CurveFitting!$U$24)-1))/CurveFitting!$U$27)),
IF(CurveFitting!$N$3="Linear",(C292-CurveFitting!$U$24)/CurveFitting!$U$25,
IF(CurveFitting!$N$3="Hyperbolic",CurveFitting!$U$25*C292/(CurveFitting!$U$24-C292),
IF(CurveFitting!$N$3="Exp1",CurveFitting!$U$26*LN(CurveFitting!$U$25/(CurveFitting!$U$25-C292)-CurveFitting!$U$24/(CurveFitting!$U$25-C292)),
IF(CurveFitting!$N$3="Exp2",CurveFitting!$U$26*LOG(CurveFitting!$U$24/(CurveFitting!$U$24-C292)-CurveFitting!$U$25/(CurveFitting!$U$24-C292)),""))))))))</f>
        <v/>
      </c>
      <c r="E292" s="3" t="str">
        <f>IFERROR(IF(C292="","",IF(OR(C292&gt;MAX(_xlfn.ANCHORARRAY(FitCurve!$E$3)),C292&lt;MIN(_xlfn.ANCHORARRAY(FitCurve!$E$3))),"Out of range","[ " &amp; TEXT(_xlfn.FORECAST.LINEAR(C292,R292:S292,N292:O292),"#.####") &amp; ", " &amp; TEXT(_xlfn.FORECAST.LINEAR(C292,P292:Q292,L292:M292),"#.####") &amp; " ]")),"")</f>
        <v/>
      </c>
      <c r="H292" s="52" t="str">
        <f>IF(C292="","",_xlfn.XMATCH(C292,FitCurve!AE292:AE1291,-1))</f>
        <v/>
      </c>
      <c r="I292" s="52" t="str">
        <f>IF(C292="","",_xlfn.XMATCH(C292,FitCurve!AE292:AE1291,1))</f>
        <v/>
      </c>
      <c r="J292" s="52" t="str">
        <f>IF(C292="","",_xlfn.XMATCH(C292,FitCurve!AF292:AF1291,-1))</f>
        <v/>
      </c>
      <c r="K292" s="52" t="str">
        <f>IF(C292="","",_xlfn.XMATCH(C292,FitCurve!AF292:AF1291,1))</f>
        <v/>
      </c>
      <c r="L292" s="3" t="str" cm="1">
        <f t="array" ref="L292">IF(C292="","",INDEX(FitCurve!$AE$3:$AE$1002,H292))</f>
        <v/>
      </c>
      <c r="M292" s="3" t="str" cm="1">
        <f t="array" ref="M292">IF(C292="","",INDEX(FitCurve!$AE$3:$AE$1002,I292))</f>
        <v/>
      </c>
      <c r="N292" s="3" t="str" cm="1">
        <f t="array" ref="N292">IF(C292="","",INDEX(FitCurve!$AF$3:$AF$1002,J292))</f>
        <v/>
      </c>
      <c r="O292" s="3" t="str" cm="1">
        <f t="array" ref="O292">IF(C292="","",INDEX(FitCurve!$AF$3:$AF$1002,K292))</f>
        <v/>
      </c>
      <c r="P292" s="3" t="str" cm="1">
        <f t="array" ref="P292">IF(C292="","",INDEX(FitCurve!$B$3:$B$1002,H292))</f>
        <v/>
      </c>
      <c r="Q292" s="3" t="str" cm="1">
        <f t="array" ref="Q292">IF(C292="","",INDEX(FitCurve!$B$3:$B$1002,I292))</f>
        <v/>
      </c>
      <c r="R292" s="3" t="str" cm="1">
        <f t="array" ref="R292">IF(C292="","",INDEX(FitCurve!$B$3:$B$1002,J292))</f>
        <v/>
      </c>
      <c r="S292" s="3" t="str" cm="1">
        <f t="array" ref="S292">IF(C292="","",INDEX(FitCurve!$B$3:$B$1002,K292))</f>
        <v/>
      </c>
    </row>
    <row r="293" spans="3:19" x14ac:dyDescent="0.25">
      <c r="C293" s="36"/>
      <c r="D293" s="3" t="str">
        <f>IF(C293="","",IF(OR(C293&gt;MAX(_xlfn.ANCHORARRAY(FitCurve!$E$3)),C293&lt;MIN(_xlfn.ANCHORARRAY(FitCurve!$E$3))),"Out of range",IF(CurveFitting!$N$3="5PL",10^(CurveFitting!$U$26-((LOG10(((CurveFitting!$U$25-CurveFitting!$U$24)/(C293-CurveFitting!$U$24))^(1/CurveFitting!$U$28)-1))/1)/CurveFitting!$U$27),
IF(CurveFitting!$N$3="4PL",10^(CurveFitting!$U$26-((LOG10((CurveFitting!$U$25-CurveFitting!$U$24)/(C293-CurveFitting!$U$24)-1))/CurveFitting!$U$27)),
IF(CurveFitting!$N$3="Linear",(C293-CurveFitting!$U$24)/CurveFitting!$U$25,
IF(CurveFitting!$N$3="Hyperbolic",CurveFitting!$U$25*C293/(CurveFitting!$U$24-C293),
IF(CurveFitting!$N$3="Exp1",CurveFitting!$U$26*LN(CurveFitting!$U$25/(CurveFitting!$U$25-C293)-CurveFitting!$U$24/(CurveFitting!$U$25-C293)),
IF(CurveFitting!$N$3="Exp2",CurveFitting!$U$26*LOG(CurveFitting!$U$24/(CurveFitting!$U$24-C293)-CurveFitting!$U$25/(CurveFitting!$U$24-C293)),""))))))))</f>
        <v/>
      </c>
      <c r="E293" s="3" t="str">
        <f>IFERROR(IF(C293="","",IF(OR(C293&gt;MAX(_xlfn.ANCHORARRAY(FitCurve!$E$3)),C293&lt;MIN(_xlfn.ANCHORARRAY(FitCurve!$E$3))),"Out of range","[ " &amp; TEXT(_xlfn.FORECAST.LINEAR(C293,R293:S293,N293:O293),"#.####") &amp; ", " &amp; TEXT(_xlfn.FORECAST.LINEAR(C293,P293:Q293,L293:M293),"#.####") &amp; " ]")),"")</f>
        <v/>
      </c>
      <c r="H293" s="52" t="str">
        <f>IF(C293="","",_xlfn.XMATCH(C293,FitCurve!AE293:AE1292,-1))</f>
        <v/>
      </c>
      <c r="I293" s="52" t="str">
        <f>IF(C293="","",_xlfn.XMATCH(C293,FitCurve!AE293:AE1292,1))</f>
        <v/>
      </c>
      <c r="J293" s="52" t="str">
        <f>IF(C293="","",_xlfn.XMATCH(C293,FitCurve!AF293:AF1292,-1))</f>
        <v/>
      </c>
      <c r="K293" s="52" t="str">
        <f>IF(C293="","",_xlfn.XMATCH(C293,FitCurve!AF293:AF1292,1))</f>
        <v/>
      </c>
      <c r="L293" s="3" t="str" cm="1">
        <f t="array" ref="L293">IF(C293="","",INDEX(FitCurve!$AE$3:$AE$1002,H293))</f>
        <v/>
      </c>
      <c r="M293" s="3" t="str" cm="1">
        <f t="array" ref="M293">IF(C293="","",INDEX(FitCurve!$AE$3:$AE$1002,I293))</f>
        <v/>
      </c>
      <c r="N293" s="3" t="str" cm="1">
        <f t="array" ref="N293">IF(C293="","",INDEX(FitCurve!$AF$3:$AF$1002,J293))</f>
        <v/>
      </c>
      <c r="O293" s="3" t="str" cm="1">
        <f t="array" ref="O293">IF(C293="","",INDEX(FitCurve!$AF$3:$AF$1002,K293))</f>
        <v/>
      </c>
      <c r="P293" s="3" t="str" cm="1">
        <f t="array" ref="P293">IF(C293="","",INDEX(FitCurve!$B$3:$B$1002,H293))</f>
        <v/>
      </c>
      <c r="Q293" s="3" t="str" cm="1">
        <f t="array" ref="Q293">IF(C293="","",INDEX(FitCurve!$B$3:$B$1002,I293))</f>
        <v/>
      </c>
      <c r="R293" s="3" t="str" cm="1">
        <f t="array" ref="R293">IF(C293="","",INDEX(FitCurve!$B$3:$B$1002,J293))</f>
        <v/>
      </c>
      <c r="S293" s="3" t="str" cm="1">
        <f t="array" ref="S293">IF(C293="","",INDEX(FitCurve!$B$3:$B$1002,K293))</f>
        <v/>
      </c>
    </row>
    <row r="294" spans="3:19" x14ac:dyDescent="0.25">
      <c r="C294" s="36"/>
      <c r="D294" s="3" t="str">
        <f>IF(C294="","",IF(OR(C294&gt;MAX(_xlfn.ANCHORARRAY(FitCurve!$E$3)),C294&lt;MIN(_xlfn.ANCHORARRAY(FitCurve!$E$3))),"Out of range",IF(CurveFitting!$N$3="5PL",10^(CurveFitting!$U$26-((LOG10(((CurveFitting!$U$25-CurveFitting!$U$24)/(C294-CurveFitting!$U$24))^(1/CurveFitting!$U$28)-1))/1)/CurveFitting!$U$27),
IF(CurveFitting!$N$3="4PL",10^(CurveFitting!$U$26-((LOG10((CurveFitting!$U$25-CurveFitting!$U$24)/(C294-CurveFitting!$U$24)-1))/CurveFitting!$U$27)),
IF(CurveFitting!$N$3="Linear",(C294-CurveFitting!$U$24)/CurveFitting!$U$25,
IF(CurveFitting!$N$3="Hyperbolic",CurveFitting!$U$25*C294/(CurveFitting!$U$24-C294),
IF(CurveFitting!$N$3="Exp1",CurveFitting!$U$26*LN(CurveFitting!$U$25/(CurveFitting!$U$25-C294)-CurveFitting!$U$24/(CurveFitting!$U$25-C294)),
IF(CurveFitting!$N$3="Exp2",CurveFitting!$U$26*LOG(CurveFitting!$U$24/(CurveFitting!$U$24-C294)-CurveFitting!$U$25/(CurveFitting!$U$24-C294)),""))))))))</f>
        <v/>
      </c>
      <c r="E294" s="3" t="str">
        <f>IFERROR(IF(C294="","",IF(OR(C294&gt;MAX(_xlfn.ANCHORARRAY(FitCurve!$E$3)),C294&lt;MIN(_xlfn.ANCHORARRAY(FitCurve!$E$3))),"Out of range","[ " &amp; TEXT(_xlfn.FORECAST.LINEAR(C294,R294:S294,N294:O294),"#.####") &amp; ", " &amp; TEXT(_xlfn.FORECAST.LINEAR(C294,P294:Q294,L294:M294),"#.####") &amp; " ]")),"")</f>
        <v/>
      </c>
      <c r="H294" s="52" t="str">
        <f>IF(C294="","",_xlfn.XMATCH(C294,FitCurve!AE294:AE1293,-1))</f>
        <v/>
      </c>
      <c r="I294" s="52" t="str">
        <f>IF(C294="","",_xlfn.XMATCH(C294,FitCurve!AE294:AE1293,1))</f>
        <v/>
      </c>
      <c r="J294" s="52" t="str">
        <f>IF(C294="","",_xlfn.XMATCH(C294,FitCurve!AF294:AF1293,-1))</f>
        <v/>
      </c>
      <c r="K294" s="52" t="str">
        <f>IF(C294="","",_xlfn.XMATCH(C294,FitCurve!AF294:AF1293,1))</f>
        <v/>
      </c>
      <c r="L294" s="3" t="str" cm="1">
        <f t="array" ref="L294">IF(C294="","",INDEX(FitCurve!$AE$3:$AE$1002,H294))</f>
        <v/>
      </c>
      <c r="M294" s="3" t="str" cm="1">
        <f t="array" ref="M294">IF(C294="","",INDEX(FitCurve!$AE$3:$AE$1002,I294))</f>
        <v/>
      </c>
      <c r="N294" s="3" t="str" cm="1">
        <f t="array" ref="N294">IF(C294="","",INDEX(FitCurve!$AF$3:$AF$1002,J294))</f>
        <v/>
      </c>
      <c r="O294" s="3" t="str" cm="1">
        <f t="array" ref="O294">IF(C294="","",INDEX(FitCurve!$AF$3:$AF$1002,K294))</f>
        <v/>
      </c>
      <c r="P294" s="3" t="str" cm="1">
        <f t="array" ref="P294">IF(C294="","",INDEX(FitCurve!$B$3:$B$1002,H294))</f>
        <v/>
      </c>
      <c r="Q294" s="3" t="str" cm="1">
        <f t="array" ref="Q294">IF(C294="","",INDEX(FitCurve!$B$3:$B$1002,I294))</f>
        <v/>
      </c>
      <c r="R294" s="3" t="str" cm="1">
        <f t="array" ref="R294">IF(C294="","",INDEX(FitCurve!$B$3:$B$1002,J294))</f>
        <v/>
      </c>
      <c r="S294" s="3" t="str" cm="1">
        <f t="array" ref="S294">IF(C294="","",INDEX(FitCurve!$B$3:$B$1002,K294))</f>
        <v/>
      </c>
    </row>
    <row r="295" spans="3:19" x14ac:dyDescent="0.25">
      <c r="C295" s="36"/>
      <c r="D295" s="3" t="str">
        <f>IF(C295="","",IF(OR(C295&gt;MAX(_xlfn.ANCHORARRAY(FitCurve!$E$3)),C295&lt;MIN(_xlfn.ANCHORARRAY(FitCurve!$E$3))),"Out of range",IF(CurveFitting!$N$3="5PL",10^(CurveFitting!$U$26-((LOG10(((CurveFitting!$U$25-CurveFitting!$U$24)/(C295-CurveFitting!$U$24))^(1/CurveFitting!$U$28)-1))/1)/CurveFitting!$U$27),
IF(CurveFitting!$N$3="4PL",10^(CurveFitting!$U$26-((LOG10((CurveFitting!$U$25-CurveFitting!$U$24)/(C295-CurveFitting!$U$24)-1))/CurveFitting!$U$27)),
IF(CurveFitting!$N$3="Linear",(C295-CurveFitting!$U$24)/CurveFitting!$U$25,
IF(CurveFitting!$N$3="Hyperbolic",CurveFitting!$U$25*C295/(CurveFitting!$U$24-C295),
IF(CurveFitting!$N$3="Exp1",CurveFitting!$U$26*LN(CurveFitting!$U$25/(CurveFitting!$U$25-C295)-CurveFitting!$U$24/(CurveFitting!$U$25-C295)),
IF(CurveFitting!$N$3="Exp2",CurveFitting!$U$26*LOG(CurveFitting!$U$24/(CurveFitting!$U$24-C295)-CurveFitting!$U$25/(CurveFitting!$U$24-C295)),""))))))))</f>
        <v/>
      </c>
      <c r="E295" s="3" t="str">
        <f>IFERROR(IF(C295="","",IF(OR(C295&gt;MAX(_xlfn.ANCHORARRAY(FitCurve!$E$3)),C295&lt;MIN(_xlfn.ANCHORARRAY(FitCurve!$E$3))),"Out of range","[ " &amp; TEXT(_xlfn.FORECAST.LINEAR(C295,R295:S295,N295:O295),"#.####") &amp; ", " &amp; TEXT(_xlfn.FORECAST.LINEAR(C295,P295:Q295,L295:M295),"#.####") &amp; " ]")),"")</f>
        <v/>
      </c>
      <c r="H295" s="52" t="str">
        <f>IF(C295="","",_xlfn.XMATCH(C295,FitCurve!AE295:AE1294,-1))</f>
        <v/>
      </c>
      <c r="I295" s="52" t="str">
        <f>IF(C295="","",_xlfn.XMATCH(C295,FitCurve!AE295:AE1294,1))</f>
        <v/>
      </c>
      <c r="J295" s="52" t="str">
        <f>IF(C295="","",_xlfn.XMATCH(C295,FitCurve!AF295:AF1294,-1))</f>
        <v/>
      </c>
      <c r="K295" s="52" t="str">
        <f>IF(C295="","",_xlfn.XMATCH(C295,FitCurve!AF295:AF1294,1))</f>
        <v/>
      </c>
      <c r="L295" s="3" t="str" cm="1">
        <f t="array" ref="L295">IF(C295="","",INDEX(FitCurve!$AE$3:$AE$1002,H295))</f>
        <v/>
      </c>
      <c r="M295" s="3" t="str" cm="1">
        <f t="array" ref="M295">IF(C295="","",INDEX(FitCurve!$AE$3:$AE$1002,I295))</f>
        <v/>
      </c>
      <c r="N295" s="3" t="str" cm="1">
        <f t="array" ref="N295">IF(C295="","",INDEX(FitCurve!$AF$3:$AF$1002,J295))</f>
        <v/>
      </c>
      <c r="O295" s="3" t="str" cm="1">
        <f t="array" ref="O295">IF(C295="","",INDEX(FitCurve!$AF$3:$AF$1002,K295))</f>
        <v/>
      </c>
      <c r="P295" s="3" t="str" cm="1">
        <f t="array" ref="P295">IF(C295="","",INDEX(FitCurve!$B$3:$B$1002,H295))</f>
        <v/>
      </c>
      <c r="Q295" s="3" t="str" cm="1">
        <f t="array" ref="Q295">IF(C295="","",INDEX(FitCurve!$B$3:$B$1002,I295))</f>
        <v/>
      </c>
      <c r="R295" s="3" t="str" cm="1">
        <f t="array" ref="R295">IF(C295="","",INDEX(FitCurve!$B$3:$B$1002,J295))</f>
        <v/>
      </c>
      <c r="S295" s="3" t="str" cm="1">
        <f t="array" ref="S295">IF(C295="","",INDEX(FitCurve!$B$3:$B$1002,K295))</f>
        <v/>
      </c>
    </row>
    <row r="296" spans="3:19" x14ac:dyDescent="0.25">
      <c r="C296" s="36"/>
      <c r="D296" s="3" t="str">
        <f>IF(C296="","",IF(OR(C296&gt;MAX(_xlfn.ANCHORARRAY(FitCurve!$E$3)),C296&lt;MIN(_xlfn.ANCHORARRAY(FitCurve!$E$3))),"Out of range",IF(CurveFitting!$N$3="5PL",10^(CurveFitting!$U$26-((LOG10(((CurveFitting!$U$25-CurveFitting!$U$24)/(C296-CurveFitting!$U$24))^(1/CurveFitting!$U$28)-1))/1)/CurveFitting!$U$27),
IF(CurveFitting!$N$3="4PL",10^(CurveFitting!$U$26-((LOG10((CurveFitting!$U$25-CurveFitting!$U$24)/(C296-CurveFitting!$U$24)-1))/CurveFitting!$U$27)),
IF(CurveFitting!$N$3="Linear",(C296-CurveFitting!$U$24)/CurveFitting!$U$25,
IF(CurveFitting!$N$3="Hyperbolic",CurveFitting!$U$25*C296/(CurveFitting!$U$24-C296),
IF(CurveFitting!$N$3="Exp1",CurveFitting!$U$26*LN(CurveFitting!$U$25/(CurveFitting!$U$25-C296)-CurveFitting!$U$24/(CurveFitting!$U$25-C296)),
IF(CurveFitting!$N$3="Exp2",CurveFitting!$U$26*LOG(CurveFitting!$U$24/(CurveFitting!$U$24-C296)-CurveFitting!$U$25/(CurveFitting!$U$24-C296)),""))))))))</f>
        <v/>
      </c>
      <c r="E296" s="3" t="str">
        <f>IFERROR(IF(C296="","",IF(OR(C296&gt;MAX(_xlfn.ANCHORARRAY(FitCurve!$E$3)),C296&lt;MIN(_xlfn.ANCHORARRAY(FitCurve!$E$3))),"Out of range","[ " &amp; TEXT(_xlfn.FORECAST.LINEAR(C296,R296:S296,N296:O296),"#.####") &amp; ", " &amp; TEXT(_xlfn.FORECAST.LINEAR(C296,P296:Q296,L296:M296),"#.####") &amp; " ]")),"")</f>
        <v/>
      </c>
      <c r="H296" s="52" t="str">
        <f>IF(C296="","",_xlfn.XMATCH(C296,FitCurve!AE296:AE1295,-1))</f>
        <v/>
      </c>
      <c r="I296" s="52" t="str">
        <f>IF(C296="","",_xlfn.XMATCH(C296,FitCurve!AE296:AE1295,1))</f>
        <v/>
      </c>
      <c r="J296" s="52" t="str">
        <f>IF(C296="","",_xlfn.XMATCH(C296,FitCurve!AF296:AF1295,-1))</f>
        <v/>
      </c>
      <c r="K296" s="52" t="str">
        <f>IF(C296="","",_xlfn.XMATCH(C296,FitCurve!AF296:AF1295,1))</f>
        <v/>
      </c>
      <c r="L296" s="3" t="str" cm="1">
        <f t="array" ref="L296">IF(C296="","",INDEX(FitCurve!$AE$3:$AE$1002,H296))</f>
        <v/>
      </c>
      <c r="M296" s="3" t="str" cm="1">
        <f t="array" ref="M296">IF(C296="","",INDEX(FitCurve!$AE$3:$AE$1002,I296))</f>
        <v/>
      </c>
      <c r="N296" s="3" t="str" cm="1">
        <f t="array" ref="N296">IF(C296="","",INDEX(FitCurve!$AF$3:$AF$1002,J296))</f>
        <v/>
      </c>
      <c r="O296" s="3" t="str" cm="1">
        <f t="array" ref="O296">IF(C296="","",INDEX(FitCurve!$AF$3:$AF$1002,K296))</f>
        <v/>
      </c>
      <c r="P296" s="3" t="str" cm="1">
        <f t="array" ref="P296">IF(C296="","",INDEX(FitCurve!$B$3:$B$1002,H296))</f>
        <v/>
      </c>
      <c r="Q296" s="3" t="str" cm="1">
        <f t="array" ref="Q296">IF(C296="","",INDEX(FitCurve!$B$3:$B$1002,I296))</f>
        <v/>
      </c>
      <c r="R296" s="3" t="str" cm="1">
        <f t="array" ref="R296">IF(C296="","",INDEX(FitCurve!$B$3:$B$1002,J296))</f>
        <v/>
      </c>
      <c r="S296" s="3" t="str" cm="1">
        <f t="array" ref="S296">IF(C296="","",INDEX(FitCurve!$B$3:$B$1002,K296))</f>
        <v/>
      </c>
    </row>
    <row r="297" spans="3:19" x14ac:dyDescent="0.25">
      <c r="C297" s="36"/>
      <c r="D297" s="3" t="str">
        <f>IF(C297="","",IF(OR(C297&gt;MAX(_xlfn.ANCHORARRAY(FitCurve!$E$3)),C297&lt;MIN(_xlfn.ANCHORARRAY(FitCurve!$E$3))),"Out of range",IF(CurveFitting!$N$3="5PL",10^(CurveFitting!$U$26-((LOG10(((CurveFitting!$U$25-CurveFitting!$U$24)/(C297-CurveFitting!$U$24))^(1/CurveFitting!$U$28)-1))/1)/CurveFitting!$U$27),
IF(CurveFitting!$N$3="4PL",10^(CurveFitting!$U$26-((LOG10((CurveFitting!$U$25-CurveFitting!$U$24)/(C297-CurveFitting!$U$24)-1))/CurveFitting!$U$27)),
IF(CurveFitting!$N$3="Linear",(C297-CurveFitting!$U$24)/CurveFitting!$U$25,
IF(CurveFitting!$N$3="Hyperbolic",CurveFitting!$U$25*C297/(CurveFitting!$U$24-C297),
IF(CurveFitting!$N$3="Exp1",CurveFitting!$U$26*LN(CurveFitting!$U$25/(CurveFitting!$U$25-C297)-CurveFitting!$U$24/(CurveFitting!$U$25-C297)),
IF(CurveFitting!$N$3="Exp2",CurveFitting!$U$26*LOG(CurveFitting!$U$24/(CurveFitting!$U$24-C297)-CurveFitting!$U$25/(CurveFitting!$U$24-C297)),""))))))))</f>
        <v/>
      </c>
      <c r="E297" s="3" t="str">
        <f>IFERROR(IF(C297="","",IF(OR(C297&gt;MAX(_xlfn.ANCHORARRAY(FitCurve!$E$3)),C297&lt;MIN(_xlfn.ANCHORARRAY(FitCurve!$E$3))),"Out of range","[ " &amp; TEXT(_xlfn.FORECAST.LINEAR(C297,R297:S297,N297:O297),"#.####") &amp; ", " &amp; TEXT(_xlfn.FORECAST.LINEAR(C297,P297:Q297,L297:M297),"#.####") &amp; " ]")),"")</f>
        <v/>
      </c>
      <c r="H297" s="52" t="str">
        <f>IF(C297="","",_xlfn.XMATCH(C297,FitCurve!AE297:AE1296,-1))</f>
        <v/>
      </c>
      <c r="I297" s="52" t="str">
        <f>IF(C297="","",_xlfn.XMATCH(C297,FitCurve!AE297:AE1296,1))</f>
        <v/>
      </c>
      <c r="J297" s="52" t="str">
        <f>IF(C297="","",_xlfn.XMATCH(C297,FitCurve!AF297:AF1296,-1))</f>
        <v/>
      </c>
      <c r="K297" s="52" t="str">
        <f>IF(C297="","",_xlfn.XMATCH(C297,FitCurve!AF297:AF1296,1))</f>
        <v/>
      </c>
      <c r="L297" s="3" t="str" cm="1">
        <f t="array" ref="L297">IF(C297="","",INDEX(FitCurve!$AE$3:$AE$1002,H297))</f>
        <v/>
      </c>
      <c r="M297" s="3" t="str" cm="1">
        <f t="array" ref="M297">IF(C297="","",INDEX(FitCurve!$AE$3:$AE$1002,I297))</f>
        <v/>
      </c>
      <c r="N297" s="3" t="str" cm="1">
        <f t="array" ref="N297">IF(C297="","",INDEX(FitCurve!$AF$3:$AF$1002,J297))</f>
        <v/>
      </c>
      <c r="O297" s="3" t="str" cm="1">
        <f t="array" ref="O297">IF(C297="","",INDEX(FitCurve!$AF$3:$AF$1002,K297))</f>
        <v/>
      </c>
      <c r="P297" s="3" t="str" cm="1">
        <f t="array" ref="P297">IF(C297="","",INDEX(FitCurve!$B$3:$B$1002,H297))</f>
        <v/>
      </c>
      <c r="Q297" s="3" t="str" cm="1">
        <f t="array" ref="Q297">IF(C297="","",INDEX(FitCurve!$B$3:$B$1002,I297))</f>
        <v/>
      </c>
      <c r="R297" s="3" t="str" cm="1">
        <f t="array" ref="R297">IF(C297="","",INDEX(FitCurve!$B$3:$B$1002,J297))</f>
        <v/>
      </c>
      <c r="S297" s="3" t="str" cm="1">
        <f t="array" ref="S297">IF(C297="","",INDEX(FitCurve!$B$3:$B$1002,K297))</f>
        <v/>
      </c>
    </row>
    <row r="298" spans="3:19" x14ac:dyDescent="0.25">
      <c r="C298" s="36"/>
      <c r="D298" s="3" t="str">
        <f>IF(C298="","",IF(OR(C298&gt;MAX(_xlfn.ANCHORARRAY(FitCurve!$E$3)),C298&lt;MIN(_xlfn.ANCHORARRAY(FitCurve!$E$3))),"Out of range",IF(CurveFitting!$N$3="5PL",10^(CurveFitting!$U$26-((LOG10(((CurveFitting!$U$25-CurveFitting!$U$24)/(C298-CurveFitting!$U$24))^(1/CurveFitting!$U$28)-1))/1)/CurveFitting!$U$27),
IF(CurveFitting!$N$3="4PL",10^(CurveFitting!$U$26-((LOG10((CurveFitting!$U$25-CurveFitting!$U$24)/(C298-CurveFitting!$U$24)-1))/CurveFitting!$U$27)),
IF(CurveFitting!$N$3="Linear",(C298-CurveFitting!$U$24)/CurveFitting!$U$25,
IF(CurveFitting!$N$3="Hyperbolic",CurveFitting!$U$25*C298/(CurveFitting!$U$24-C298),
IF(CurveFitting!$N$3="Exp1",CurveFitting!$U$26*LN(CurveFitting!$U$25/(CurveFitting!$U$25-C298)-CurveFitting!$U$24/(CurveFitting!$U$25-C298)),
IF(CurveFitting!$N$3="Exp2",CurveFitting!$U$26*LOG(CurveFitting!$U$24/(CurveFitting!$U$24-C298)-CurveFitting!$U$25/(CurveFitting!$U$24-C298)),""))))))))</f>
        <v/>
      </c>
      <c r="E298" s="3" t="str">
        <f>IFERROR(IF(C298="","",IF(OR(C298&gt;MAX(_xlfn.ANCHORARRAY(FitCurve!$E$3)),C298&lt;MIN(_xlfn.ANCHORARRAY(FitCurve!$E$3))),"Out of range","[ " &amp; TEXT(_xlfn.FORECAST.LINEAR(C298,R298:S298,N298:O298),"#.####") &amp; ", " &amp; TEXT(_xlfn.FORECAST.LINEAR(C298,P298:Q298,L298:M298),"#.####") &amp; " ]")),"")</f>
        <v/>
      </c>
      <c r="H298" s="52" t="str">
        <f>IF(C298="","",_xlfn.XMATCH(C298,FitCurve!AE298:AE1297,-1))</f>
        <v/>
      </c>
      <c r="I298" s="52" t="str">
        <f>IF(C298="","",_xlfn.XMATCH(C298,FitCurve!AE298:AE1297,1))</f>
        <v/>
      </c>
      <c r="J298" s="52" t="str">
        <f>IF(C298="","",_xlfn.XMATCH(C298,FitCurve!AF298:AF1297,-1))</f>
        <v/>
      </c>
      <c r="K298" s="52" t="str">
        <f>IF(C298="","",_xlfn.XMATCH(C298,FitCurve!AF298:AF1297,1))</f>
        <v/>
      </c>
      <c r="L298" s="3" t="str" cm="1">
        <f t="array" ref="L298">IF(C298="","",INDEX(FitCurve!$AE$3:$AE$1002,H298))</f>
        <v/>
      </c>
      <c r="M298" s="3" t="str" cm="1">
        <f t="array" ref="M298">IF(C298="","",INDEX(FitCurve!$AE$3:$AE$1002,I298))</f>
        <v/>
      </c>
      <c r="N298" s="3" t="str" cm="1">
        <f t="array" ref="N298">IF(C298="","",INDEX(FitCurve!$AF$3:$AF$1002,J298))</f>
        <v/>
      </c>
      <c r="O298" s="3" t="str" cm="1">
        <f t="array" ref="O298">IF(C298="","",INDEX(FitCurve!$AF$3:$AF$1002,K298))</f>
        <v/>
      </c>
      <c r="P298" s="3" t="str" cm="1">
        <f t="array" ref="P298">IF(C298="","",INDEX(FitCurve!$B$3:$B$1002,H298))</f>
        <v/>
      </c>
      <c r="Q298" s="3" t="str" cm="1">
        <f t="array" ref="Q298">IF(C298="","",INDEX(FitCurve!$B$3:$B$1002,I298))</f>
        <v/>
      </c>
      <c r="R298" s="3" t="str" cm="1">
        <f t="array" ref="R298">IF(C298="","",INDEX(FitCurve!$B$3:$B$1002,J298))</f>
        <v/>
      </c>
      <c r="S298" s="3" t="str" cm="1">
        <f t="array" ref="S298">IF(C298="","",INDEX(FitCurve!$B$3:$B$1002,K298))</f>
        <v/>
      </c>
    </row>
    <row r="299" spans="3:19" x14ac:dyDescent="0.25">
      <c r="C299" s="36"/>
      <c r="D299" s="3" t="str">
        <f>IF(C299="","",IF(OR(C299&gt;MAX(_xlfn.ANCHORARRAY(FitCurve!$E$3)),C299&lt;MIN(_xlfn.ANCHORARRAY(FitCurve!$E$3))),"Out of range",IF(CurveFitting!$N$3="5PL",10^(CurveFitting!$U$26-((LOG10(((CurveFitting!$U$25-CurveFitting!$U$24)/(C299-CurveFitting!$U$24))^(1/CurveFitting!$U$28)-1))/1)/CurveFitting!$U$27),
IF(CurveFitting!$N$3="4PL",10^(CurveFitting!$U$26-((LOG10((CurveFitting!$U$25-CurveFitting!$U$24)/(C299-CurveFitting!$U$24)-1))/CurveFitting!$U$27)),
IF(CurveFitting!$N$3="Linear",(C299-CurveFitting!$U$24)/CurveFitting!$U$25,
IF(CurveFitting!$N$3="Hyperbolic",CurveFitting!$U$25*C299/(CurveFitting!$U$24-C299),
IF(CurveFitting!$N$3="Exp1",CurveFitting!$U$26*LN(CurveFitting!$U$25/(CurveFitting!$U$25-C299)-CurveFitting!$U$24/(CurveFitting!$U$25-C299)),
IF(CurveFitting!$N$3="Exp2",CurveFitting!$U$26*LOG(CurveFitting!$U$24/(CurveFitting!$U$24-C299)-CurveFitting!$U$25/(CurveFitting!$U$24-C299)),""))))))))</f>
        <v/>
      </c>
      <c r="E299" s="3" t="str">
        <f>IFERROR(IF(C299="","",IF(OR(C299&gt;MAX(_xlfn.ANCHORARRAY(FitCurve!$E$3)),C299&lt;MIN(_xlfn.ANCHORARRAY(FitCurve!$E$3))),"Out of range","[ " &amp; TEXT(_xlfn.FORECAST.LINEAR(C299,R299:S299,N299:O299),"#.####") &amp; ", " &amp; TEXT(_xlfn.FORECAST.LINEAR(C299,P299:Q299,L299:M299),"#.####") &amp; " ]")),"")</f>
        <v/>
      </c>
      <c r="H299" s="52" t="str">
        <f>IF(C299="","",_xlfn.XMATCH(C299,FitCurve!AE299:AE1298,-1))</f>
        <v/>
      </c>
      <c r="I299" s="52" t="str">
        <f>IF(C299="","",_xlfn.XMATCH(C299,FitCurve!AE299:AE1298,1))</f>
        <v/>
      </c>
      <c r="J299" s="52" t="str">
        <f>IF(C299="","",_xlfn.XMATCH(C299,FitCurve!AF299:AF1298,-1))</f>
        <v/>
      </c>
      <c r="K299" s="52" t="str">
        <f>IF(C299="","",_xlfn.XMATCH(C299,FitCurve!AF299:AF1298,1))</f>
        <v/>
      </c>
      <c r="L299" s="3" t="str" cm="1">
        <f t="array" ref="L299">IF(C299="","",INDEX(FitCurve!$AE$3:$AE$1002,H299))</f>
        <v/>
      </c>
      <c r="M299" s="3" t="str" cm="1">
        <f t="array" ref="M299">IF(C299="","",INDEX(FitCurve!$AE$3:$AE$1002,I299))</f>
        <v/>
      </c>
      <c r="N299" s="3" t="str" cm="1">
        <f t="array" ref="N299">IF(C299="","",INDEX(FitCurve!$AF$3:$AF$1002,J299))</f>
        <v/>
      </c>
      <c r="O299" s="3" t="str" cm="1">
        <f t="array" ref="O299">IF(C299="","",INDEX(FitCurve!$AF$3:$AF$1002,K299))</f>
        <v/>
      </c>
      <c r="P299" s="3" t="str" cm="1">
        <f t="array" ref="P299">IF(C299="","",INDEX(FitCurve!$B$3:$B$1002,H299))</f>
        <v/>
      </c>
      <c r="Q299" s="3" t="str" cm="1">
        <f t="array" ref="Q299">IF(C299="","",INDEX(FitCurve!$B$3:$B$1002,I299))</f>
        <v/>
      </c>
      <c r="R299" s="3" t="str" cm="1">
        <f t="array" ref="R299">IF(C299="","",INDEX(FitCurve!$B$3:$B$1002,J299))</f>
        <v/>
      </c>
      <c r="S299" s="3" t="str" cm="1">
        <f t="array" ref="S299">IF(C299="","",INDEX(FitCurve!$B$3:$B$1002,K299))</f>
        <v/>
      </c>
    </row>
    <row r="300" spans="3:19" x14ac:dyDescent="0.25">
      <c r="C300" s="36"/>
      <c r="D300" s="3" t="str">
        <f>IF(C300="","",IF(OR(C300&gt;MAX(_xlfn.ANCHORARRAY(FitCurve!$E$3)),C300&lt;MIN(_xlfn.ANCHORARRAY(FitCurve!$E$3))),"Out of range",IF(CurveFitting!$N$3="5PL",10^(CurveFitting!$U$26-((LOG10(((CurveFitting!$U$25-CurveFitting!$U$24)/(C300-CurveFitting!$U$24))^(1/CurveFitting!$U$28)-1))/1)/CurveFitting!$U$27),
IF(CurveFitting!$N$3="4PL",10^(CurveFitting!$U$26-((LOG10((CurveFitting!$U$25-CurveFitting!$U$24)/(C300-CurveFitting!$U$24)-1))/CurveFitting!$U$27)),
IF(CurveFitting!$N$3="Linear",(C300-CurveFitting!$U$24)/CurveFitting!$U$25,
IF(CurveFitting!$N$3="Hyperbolic",CurveFitting!$U$25*C300/(CurveFitting!$U$24-C300),
IF(CurveFitting!$N$3="Exp1",CurveFitting!$U$26*LN(CurveFitting!$U$25/(CurveFitting!$U$25-C300)-CurveFitting!$U$24/(CurveFitting!$U$25-C300)),
IF(CurveFitting!$N$3="Exp2",CurveFitting!$U$26*LOG(CurveFitting!$U$24/(CurveFitting!$U$24-C300)-CurveFitting!$U$25/(CurveFitting!$U$24-C300)),""))))))))</f>
        <v/>
      </c>
      <c r="E300" s="3" t="str">
        <f>IFERROR(IF(C300="","",IF(OR(C300&gt;MAX(_xlfn.ANCHORARRAY(FitCurve!$E$3)),C300&lt;MIN(_xlfn.ANCHORARRAY(FitCurve!$E$3))),"Out of range","[ " &amp; TEXT(_xlfn.FORECAST.LINEAR(C300,R300:S300,N300:O300),"#.####") &amp; ", " &amp; TEXT(_xlfn.FORECAST.LINEAR(C300,P300:Q300,L300:M300),"#.####") &amp; " ]")),"")</f>
        <v/>
      </c>
      <c r="H300" s="52" t="str">
        <f>IF(C300="","",_xlfn.XMATCH(C300,FitCurve!AE300:AE1299,-1))</f>
        <v/>
      </c>
      <c r="I300" s="52" t="str">
        <f>IF(C300="","",_xlfn.XMATCH(C300,FitCurve!AE300:AE1299,1))</f>
        <v/>
      </c>
      <c r="J300" s="52" t="str">
        <f>IF(C300="","",_xlfn.XMATCH(C300,FitCurve!AF300:AF1299,-1))</f>
        <v/>
      </c>
      <c r="K300" s="52" t="str">
        <f>IF(C300="","",_xlfn.XMATCH(C300,FitCurve!AF300:AF1299,1))</f>
        <v/>
      </c>
      <c r="L300" s="3" t="str" cm="1">
        <f t="array" ref="L300">IF(C300="","",INDEX(FitCurve!$AE$3:$AE$1002,H300))</f>
        <v/>
      </c>
      <c r="M300" s="3" t="str" cm="1">
        <f t="array" ref="M300">IF(C300="","",INDEX(FitCurve!$AE$3:$AE$1002,I300))</f>
        <v/>
      </c>
      <c r="N300" s="3" t="str" cm="1">
        <f t="array" ref="N300">IF(C300="","",INDEX(FitCurve!$AF$3:$AF$1002,J300))</f>
        <v/>
      </c>
      <c r="O300" s="3" t="str" cm="1">
        <f t="array" ref="O300">IF(C300="","",INDEX(FitCurve!$AF$3:$AF$1002,K300))</f>
        <v/>
      </c>
      <c r="P300" s="3" t="str" cm="1">
        <f t="array" ref="P300">IF(C300="","",INDEX(FitCurve!$B$3:$B$1002,H300))</f>
        <v/>
      </c>
      <c r="Q300" s="3" t="str" cm="1">
        <f t="array" ref="Q300">IF(C300="","",INDEX(FitCurve!$B$3:$B$1002,I300))</f>
        <v/>
      </c>
      <c r="R300" s="3" t="str" cm="1">
        <f t="array" ref="R300">IF(C300="","",INDEX(FitCurve!$B$3:$B$1002,J300))</f>
        <v/>
      </c>
      <c r="S300" s="3" t="str" cm="1">
        <f t="array" ref="S300">IF(C300="","",INDEX(FitCurve!$B$3:$B$1002,K300))</f>
        <v/>
      </c>
    </row>
    <row r="301" spans="3:19" x14ac:dyDescent="0.25">
      <c r="C301" s="36"/>
      <c r="D301" s="3" t="str">
        <f>IF(C301="","",IF(OR(C301&gt;MAX(_xlfn.ANCHORARRAY(FitCurve!$E$3)),C301&lt;MIN(_xlfn.ANCHORARRAY(FitCurve!$E$3))),"Out of range",IF(CurveFitting!$N$3="5PL",10^(CurveFitting!$U$26-((LOG10(((CurveFitting!$U$25-CurveFitting!$U$24)/(C301-CurveFitting!$U$24))^(1/CurveFitting!$U$28)-1))/1)/CurveFitting!$U$27),
IF(CurveFitting!$N$3="4PL",10^(CurveFitting!$U$26-((LOG10((CurveFitting!$U$25-CurveFitting!$U$24)/(C301-CurveFitting!$U$24)-1))/CurveFitting!$U$27)),
IF(CurveFitting!$N$3="Linear",(C301-CurveFitting!$U$24)/CurveFitting!$U$25,
IF(CurveFitting!$N$3="Hyperbolic",CurveFitting!$U$25*C301/(CurveFitting!$U$24-C301),
IF(CurveFitting!$N$3="Exp1",CurveFitting!$U$26*LN(CurveFitting!$U$25/(CurveFitting!$U$25-C301)-CurveFitting!$U$24/(CurveFitting!$U$25-C301)),
IF(CurveFitting!$N$3="Exp2",CurveFitting!$U$26*LOG(CurveFitting!$U$24/(CurveFitting!$U$24-C301)-CurveFitting!$U$25/(CurveFitting!$U$24-C301)),""))))))))</f>
        <v/>
      </c>
      <c r="E301" s="3" t="str">
        <f>IFERROR(IF(C301="","",IF(OR(C301&gt;MAX(_xlfn.ANCHORARRAY(FitCurve!$E$3)),C301&lt;MIN(_xlfn.ANCHORARRAY(FitCurve!$E$3))),"Out of range","[ " &amp; TEXT(_xlfn.FORECAST.LINEAR(C301,R301:S301,N301:O301),"#.####") &amp; ", " &amp; TEXT(_xlfn.FORECAST.LINEAR(C301,P301:Q301,L301:M301),"#.####") &amp; " ]")),"")</f>
        <v/>
      </c>
      <c r="H301" s="52" t="str">
        <f>IF(C301="","",_xlfn.XMATCH(C301,FitCurve!AE301:AE1300,-1))</f>
        <v/>
      </c>
      <c r="I301" s="52" t="str">
        <f>IF(C301="","",_xlfn.XMATCH(C301,FitCurve!AE301:AE1300,1))</f>
        <v/>
      </c>
      <c r="J301" s="52" t="str">
        <f>IF(C301="","",_xlfn.XMATCH(C301,FitCurve!AF301:AF1300,-1))</f>
        <v/>
      </c>
      <c r="K301" s="52" t="str">
        <f>IF(C301="","",_xlfn.XMATCH(C301,FitCurve!AF301:AF1300,1))</f>
        <v/>
      </c>
      <c r="L301" s="3" t="str" cm="1">
        <f t="array" ref="L301">IF(C301="","",INDEX(FitCurve!$AE$3:$AE$1002,H301))</f>
        <v/>
      </c>
      <c r="M301" s="3" t="str" cm="1">
        <f t="array" ref="M301">IF(C301="","",INDEX(FitCurve!$AE$3:$AE$1002,I301))</f>
        <v/>
      </c>
      <c r="N301" s="3" t="str" cm="1">
        <f t="array" ref="N301">IF(C301="","",INDEX(FitCurve!$AF$3:$AF$1002,J301))</f>
        <v/>
      </c>
      <c r="O301" s="3" t="str" cm="1">
        <f t="array" ref="O301">IF(C301="","",INDEX(FitCurve!$AF$3:$AF$1002,K301))</f>
        <v/>
      </c>
      <c r="P301" s="3" t="str" cm="1">
        <f t="array" ref="P301">IF(C301="","",INDEX(FitCurve!$B$3:$B$1002,H301))</f>
        <v/>
      </c>
      <c r="Q301" s="3" t="str" cm="1">
        <f t="array" ref="Q301">IF(C301="","",INDEX(FitCurve!$B$3:$B$1002,I301))</f>
        <v/>
      </c>
      <c r="R301" s="3" t="str" cm="1">
        <f t="array" ref="R301">IF(C301="","",INDEX(FitCurve!$B$3:$B$1002,J301))</f>
        <v/>
      </c>
      <c r="S301" s="3" t="str" cm="1">
        <f t="array" ref="S301">IF(C301="","",INDEX(FitCurve!$B$3:$B$1002,K301))</f>
        <v/>
      </c>
    </row>
    <row r="302" spans="3:19" x14ac:dyDescent="0.25">
      <c r="C302" s="36"/>
      <c r="D302" s="3" t="str">
        <f>IF(C302="","",IF(OR(C302&gt;MAX(_xlfn.ANCHORARRAY(FitCurve!$E$3)),C302&lt;MIN(_xlfn.ANCHORARRAY(FitCurve!$E$3))),"Out of range",IF(CurveFitting!$N$3="5PL",10^(CurveFitting!$U$26-((LOG10(((CurveFitting!$U$25-CurveFitting!$U$24)/(C302-CurveFitting!$U$24))^(1/CurveFitting!$U$28)-1))/1)/CurveFitting!$U$27),
IF(CurveFitting!$N$3="4PL",10^(CurveFitting!$U$26-((LOG10((CurveFitting!$U$25-CurveFitting!$U$24)/(C302-CurveFitting!$U$24)-1))/CurveFitting!$U$27)),
IF(CurveFitting!$N$3="Linear",(C302-CurveFitting!$U$24)/CurveFitting!$U$25,
IF(CurveFitting!$N$3="Hyperbolic",CurveFitting!$U$25*C302/(CurveFitting!$U$24-C302),
IF(CurveFitting!$N$3="Exp1",CurveFitting!$U$26*LN(CurveFitting!$U$25/(CurveFitting!$U$25-C302)-CurveFitting!$U$24/(CurveFitting!$U$25-C302)),
IF(CurveFitting!$N$3="Exp2",CurveFitting!$U$26*LOG(CurveFitting!$U$24/(CurveFitting!$U$24-C302)-CurveFitting!$U$25/(CurveFitting!$U$24-C302)),""))))))))</f>
        <v/>
      </c>
      <c r="E302" s="3" t="str">
        <f>IFERROR(IF(C302="","",IF(OR(C302&gt;MAX(_xlfn.ANCHORARRAY(FitCurve!$E$3)),C302&lt;MIN(_xlfn.ANCHORARRAY(FitCurve!$E$3))),"Out of range","[ " &amp; TEXT(_xlfn.FORECAST.LINEAR(C302,R302:S302,N302:O302),"#.####") &amp; ", " &amp; TEXT(_xlfn.FORECAST.LINEAR(C302,P302:Q302,L302:M302),"#.####") &amp; " ]")),"")</f>
        <v/>
      </c>
      <c r="H302" s="52" t="str">
        <f>IF(C302="","",_xlfn.XMATCH(C302,FitCurve!AE302:AE1301,-1))</f>
        <v/>
      </c>
      <c r="I302" s="52" t="str">
        <f>IF(C302="","",_xlfn.XMATCH(C302,FitCurve!AE302:AE1301,1))</f>
        <v/>
      </c>
      <c r="J302" s="52" t="str">
        <f>IF(C302="","",_xlfn.XMATCH(C302,FitCurve!AF302:AF1301,-1))</f>
        <v/>
      </c>
      <c r="K302" s="52" t="str">
        <f>IF(C302="","",_xlfn.XMATCH(C302,FitCurve!AF302:AF1301,1))</f>
        <v/>
      </c>
      <c r="L302" s="3" t="str" cm="1">
        <f t="array" ref="L302">IF(C302="","",INDEX(FitCurve!$AE$3:$AE$1002,H302))</f>
        <v/>
      </c>
      <c r="M302" s="3" t="str" cm="1">
        <f t="array" ref="M302">IF(C302="","",INDEX(FitCurve!$AE$3:$AE$1002,I302))</f>
        <v/>
      </c>
      <c r="N302" s="3" t="str" cm="1">
        <f t="array" ref="N302">IF(C302="","",INDEX(FitCurve!$AF$3:$AF$1002,J302))</f>
        <v/>
      </c>
      <c r="O302" s="3" t="str" cm="1">
        <f t="array" ref="O302">IF(C302="","",INDEX(FitCurve!$AF$3:$AF$1002,K302))</f>
        <v/>
      </c>
      <c r="P302" s="3" t="str" cm="1">
        <f t="array" ref="P302">IF(C302="","",INDEX(FitCurve!$B$3:$B$1002,H302))</f>
        <v/>
      </c>
      <c r="Q302" s="3" t="str" cm="1">
        <f t="array" ref="Q302">IF(C302="","",INDEX(FitCurve!$B$3:$B$1002,I302))</f>
        <v/>
      </c>
      <c r="R302" s="3" t="str" cm="1">
        <f t="array" ref="R302">IF(C302="","",INDEX(FitCurve!$B$3:$B$1002,J302))</f>
        <v/>
      </c>
      <c r="S302" s="3" t="str" cm="1">
        <f t="array" ref="S302">IF(C302="","",INDEX(FitCurve!$B$3:$B$1002,K302))</f>
        <v/>
      </c>
    </row>
    <row r="303" spans="3:19" x14ac:dyDescent="0.25">
      <c r="C303" s="36"/>
      <c r="D303" s="3" t="str">
        <f>IF(C303="","",IF(OR(C303&gt;MAX(_xlfn.ANCHORARRAY(FitCurve!$E$3)),C303&lt;MIN(_xlfn.ANCHORARRAY(FitCurve!$E$3))),"Out of range",IF(CurveFitting!$N$3="5PL",10^(CurveFitting!$U$26-((LOG10(((CurveFitting!$U$25-CurveFitting!$U$24)/(C303-CurveFitting!$U$24))^(1/CurveFitting!$U$28)-1))/1)/CurveFitting!$U$27),
IF(CurveFitting!$N$3="4PL",10^(CurveFitting!$U$26-((LOG10((CurveFitting!$U$25-CurveFitting!$U$24)/(C303-CurveFitting!$U$24)-1))/CurveFitting!$U$27)),
IF(CurveFitting!$N$3="Linear",(C303-CurveFitting!$U$24)/CurveFitting!$U$25,
IF(CurveFitting!$N$3="Hyperbolic",CurveFitting!$U$25*C303/(CurveFitting!$U$24-C303),
IF(CurveFitting!$N$3="Exp1",CurveFitting!$U$26*LN(CurveFitting!$U$25/(CurveFitting!$U$25-C303)-CurveFitting!$U$24/(CurveFitting!$U$25-C303)),
IF(CurveFitting!$N$3="Exp2",CurveFitting!$U$26*LOG(CurveFitting!$U$24/(CurveFitting!$U$24-C303)-CurveFitting!$U$25/(CurveFitting!$U$24-C303)),""))))))))</f>
        <v/>
      </c>
      <c r="E303" s="3" t="str">
        <f>IFERROR(IF(C303="","",IF(OR(C303&gt;MAX(_xlfn.ANCHORARRAY(FitCurve!$E$3)),C303&lt;MIN(_xlfn.ANCHORARRAY(FitCurve!$E$3))),"Out of range","[ " &amp; TEXT(_xlfn.FORECAST.LINEAR(C303,R303:S303,N303:O303),"#.####") &amp; ", " &amp; TEXT(_xlfn.FORECAST.LINEAR(C303,P303:Q303,L303:M303),"#.####") &amp; " ]")),"")</f>
        <v/>
      </c>
      <c r="H303" s="52" t="str">
        <f>IF(C303="","",_xlfn.XMATCH(C303,FitCurve!AE303:AE1302,-1))</f>
        <v/>
      </c>
      <c r="I303" s="52" t="str">
        <f>IF(C303="","",_xlfn.XMATCH(C303,FitCurve!AE303:AE1302,1))</f>
        <v/>
      </c>
      <c r="J303" s="52" t="str">
        <f>IF(C303="","",_xlfn.XMATCH(C303,FitCurve!AF303:AF1302,-1))</f>
        <v/>
      </c>
      <c r="K303" s="52" t="str">
        <f>IF(C303="","",_xlfn.XMATCH(C303,FitCurve!AF303:AF1302,1))</f>
        <v/>
      </c>
      <c r="L303" s="3" t="str" cm="1">
        <f t="array" ref="L303">IF(C303="","",INDEX(FitCurve!$AE$3:$AE$1002,H303))</f>
        <v/>
      </c>
      <c r="M303" s="3" t="str" cm="1">
        <f t="array" ref="M303">IF(C303="","",INDEX(FitCurve!$AE$3:$AE$1002,I303))</f>
        <v/>
      </c>
      <c r="N303" s="3" t="str" cm="1">
        <f t="array" ref="N303">IF(C303="","",INDEX(FitCurve!$AF$3:$AF$1002,J303))</f>
        <v/>
      </c>
      <c r="O303" s="3" t="str" cm="1">
        <f t="array" ref="O303">IF(C303="","",INDEX(FitCurve!$AF$3:$AF$1002,K303))</f>
        <v/>
      </c>
      <c r="P303" s="3" t="str" cm="1">
        <f t="array" ref="P303">IF(C303="","",INDEX(FitCurve!$B$3:$B$1002,H303))</f>
        <v/>
      </c>
      <c r="Q303" s="3" t="str" cm="1">
        <f t="array" ref="Q303">IF(C303="","",INDEX(FitCurve!$B$3:$B$1002,I303))</f>
        <v/>
      </c>
      <c r="R303" s="3" t="str" cm="1">
        <f t="array" ref="R303">IF(C303="","",INDEX(FitCurve!$B$3:$B$1002,J303))</f>
        <v/>
      </c>
      <c r="S303" s="3" t="str" cm="1">
        <f t="array" ref="S303">IF(C303="","",INDEX(FitCurve!$B$3:$B$1002,K303))</f>
        <v/>
      </c>
    </row>
    <row r="304" spans="3:19" x14ac:dyDescent="0.25">
      <c r="C304" s="36"/>
      <c r="D304" s="3" t="str">
        <f>IF(C304="","",IF(OR(C304&gt;MAX(_xlfn.ANCHORARRAY(FitCurve!$E$3)),C304&lt;MIN(_xlfn.ANCHORARRAY(FitCurve!$E$3))),"Out of range",IF(CurveFitting!$N$3="5PL",10^(CurveFitting!$U$26-((LOG10(((CurveFitting!$U$25-CurveFitting!$U$24)/(C304-CurveFitting!$U$24))^(1/CurveFitting!$U$28)-1))/1)/CurveFitting!$U$27),
IF(CurveFitting!$N$3="4PL",10^(CurveFitting!$U$26-((LOG10((CurveFitting!$U$25-CurveFitting!$U$24)/(C304-CurveFitting!$U$24)-1))/CurveFitting!$U$27)),
IF(CurveFitting!$N$3="Linear",(C304-CurveFitting!$U$24)/CurveFitting!$U$25,
IF(CurveFitting!$N$3="Hyperbolic",CurveFitting!$U$25*C304/(CurveFitting!$U$24-C304),
IF(CurveFitting!$N$3="Exp1",CurveFitting!$U$26*LN(CurveFitting!$U$25/(CurveFitting!$U$25-C304)-CurveFitting!$U$24/(CurveFitting!$U$25-C304)),
IF(CurveFitting!$N$3="Exp2",CurveFitting!$U$26*LOG(CurveFitting!$U$24/(CurveFitting!$U$24-C304)-CurveFitting!$U$25/(CurveFitting!$U$24-C304)),""))))))))</f>
        <v/>
      </c>
      <c r="E304" s="3" t="str">
        <f>IFERROR(IF(C304="","",IF(OR(C304&gt;MAX(_xlfn.ANCHORARRAY(FitCurve!$E$3)),C304&lt;MIN(_xlfn.ANCHORARRAY(FitCurve!$E$3))),"Out of range","[ " &amp; TEXT(_xlfn.FORECAST.LINEAR(C304,R304:S304,N304:O304),"#.####") &amp; ", " &amp; TEXT(_xlfn.FORECAST.LINEAR(C304,P304:Q304,L304:M304),"#.####") &amp; " ]")),"")</f>
        <v/>
      </c>
      <c r="H304" s="52" t="str">
        <f>IF(C304="","",_xlfn.XMATCH(C304,FitCurve!AE304:AE1303,-1))</f>
        <v/>
      </c>
      <c r="I304" s="52" t="str">
        <f>IF(C304="","",_xlfn.XMATCH(C304,FitCurve!AE304:AE1303,1))</f>
        <v/>
      </c>
      <c r="J304" s="52" t="str">
        <f>IF(C304="","",_xlfn.XMATCH(C304,FitCurve!AF304:AF1303,-1))</f>
        <v/>
      </c>
      <c r="K304" s="52" t="str">
        <f>IF(C304="","",_xlfn.XMATCH(C304,FitCurve!AF304:AF1303,1))</f>
        <v/>
      </c>
      <c r="L304" s="3" t="str" cm="1">
        <f t="array" ref="L304">IF(C304="","",INDEX(FitCurve!$AE$3:$AE$1002,H304))</f>
        <v/>
      </c>
      <c r="M304" s="3" t="str" cm="1">
        <f t="array" ref="M304">IF(C304="","",INDEX(FitCurve!$AE$3:$AE$1002,I304))</f>
        <v/>
      </c>
      <c r="N304" s="3" t="str" cm="1">
        <f t="array" ref="N304">IF(C304="","",INDEX(FitCurve!$AF$3:$AF$1002,J304))</f>
        <v/>
      </c>
      <c r="O304" s="3" t="str" cm="1">
        <f t="array" ref="O304">IF(C304="","",INDEX(FitCurve!$AF$3:$AF$1002,K304))</f>
        <v/>
      </c>
      <c r="P304" s="3" t="str" cm="1">
        <f t="array" ref="P304">IF(C304="","",INDEX(FitCurve!$B$3:$B$1002,H304))</f>
        <v/>
      </c>
      <c r="Q304" s="3" t="str" cm="1">
        <f t="array" ref="Q304">IF(C304="","",INDEX(FitCurve!$B$3:$B$1002,I304))</f>
        <v/>
      </c>
      <c r="R304" s="3" t="str" cm="1">
        <f t="array" ref="R304">IF(C304="","",INDEX(FitCurve!$B$3:$B$1002,J304))</f>
        <v/>
      </c>
      <c r="S304" s="3" t="str" cm="1">
        <f t="array" ref="S304">IF(C304="","",INDEX(FitCurve!$B$3:$B$1002,K304))</f>
        <v/>
      </c>
    </row>
    <row r="305" spans="3:19" x14ac:dyDescent="0.25">
      <c r="C305" s="36"/>
      <c r="D305" s="3" t="str">
        <f>IF(C305="","",IF(OR(C305&gt;MAX(_xlfn.ANCHORARRAY(FitCurve!$E$3)),C305&lt;MIN(_xlfn.ANCHORARRAY(FitCurve!$E$3))),"Out of range",IF(CurveFitting!$N$3="5PL",10^(CurveFitting!$U$26-((LOG10(((CurveFitting!$U$25-CurveFitting!$U$24)/(C305-CurveFitting!$U$24))^(1/CurveFitting!$U$28)-1))/1)/CurveFitting!$U$27),
IF(CurveFitting!$N$3="4PL",10^(CurveFitting!$U$26-((LOG10((CurveFitting!$U$25-CurveFitting!$U$24)/(C305-CurveFitting!$U$24)-1))/CurveFitting!$U$27)),
IF(CurveFitting!$N$3="Linear",(C305-CurveFitting!$U$24)/CurveFitting!$U$25,
IF(CurveFitting!$N$3="Hyperbolic",CurveFitting!$U$25*C305/(CurveFitting!$U$24-C305),
IF(CurveFitting!$N$3="Exp1",CurveFitting!$U$26*LN(CurveFitting!$U$25/(CurveFitting!$U$25-C305)-CurveFitting!$U$24/(CurveFitting!$U$25-C305)),
IF(CurveFitting!$N$3="Exp2",CurveFitting!$U$26*LOG(CurveFitting!$U$24/(CurveFitting!$U$24-C305)-CurveFitting!$U$25/(CurveFitting!$U$24-C305)),""))))))))</f>
        <v/>
      </c>
      <c r="E305" s="3" t="str">
        <f>IFERROR(IF(C305="","",IF(OR(C305&gt;MAX(_xlfn.ANCHORARRAY(FitCurve!$E$3)),C305&lt;MIN(_xlfn.ANCHORARRAY(FitCurve!$E$3))),"Out of range","[ " &amp; TEXT(_xlfn.FORECAST.LINEAR(C305,R305:S305,N305:O305),"#.####") &amp; ", " &amp; TEXT(_xlfn.FORECAST.LINEAR(C305,P305:Q305,L305:M305),"#.####") &amp; " ]")),"")</f>
        <v/>
      </c>
      <c r="H305" s="52" t="str">
        <f>IF(C305="","",_xlfn.XMATCH(C305,FitCurve!AE305:AE1304,-1))</f>
        <v/>
      </c>
      <c r="I305" s="52" t="str">
        <f>IF(C305="","",_xlfn.XMATCH(C305,FitCurve!AE305:AE1304,1))</f>
        <v/>
      </c>
      <c r="J305" s="52" t="str">
        <f>IF(C305="","",_xlfn.XMATCH(C305,FitCurve!AF305:AF1304,-1))</f>
        <v/>
      </c>
      <c r="K305" s="52" t="str">
        <f>IF(C305="","",_xlfn.XMATCH(C305,FitCurve!AF305:AF1304,1))</f>
        <v/>
      </c>
      <c r="L305" s="3" t="str" cm="1">
        <f t="array" ref="L305">IF(C305="","",INDEX(FitCurve!$AE$3:$AE$1002,H305))</f>
        <v/>
      </c>
      <c r="M305" s="3" t="str" cm="1">
        <f t="array" ref="M305">IF(C305="","",INDEX(FitCurve!$AE$3:$AE$1002,I305))</f>
        <v/>
      </c>
      <c r="N305" s="3" t="str" cm="1">
        <f t="array" ref="N305">IF(C305="","",INDEX(FitCurve!$AF$3:$AF$1002,J305))</f>
        <v/>
      </c>
      <c r="O305" s="3" t="str" cm="1">
        <f t="array" ref="O305">IF(C305="","",INDEX(FitCurve!$AF$3:$AF$1002,K305))</f>
        <v/>
      </c>
      <c r="P305" s="3" t="str" cm="1">
        <f t="array" ref="P305">IF(C305="","",INDEX(FitCurve!$B$3:$B$1002,H305))</f>
        <v/>
      </c>
      <c r="Q305" s="3" t="str" cm="1">
        <f t="array" ref="Q305">IF(C305="","",INDEX(FitCurve!$B$3:$B$1002,I305))</f>
        <v/>
      </c>
      <c r="R305" s="3" t="str" cm="1">
        <f t="array" ref="R305">IF(C305="","",INDEX(FitCurve!$B$3:$B$1002,J305))</f>
        <v/>
      </c>
      <c r="S305" s="3" t="str" cm="1">
        <f t="array" ref="S305">IF(C305="","",INDEX(FitCurve!$B$3:$B$1002,K305))</f>
        <v/>
      </c>
    </row>
    <row r="306" spans="3:19" x14ac:dyDescent="0.25">
      <c r="C306" s="36"/>
      <c r="D306" s="3" t="str">
        <f>IF(C306="","",IF(OR(C306&gt;MAX(_xlfn.ANCHORARRAY(FitCurve!$E$3)),C306&lt;MIN(_xlfn.ANCHORARRAY(FitCurve!$E$3))),"Out of range",IF(CurveFitting!$N$3="5PL",10^(CurveFitting!$U$26-((LOG10(((CurveFitting!$U$25-CurveFitting!$U$24)/(C306-CurveFitting!$U$24))^(1/CurveFitting!$U$28)-1))/1)/CurveFitting!$U$27),
IF(CurveFitting!$N$3="4PL",10^(CurveFitting!$U$26-((LOG10((CurveFitting!$U$25-CurveFitting!$U$24)/(C306-CurveFitting!$U$24)-1))/CurveFitting!$U$27)),
IF(CurveFitting!$N$3="Linear",(C306-CurveFitting!$U$24)/CurveFitting!$U$25,
IF(CurveFitting!$N$3="Hyperbolic",CurveFitting!$U$25*C306/(CurveFitting!$U$24-C306),
IF(CurveFitting!$N$3="Exp1",CurveFitting!$U$26*LN(CurveFitting!$U$25/(CurveFitting!$U$25-C306)-CurveFitting!$U$24/(CurveFitting!$U$25-C306)),
IF(CurveFitting!$N$3="Exp2",CurveFitting!$U$26*LOG(CurveFitting!$U$24/(CurveFitting!$U$24-C306)-CurveFitting!$U$25/(CurveFitting!$U$24-C306)),""))))))))</f>
        <v/>
      </c>
      <c r="E306" s="3" t="str">
        <f>IFERROR(IF(C306="","",IF(OR(C306&gt;MAX(_xlfn.ANCHORARRAY(FitCurve!$E$3)),C306&lt;MIN(_xlfn.ANCHORARRAY(FitCurve!$E$3))),"Out of range","[ " &amp; TEXT(_xlfn.FORECAST.LINEAR(C306,R306:S306,N306:O306),"#.####") &amp; ", " &amp; TEXT(_xlfn.FORECAST.LINEAR(C306,P306:Q306,L306:M306),"#.####") &amp; " ]")),"")</f>
        <v/>
      </c>
      <c r="H306" s="52" t="str">
        <f>IF(C306="","",_xlfn.XMATCH(C306,FitCurve!AE306:AE1305,-1))</f>
        <v/>
      </c>
      <c r="I306" s="52" t="str">
        <f>IF(C306="","",_xlfn.XMATCH(C306,FitCurve!AE306:AE1305,1))</f>
        <v/>
      </c>
      <c r="J306" s="52" t="str">
        <f>IF(C306="","",_xlfn.XMATCH(C306,FitCurve!AF306:AF1305,-1))</f>
        <v/>
      </c>
      <c r="K306" s="52" t="str">
        <f>IF(C306="","",_xlfn.XMATCH(C306,FitCurve!AF306:AF1305,1))</f>
        <v/>
      </c>
      <c r="L306" s="3" t="str" cm="1">
        <f t="array" ref="L306">IF(C306="","",INDEX(FitCurve!$AE$3:$AE$1002,H306))</f>
        <v/>
      </c>
      <c r="M306" s="3" t="str" cm="1">
        <f t="array" ref="M306">IF(C306="","",INDEX(FitCurve!$AE$3:$AE$1002,I306))</f>
        <v/>
      </c>
      <c r="N306" s="3" t="str" cm="1">
        <f t="array" ref="N306">IF(C306="","",INDEX(FitCurve!$AF$3:$AF$1002,J306))</f>
        <v/>
      </c>
      <c r="O306" s="3" t="str" cm="1">
        <f t="array" ref="O306">IF(C306="","",INDEX(FitCurve!$AF$3:$AF$1002,K306))</f>
        <v/>
      </c>
      <c r="P306" s="3" t="str" cm="1">
        <f t="array" ref="P306">IF(C306="","",INDEX(FitCurve!$B$3:$B$1002,H306))</f>
        <v/>
      </c>
      <c r="Q306" s="3" t="str" cm="1">
        <f t="array" ref="Q306">IF(C306="","",INDEX(FitCurve!$B$3:$B$1002,I306))</f>
        <v/>
      </c>
      <c r="R306" s="3" t="str" cm="1">
        <f t="array" ref="R306">IF(C306="","",INDEX(FitCurve!$B$3:$B$1002,J306))</f>
        <v/>
      </c>
      <c r="S306" s="3" t="str" cm="1">
        <f t="array" ref="S306">IF(C306="","",INDEX(FitCurve!$B$3:$B$1002,K306))</f>
        <v/>
      </c>
    </row>
    <row r="307" spans="3:19" x14ac:dyDescent="0.25">
      <c r="C307" s="36"/>
      <c r="D307" s="3" t="str">
        <f>IF(C307="","",IF(OR(C307&gt;MAX(_xlfn.ANCHORARRAY(FitCurve!$E$3)),C307&lt;MIN(_xlfn.ANCHORARRAY(FitCurve!$E$3))),"Out of range",IF(CurveFitting!$N$3="5PL",10^(CurveFitting!$U$26-((LOG10(((CurveFitting!$U$25-CurveFitting!$U$24)/(C307-CurveFitting!$U$24))^(1/CurveFitting!$U$28)-1))/1)/CurveFitting!$U$27),
IF(CurveFitting!$N$3="4PL",10^(CurveFitting!$U$26-((LOG10((CurveFitting!$U$25-CurveFitting!$U$24)/(C307-CurveFitting!$U$24)-1))/CurveFitting!$U$27)),
IF(CurveFitting!$N$3="Linear",(C307-CurveFitting!$U$24)/CurveFitting!$U$25,
IF(CurveFitting!$N$3="Hyperbolic",CurveFitting!$U$25*C307/(CurveFitting!$U$24-C307),
IF(CurveFitting!$N$3="Exp1",CurveFitting!$U$26*LN(CurveFitting!$U$25/(CurveFitting!$U$25-C307)-CurveFitting!$U$24/(CurveFitting!$U$25-C307)),
IF(CurveFitting!$N$3="Exp2",CurveFitting!$U$26*LOG(CurveFitting!$U$24/(CurveFitting!$U$24-C307)-CurveFitting!$U$25/(CurveFitting!$U$24-C307)),""))))))))</f>
        <v/>
      </c>
      <c r="E307" s="3" t="str">
        <f>IFERROR(IF(C307="","",IF(OR(C307&gt;MAX(_xlfn.ANCHORARRAY(FitCurve!$E$3)),C307&lt;MIN(_xlfn.ANCHORARRAY(FitCurve!$E$3))),"Out of range","[ " &amp; TEXT(_xlfn.FORECAST.LINEAR(C307,R307:S307,N307:O307),"#.####") &amp; ", " &amp; TEXT(_xlfn.FORECAST.LINEAR(C307,P307:Q307,L307:M307),"#.####") &amp; " ]")),"")</f>
        <v/>
      </c>
      <c r="H307" s="52" t="str">
        <f>IF(C307="","",_xlfn.XMATCH(C307,FitCurve!AE307:AE1306,-1))</f>
        <v/>
      </c>
      <c r="I307" s="52" t="str">
        <f>IF(C307="","",_xlfn.XMATCH(C307,FitCurve!AE307:AE1306,1))</f>
        <v/>
      </c>
      <c r="J307" s="52" t="str">
        <f>IF(C307="","",_xlfn.XMATCH(C307,FitCurve!AF307:AF1306,-1))</f>
        <v/>
      </c>
      <c r="K307" s="52" t="str">
        <f>IF(C307="","",_xlfn.XMATCH(C307,FitCurve!AF307:AF1306,1))</f>
        <v/>
      </c>
      <c r="L307" s="3" t="str" cm="1">
        <f t="array" ref="L307">IF(C307="","",INDEX(FitCurve!$AE$3:$AE$1002,H307))</f>
        <v/>
      </c>
      <c r="M307" s="3" t="str" cm="1">
        <f t="array" ref="M307">IF(C307="","",INDEX(FitCurve!$AE$3:$AE$1002,I307))</f>
        <v/>
      </c>
      <c r="N307" s="3" t="str" cm="1">
        <f t="array" ref="N307">IF(C307="","",INDEX(FitCurve!$AF$3:$AF$1002,J307))</f>
        <v/>
      </c>
      <c r="O307" s="3" t="str" cm="1">
        <f t="array" ref="O307">IF(C307="","",INDEX(FitCurve!$AF$3:$AF$1002,K307))</f>
        <v/>
      </c>
      <c r="P307" s="3" t="str" cm="1">
        <f t="array" ref="P307">IF(C307="","",INDEX(FitCurve!$B$3:$B$1002,H307))</f>
        <v/>
      </c>
      <c r="Q307" s="3" t="str" cm="1">
        <f t="array" ref="Q307">IF(C307="","",INDEX(FitCurve!$B$3:$B$1002,I307))</f>
        <v/>
      </c>
      <c r="R307" s="3" t="str" cm="1">
        <f t="array" ref="R307">IF(C307="","",INDEX(FitCurve!$B$3:$B$1002,J307))</f>
        <v/>
      </c>
      <c r="S307" s="3" t="str" cm="1">
        <f t="array" ref="S307">IF(C307="","",INDEX(FitCurve!$B$3:$B$1002,K307))</f>
        <v/>
      </c>
    </row>
    <row r="308" spans="3:19" x14ac:dyDescent="0.25">
      <c r="C308" s="36"/>
      <c r="D308" s="3" t="str">
        <f>IF(C308="","",IF(OR(C308&gt;MAX(_xlfn.ANCHORARRAY(FitCurve!$E$3)),C308&lt;MIN(_xlfn.ANCHORARRAY(FitCurve!$E$3))),"Out of range",IF(CurveFitting!$N$3="5PL",10^(CurveFitting!$U$26-((LOG10(((CurveFitting!$U$25-CurveFitting!$U$24)/(C308-CurveFitting!$U$24))^(1/CurveFitting!$U$28)-1))/1)/CurveFitting!$U$27),
IF(CurveFitting!$N$3="4PL",10^(CurveFitting!$U$26-((LOG10((CurveFitting!$U$25-CurveFitting!$U$24)/(C308-CurveFitting!$U$24)-1))/CurveFitting!$U$27)),
IF(CurveFitting!$N$3="Linear",(C308-CurveFitting!$U$24)/CurveFitting!$U$25,
IF(CurveFitting!$N$3="Hyperbolic",CurveFitting!$U$25*C308/(CurveFitting!$U$24-C308),
IF(CurveFitting!$N$3="Exp1",CurveFitting!$U$26*LN(CurveFitting!$U$25/(CurveFitting!$U$25-C308)-CurveFitting!$U$24/(CurveFitting!$U$25-C308)),
IF(CurveFitting!$N$3="Exp2",CurveFitting!$U$26*LOG(CurveFitting!$U$24/(CurveFitting!$U$24-C308)-CurveFitting!$U$25/(CurveFitting!$U$24-C308)),""))))))))</f>
        <v/>
      </c>
      <c r="E308" s="3" t="str">
        <f>IFERROR(IF(C308="","",IF(OR(C308&gt;MAX(_xlfn.ANCHORARRAY(FitCurve!$E$3)),C308&lt;MIN(_xlfn.ANCHORARRAY(FitCurve!$E$3))),"Out of range","[ " &amp; TEXT(_xlfn.FORECAST.LINEAR(C308,R308:S308,N308:O308),"#.####") &amp; ", " &amp; TEXT(_xlfn.FORECAST.LINEAR(C308,P308:Q308,L308:M308),"#.####") &amp; " ]")),"")</f>
        <v/>
      </c>
      <c r="H308" s="52" t="str">
        <f>IF(C308="","",_xlfn.XMATCH(C308,FitCurve!AE308:AE1307,-1))</f>
        <v/>
      </c>
      <c r="I308" s="52" t="str">
        <f>IF(C308="","",_xlfn.XMATCH(C308,FitCurve!AE308:AE1307,1))</f>
        <v/>
      </c>
      <c r="J308" s="52" t="str">
        <f>IF(C308="","",_xlfn.XMATCH(C308,FitCurve!AF308:AF1307,-1))</f>
        <v/>
      </c>
      <c r="K308" s="52" t="str">
        <f>IF(C308="","",_xlfn.XMATCH(C308,FitCurve!AF308:AF1307,1))</f>
        <v/>
      </c>
      <c r="L308" s="3" t="str" cm="1">
        <f t="array" ref="L308">IF(C308="","",INDEX(FitCurve!$AE$3:$AE$1002,H308))</f>
        <v/>
      </c>
      <c r="M308" s="3" t="str" cm="1">
        <f t="array" ref="M308">IF(C308="","",INDEX(FitCurve!$AE$3:$AE$1002,I308))</f>
        <v/>
      </c>
      <c r="N308" s="3" t="str" cm="1">
        <f t="array" ref="N308">IF(C308="","",INDEX(FitCurve!$AF$3:$AF$1002,J308))</f>
        <v/>
      </c>
      <c r="O308" s="3" t="str" cm="1">
        <f t="array" ref="O308">IF(C308="","",INDEX(FitCurve!$AF$3:$AF$1002,K308))</f>
        <v/>
      </c>
      <c r="P308" s="3" t="str" cm="1">
        <f t="array" ref="P308">IF(C308="","",INDEX(FitCurve!$B$3:$B$1002,H308))</f>
        <v/>
      </c>
      <c r="Q308" s="3" t="str" cm="1">
        <f t="array" ref="Q308">IF(C308="","",INDEX(FitCurve!$B$3:$B$1002,I308))</f>
        <v/>
      </c>
      <c r="R308" s="3" t="str" cm="1">
        <f t="array" ref="R308">IF(C308="","",INDEX(FitCurve!$B$3:$B$1002,J308))</f>
        <v/>
      </c>
      <c r="S308" s="3" t="str" cm="1">
        <f t="array" ref="S308">IF(C308="","",INDEX(FitCurve!$B$3:$B$1002,K308))</f>
        <v/>
      </c>
    </row>
    <row r="309" spans="3:19" x14ac:dyDescent="0.25">
      <c r="C309" s="36"/>
      <c r="D309" s="3" t="str">
        <f>IF(C309="","",IF(OR(C309&gt;MAX(_xlfn.ANCHORARRAY(FitCurve!$E$3)),C309&lt;MIN(_xlfn.ANCHORARRAY(FitCurve!$E$3))),"Out of range",IF(CurveFitting!$N$3="5PL",10^(CurveFitting!$U$26-((LOG10(((CurveFitting!$U$25-CurveFitting!$U$24)/(C309-CurveFitting!$U$24))^(1/CurveFitting!$U$28)-1))/1)/CurveFitting!$U$27),
IF(CurveFitting!$N$3="4PL",10^(CurveFitting!$U$26-((LOG10((CurveFitting!$U$25-CurveFitting!$U$24)/(C309-CurveFitting!$U$24)-1))/CurveFitting!$U$27)),
IF(CurveFitting!$N$3="Linear",(C309-CurveFitting!$U$24)/CurveFitting!$U$25,
IF(CurveFitting!$N$3="Hyperbolic",CurveFitting!$U$25*C309/(CurveFitting!$U$24-C309),
IF(CurveFitting!$N$3="Exp1",CurveFitting!$U$26*LN(CurveFitting!$U$25/(CurveFitting!$U$25-C309)-CurveFitting!$U$24/(CurveFitting!$U$25-C309)),
IF(CurveFitting!$N$3="Exp2",CurveFitting!$U$26*LOG(CurveFitting!$U$24/(CurveFitting!$U$24-C309)-CurveFitting!$U$25/(CurveFitting!$U$24-C309)),""))))))))</f>
        <v/>
      </c>
      <c r="E309" s="3" t="str">
        <f>IFERROR(IF(C309="","",IF(OR(C309&gt;MAX(_xlfn.ANCHORARRAY(FitCurve!$E$3)),C309&lt;MIN(_xlfn.ANCHORARRAY(FitCurve!$E$3))),"Out of range","[ " &amp; TEXT(_xlfn.FORECAST.LINEAR(C309,R309:S309,N309:O309),"#.####") &amp; ", " &amp; TEXT(_xlfn.FORECAST.LINEAR(C309,P309:Q309,L309:M309),"#.####") &amp; " ]")),"")</f>
        <v/>
      </c>
      <c r="H309" s="52" t="str">
        <f>IF(C309="","",_xlfn.XMATCH(C309,FitCurve!AE309:AE1308,-1))</f>
        <v/>
      </c>
      <c r="I309" s="52" t="str">
        <f>IF(C309="","",_xlfn.XMATCH(C309,FitCurve!AE309:AE1308,1))</f>
        <v/>
      </c>
      <c r="J309" s="52" t="str">
        <f>IF(C309="","",_xlfn.XMATCH(C309,FitCurve!AF309:AF1308,-1))</f>
        <v/>
      </c>
      <c r="K309" s="52" t="str">
        <f>IF(C309="","",_xlfn.XMATCH(C309,FitCurve!AF309:AF1308,1))</f>
        <v/>
      </c>
      <c r="L309" s="3" t="str" cm="1">
        <f t="array" ref="L309">IF(C309="","",INDEX(FitCurve!$AE$3:$AE$1002,H309))</f>
        <v/>
      </c>
      <c r="M309" s="3" t="str" cm="1">
        <f t="array" ref="M309">IF(C309="","",INDEX(FitCurve!$AE$3:$AE$1002,I309))</f>
        <v/>
      </c>
      <c r="N309" s="3" t="str" cm="1">
        <f t="array" ref="N309">IF(C309="","",INDEX(FitCurve!$AF$3:$AF$1002,J309))</f>
        <v/>
      </c>
      <c r="O309" s="3" t="str" cm="1">
        <f t="array" ref="O309">IF(C309="","",INDEX(FitCurve!$AF$3:$AF$1002,K309))</f>
        <v/>
      </c>
      <c r="P309" s="3" t="str" cm="1">
        <f t="array" ref="P309">IF(C309="","",INDEX(FitCurve!$B$3:$B$1002,H309))</f>
        <v/>
      </c>
      <c r="Q309" s="3" t="str" cm="1">
        <f t="array" ref="Q309">IF(C309="","",INDEX(FitCurve!$B$3:$B$1002,I309))</f>
        <v/>
      </c>
      <c r="R309" s="3" t="str" cm="1">
        <f t="array" ref="R309">IF(C309="","",INDEX(FitCurve!$B$3:$B$1002,J309))</f>
        <v/>
      </c>
      <c r="S309" s="3" t="str" cm="1">
        <f t="array" ref="S309">IF(C309="","",INDEX(FitCurve!$B$3:$B$1002,K309))</f>
        <v/>
      </c>
    </row>
    <row r="310" spans="3:19" x14ac:dyDescent="0.25">
      <c r="C310" s="36"/>
      <c r="D310" s="3" t="str">
        <f>IF(C310="","",IF(OR(C310&gt;MAX(_xlfn.ANCHORARRAY(FitCurve!$E$3)),C310&lt;MIN(_xlfn.ANCHORARRAY(FitCurve!$E$3))),"Out of range",IF(CurveFitting!$N$3="5PL",10^(CurveFitting!$U$26-((LOG10(((CurveFitting!$U$25-CurveFitting!$U$24)/(C310-CurveFitting!$U$24))^(1/CurveFitting!$U$28)-1))/1)/CurveFitting!$U$27),
IF(CurveFitting!$N$3="4PL",10^(CurveFitting!$U$26-((LOG10((CurveFitting!$U$25-CurveFitting!$U$24)/(C310-CurveFitting!$U$24)-1))/CurveFitting!$U$27)),
IF(CurveFitting!$N$3="Linear",(C310-CurveFitting!$U$24)/CurveFitting!$U$25,
IF(CurveFitting!$N$3="Hyperbolic",CurveFitting!$U$25*C310/(CurveFitting!$U$24-C310),
IF(CurveFitting!$N$3="Exp1",CurveFitting!$U$26*LN(CurveFitting!$U$25/(CurveFitting!$U$25-C310)-CurveFitting!$U$24/(CurveFitting!$U$25-C310)),
IF(CurveFitting!$N$3="Exp2",CurveFitting!$U$26*LOG(CurveFitting!$U$24/(CurveFitting!$U$24-C310)-CurveFitting!$U$25/(CurveFitting!$U$24-C310)),""))))))))</f>
        <v/>
      </c>
      <c r="E310" s="3" t="str">
        <f>IFERROR(IF(C310="","",IF(OR(C310&gt;MAX(_xlfn.ANCHORARRAY(FitCurve!$E$3)),C310&lt;MIN(_xlfn.ANCHORARRAY(FitCurve!$E$3))),"Out of range","[ " &amp; TEXT(_xlfn.FORECAST.LINEAR(C310,R310:S310,N310:O310),"#.####") &amp; ", " &amp; TEXT(_xlfn.FORECAST.LINEAR(C310,P310:Q310,L310:M310),"#.####") &amp; " ]")),"")</f>
        <v/>
      </c>
      <c r="H310" s="52" t="str">
        <f>IF(C310="","",_xlfn.XMATCH(C310,FitCurve!AE310:AE1309,-1))</f>
        <v/>
      </c>
      <c r="I310" s="52" t="str">
        <f>IF(C310="","",_xlfn.XMATCH(C310,FitCurve!AE310:AE1309,1))</f>
        <v/>
      </c>
      <c r="J310" s="52" t="str">
        <f>IF(C310="","",_xlfn.XMATCH(C310,FitCurve!AF310:AF1309,-1))</f>
        <v/>
      </c>
      <c r="K310" s="52" t="str">
        <f>IF(C310="","",_xlfn.XMATCH(C310,FitCurve!AF310:AF1309,1))</f>
        <v/>
      </c>
      <c r="L310" s="3" t="str" cm="1">
        <f t="array" ref="L310">IF(C310="","",INDEX(FitCurve!$AE$3:$AE$1002,H310))</f>
        <v/>
      </c>
      <c r="M310" s="3" t="str" cm="1">
        <f t="array" ref="M310">IF(C310="","",INDEX(FitCurve!$AE$3:$AE$1002,I310))</f>
        <v/>
      </c>
      <c r="N310" s="3" t="str" cm="1">
        <f t="array" ref="N310">IF(C310="","",INDEX(FitCurve!$AF$3:$AF$1002,J310))</f>
        <v/>
      </c>
      <c r="O310" s="3" t="str" cm="1">
        <f t="array" ref="O310">IF(C310="","",INDEX(FitCurve!$AF$3:$AF$1002,K310))</f>
        <v/>
      </c>
      <c r="P310" s="3" t="str" cm="1">
        <f t="array" ref="P310">IF(C310="","",INDEX(FitCurve!$B$3:$B$1002,H310))</f>
        <v/>
      </c>
      <c r="Q310" s="3" t="str" cm="1">
        <f t="array" ref="Q310">IF(C310="","",INDEX(FitCurve!$B$3:$B$1002,I310))</f>
        <v/>
      </c>
      <c r="R310" s="3" t="str" cm="1">
        <f t="array" ref="R310">IF(C310="","",INDEX(FitCurve!$B$3:$B$1002,J310))</f>
        <v/>
      </c>
      <c r="S310" s="3" t="str" cm="1">
        <f t="array" ref="S310">IF(C310="","",INDEX(FitCurve!$B$3:$B$1002,K310))</f>
        <v/>
      </c>
    </row>
    <row r="311" spans="3:19" x14ac:dyDescent="0.25">
      <c r="C311" s="36"/>
      <c r="D311" s="3" t="str">
        <f>IF(C311="","",IF(OR(C311&gt;MAX(_xlfn.ANCHORARRAY(FitCurve!$E$3)),C311&lt;MIN(_xlfn.ANCHORARRAY(FitCurve!$E$3))),"Out of range",IF(CurveFitting!$N$3="5PL",10^(CurveFitting!$U$26-((LOG10(((CurveFitting!$U$25-CurveFitting!$U$24)/(C311-CurveFitting!$U$24))^(1/CurveFitting!$U$28)-1))/1)/CurveFitting!$U$27),
IF(CurveFitting!$N$3="4PL",10^(CurveFitting!$U$26-((LOG10((CurveFitting!$U$25-CurveFitting!$U$24)/(C311-CurveFitting!$U$24)-1))/CurveFitting!$U$27)),
IF(CurveFitting!$N$3="Linear",(C311-CurveFitting!$U$24)/CurveFitting!$U$25,
IF(CurveFitting!$N$3="Hyperbolic",CurveFitting!$U$25*C311/(CurveFitting!$U$24-C311),
IF(CurveFitting!$N$3="Exp1",CurveFitting!$U$26*LN(CurveFitting!$U$25/(CurveFitting!$U$25-C311)-CurveFitting!$U$24/(CurveFitting!$U$25-C311)),
IF(CurveFitting!$N$3="Exp2",CurveFitting!$U$26*LOG(CurveFitting!$U$24/(CurveFitting!$U$24-C311)-CurveFitting!$U$25/(CurveFitting!$U$24-C311)),""))))))))</f>
        <v/>
      </c>
      <c r="E311" s="3" t="str">
        <f>IFERROR(IF(C311="","",IF(OR(C311&gt;MAX(_xlfn.ANCHORARRAY(FitCurve!$E$3)),C311&lt;MIN(_xlfn.ANCHORARRAY(FitCurve!$E$3))),"Out of range","[ " &amp; TEXT(_xlfn.FORECAST.LINEAR(C311,R311:S311,N311:O311),"#.####") &amp; ", " &amp; TEXT(_xlfn.FORECAST.LINEAR(C311,P311:Q311,L311:M311),"#.####") &amp; " ]")),"")</f>
        <v/>
      </c>
      <c r="H311" s="52" t="str">
        <f>IF(C311="","",_xlfn.XMATCH(C311,FitCurve!AE311:AE1310,-1))</f>
        <v/>
      </c>
      <c r="I311" s="52" t="str">
        <f>IF(C311="","",_xlfn.XMATCH(C311,FitCurve!AE311:AE1310,1))</f>
        <v/>
      </c>
      <c r="J311" s="52" t="str">
        <f>IF(C311="","",_xlfn.XMATCH(C311,FitCurve!AF311:AF1310,-1))</f>
        <v/>
      </c>
      <c r="K311" s="52" t="str">
        <f>IF(C311="","",_xlfn.XMATCH(C311,FitCurve!AF311:AF1310,1))</f>
        <v/>
      </c>
      <c r="L311" s="3" t="str" cm="1">
        <f t="array" ref="L311">IF(C311="","",INDEX(FitCurve!$AE$3:$AE$1002,H311))</f>
        <v/>
      </c>
      <c r="M311" s="3" t="str" cm="1">
        <f t="array" ref="M311">IF(C311="","",INDEX(FitCurve!$AE$3:$AE$1002,I311))</f>
        <v/>
      </c>
      <c r="N311" s="3" t="str" cm="1">
        <f t="array" ref="N311">IF(C311="","",INDEX(FitCurve!$AF$3:$AF$1002,J311))</f>
        <v/>
      </c>
      <c r="O311" s="3" t="str" cm="1">
        <f t="array" ref="O311">IF(C311="","",INDEX(FitCurve!$AF$3:$AF$1002,K311))</f>
        <v/>
      </c>
      <c r="P311" s="3" t="str" cm="1">
        <f t="array" ref="P311">IF(C311="","",INDEX(FitCurve!$B$3:$B$1002,H311))</f>
        <v/>
      </c>
      <c r="Q311" s="3" t="str" cm="1">
        <f t="array" ref="Q311">IF(C311="","",INDEX(FitCurve!$B$3:$B$1002,I311))</f>
        <v/>
      </c>
      <c r="R311" s="3" t="str" cm="1">
        <f t="array" ref="R311">IF(C311="","",INDEX(FitCurve!$B$3:$B$1002,J311))</f>
        <v/>
      </c>
      <c r="S311" s="3" t="str" cm="1">
        <f t="array" ref="S311">IF(C311="","",INDEX(FitCurve!$B$3:$B$1002,K311))</f>
        <v/>
      </c>
    </row>
    <row r="312" spans="3:19" x14ac:dyDescent="0.25">
      <c r="C312" s="36"/>
      <c r="D312" s="3" t="str">
        <f>IF(C312="","",IF(OR(C312&gt;MAX(_xlfn.ANCHORARRAY(FitCurve!$E$3)),C312&lt;MIN(_xlfn.ANCHORARRAY(FitCurve!$E$3))),"Out of range",IF(CurveFitting!$N$3="5PL",10^(CurveFitting!$U$26-((LOG10(((CurveFitting!$U$25-CurveFitting!$U$24)/(C312-CurveFitting!$U$24))^(1/CurveFitting!$U$28)-1))/1)/CurveFitting!$U$27),
IF(CurveFitting!$N$3="4PL",10^(CurveFitting!$U$26-((LOG10((CurveFitting!$U$25-CurveFitting!$U$24)/(C312-CurveFitting!$U$24)-1))/CurveFitting!$U$27)),
IF(CurveFitting!$N$3="Linear",(C312-CurveFitting!$U$24)/CurveFitting!$U$25,
IF(CurveFitting!$N$3="Hyperbolic",CurveFitting!$U$25*C312/(CurveFitting!$U$24-C312),
IF(CurveFitting!$N$3="Exp1",CurveFitting!$U$26*LN(CurveFitting!$U$25/(CurveFitting!$U$25-C312)-CurveFitting!$U$24/(CurveFitting!$U$25-C312)),
IF(CurveFitting!$N$3="Exp2",CurveFitting!$U$26*LOG(CurveFitting!$U$24/(CurveFitting!$U$24-C312)-CurveFitting!$U$25/(CurveFitting!$U$24-C312)),""))))))))</f>
        <v/>
      </c>
      <c r="E312" s="3" t="str">
        <f>IFERROR(IF(C312="","",IF(OR(C312&gt;MAX(_xlfn.ANCHORARRAY(FitCurve!$E$3)),C312&lt;MIN(_xlfn.ANCHORARRAY(FitCurve!$E$3))),"Out of range","[ " &amp; TEXT(_xlfn.FORECAST.LINEAR(C312,R312:S312,N312:O312),"#.####") &amp; ", " &amp; TEXT(_xlfn.FORECAST.LINEAR(C312,P312:Q312,L312:M312),"#.####") &amp; " ]")),"")</f>
        <v/>
      </c>
      <c r="H312" s="52" t="str">
        <f>IF(C312="","",_xlfn.XMATCH(C312,FitCurve!AE312:AE1311,-1))</f>
        <v/>
      </c>
      <c r="I312" s="52" t="str">
        <f>IF(C312="","",_xlfn.XMATCH(C312,FitCurve!AE312:AE1311,1))</f>
        <v/>
      </c>
      <c r="J312" s="52" t="str">
        <f>IF(C312="","",_xlfn.XMATCH(C312,FitCurve!AF312:AF1311,-1))</f>
        <v/>
      </c>
      <c r="K312" s="52" t="str">
        <f>IF(C312="","",_xlfn.XMATCH(C312,FitCurve!AF312:AF1311,1))</f>
        <v/>
      </c>
      <c r="L312" s="3" t="str" cm="1">
        <f t="array" ref="L312">IF(C312="","",INDEX(FitCurve!$AE$3:$AE$1002,H312))</f>
        <v/>
      </c>
      <c r="M312" s="3" t="str" cm="1">
        <f t="array" ref="M312">IF(C312="","",INDEX(FitCurve!$AE$3:$AE$1002,I312))</f>
        <v/>
      </c>
      <c r="N312" s="3" t="str" cm="1">
        <f t="array" ref="N312">IF(C312="","",INDEX(FitCurve!$AF$3:$AF$1002,J312))</f>
        <v/>
      </c>
      <c r="O312" s="3" t="str" cm="1">
        <f t="array" ref="O312">IF(C312="","",INDEX(FitCurve!$AF$3:$AF$1002,K312))</f>
        <v/>
      </c>
      <c r="P312" s="3" t="str" cm="1">
        <f t="array" ref="P312">IF(C312="","",INDEX(FitCurve!$B$3:$B$1002,H312))</f>
        <v/>
      </c>
      <c r="Q312" s="3" t="str" cm="1">
        <f t="array" ref="Q312">IF(C312="","",INDEX(FitCurve!$B$3:$B$1002,I312))</f>
        <v/>
      </c>
      <c r="R312" s="3" t="str" cm="1">
        <f t="array" ref="R312">IF(C312="","",INDEX(FitCurve!$B$3:$B$1002,J312))</f>
        <v/>
      </c>
      <c r="S312" s="3" t="str" cm="1">
        <f t="array" ref="S312">IF(C312="","",INDEX(FitCurve!$B$3:$B$1002,K312))</f>
        <v/>
      </c>
    </row>
    <row r="313" spans="3:19" x14ac:dyDescent="0.25">
      <c r="C313" s="36"/>
      <c r="D313" s="3" t="str">
        <f>IF(C313="","",IF(OR(C313&gt;MAX(_xlfn.ANCHORARRAY(FitCurve!$E$3)),C313&lt;MIN(_xlfn.ANCHORARRAY(FitCurve!$E$3))),"Out of range",IF(CurveFitting!$N$3="5PL",10^(CurveFitting!$U$26-((LOG10(((CurveFitting!$U$25-CurveFitting!$U$24)/(C313-CurveFitting!$U$24))^(1/CurveFitting!$U$28)-1))/1)/CurveFitting!$U$27),
IF(CurveFitting!$N$3="4PL",10^(CurveFitting!$U$26-((LOG10((CurveFitting!$U$25-CurveFitting!$U$24)/(C313-CurveFitting!$U$24)-1))/CurveFitting!$U$27)),
IF(CurveFitting!$N$3="Linear",(C313-CurveFitting!$U$24)/CurveFitting!$U$25,
IF(CurveFitting!$N$3="Hyperbolic",CurveFitting!$U$25*C313/(CurveFitting!$U$24-C313),
IF(CurveFitting!$N$3="Exp1",CurveFitting!$U$26*LN(CurveFitting!$U$25/(CurveFitting!$U$25-C313)-CurveFitting!$U$24/(CurveFitting!$U$25-C313)),
IF(CurveFitting!$N$3="Exp2",CurveFitting!$U$26*LOG(CurveFitting!$U$24/(CurveFitting!$U$24-C313)-CurveFitting!$U$25/(CurveFitting!$U$24-C313)),""))))))))</f>
        <v/>
      </c>
      <c r="E313" s="3" t="str">
        <f>IFERROR(IF(C313="","",IF(OR(C313&gt;MAX(_xlfn.ANCHORARRAY(FitCurve!$E$3)),C313&lt;MIN(_xlfn.ANCHORARRAY(FitCurve!$E$3))),"Out of range","[ " &amp; TEXT(_xlfn.FORECAST.LINEAR(C313,R313:S313,N313:O313),"#.####") &amp; ", " &amp; TEXT(_xlfn.FORECAST.LINEAR(C313,P313:Q313,L313:M313),"#.####") &amp; " ]")),"")</f>
        <v/>
      </c>
      <c r="H313" s="52" t="str">
        <f>IF(C313="","",_xlfn.XMATCH(C313,FitCurve!AE313:AE1312,-1))</f>
        <v/>
      </c>
      <c r="I313" s="52" t="str">
        <f>IF(C313="","",_xlfn.XMATCH(C313,FitCurve!AE313:AE1312,1))</f>
        <v/>
      </c>
      <c r="J313" s="52" t="str">
        <f>IF(C313="","",_xlfn.XMATCH(C313,FitCurve!AF313:AF1312,-1))</f>
        <v/>
      </c>
      <c r="K313" s="52" t="str">
        <f>IF(C313="","",_xlfn.XMATCH(C313,FitCurve!AF313:AF1312,1))</f>
        <v/>
      </c>
      <c r="L313" s="3" t="str" cm="1">
        <f t="array" ref="L313">IF(C313="","",INDEX(FitCurve!$AE$3:$AE$1002,H313))</f>
        <v/>
      </c>
      <c r="M313" s="3" t="str" cm="1">
        <f t="array" ref="M313">IF(C313="","",INDEX(FitCurve!$AE$3:$AE$1002,I313))</f>
        <v/>
      </c>
      <c r="N313" s="3" t="str" cm="1">
        <f t="array" ref="N313">IF(C313="","",INDEX(FitCurve!$AF$3:$AF$1002,J313))</f>
        <v/>
      </c>
      <c r="O313" s="3" t="str" cm="1">
        <f t="array" ref="O313">IF(C313="","",INDEX(FitCurve!$AF$3:$AF$1002,K313))</f>
        <v/>
      </c>
      <c r="P313" s="3" t="str" cm="1">
        <f t="array" ref="P313">IF(C313="","",INDEX(FitCurve!$B$3:$B$1002,H313))</f>
        <v/>
      </c>
      <c r="Q313" s="3" t="str" cm="1">
        <f t="array" ref="Q313">IF(C313="","",INDEX(FitCurve!$B$3:$B$1002,I313))</f>
        <v/>
      </c>
      <c r="R313" s="3" t="str" cm="1">
        <f t="array" ref="R313">IF(C313="","",INDEX(FitCurve!$B$3:$B$1002,J313))</f>
        <v/>
      </c>
      <c r="S313" s="3" t="str" cm="1">
        <f t="array" ref="S313">IF(C313="","",INDEX(FitCurve!$B$3:$B$1002,K313))</f>
        <v/>
      </c>
    </row>
    <row r="314" spans="3:19" x14ac:dyDescent="0.25">
      <c r="C314" s="36"/>
      <c r="D314" s="3" t="str">
        <f>IF(C314="","",IF(OR(C314&gt;MAX(_xlfn.ANCHORARRAY(FitCurve!$E$3)),C314&lt;MIN(_xlfn.ANCHORARRAY(FitCurve!$E$3))),"Out of range",IF(CurveFitting!$N$3="5PL",10^(CurveFitting!$U$26-((LOG10(((CurveFitting!$U$25-CurveFitting!$U$24)/(C314-CurveFitting!$U$24))^(1/CurveFitting!$U$28)-1))/1)/CurveFitting!$U$27),
IF(CurveFitting!$N$3="4PL",10^(CurveFitting!$U$26-((LOG10((CurveFitting!$U$25-CurveFitting!$U$24)/(C314-CurveFitting!$U$24)-1))/CurveFitting!$U$27)),
IF(CurveFitting!$N$3="Linear",(C314-CurveFitting!$U$24)/CurveFitting!$U$25,
IF(CurveFitting!$N$3="Hyperbolic",CurveFitting!$U$25*C314/(CurveFitting!$U$24-C314),
IF(CurveFitting!$N$3="Exp1",CurveFitting!$U$26*LN(CurveFitting!$U$25/(CurveFitting!$U$25-C314)-CurveFitting!$U$24/(CurveFitting!$U$25-C314)),
IF(CurveFitting!$N$3="Exp2",CurveFitting!$U$26*LOG(CurveFitting!$U$24/(CurveFitting!$U$24-C314)-CurveFitting!$U$25/(CurveFitting!$U$24-C314)),""))))))))</f>
        <v/>
      </c>
      <c r="E314" s="3" t="str">
        <f>IFERROR(IF(C314="","",IF(OR(C314&gt;MAX(_xlfn.ANCHORARRAY(FitCurve!$E$3)),C314&lt;MIN(_xlfn.ANCHORARRAY(FitCurve!$E$3))),"Out of range","[ " &amp; TEXT(_xlfn.FORECAST.LINEAR(C314,R314:S314,N314:O314),"#.####") &amp; ", " &amp; TEXT(_xlfn.FORECAST.LINEAR(C314,P314:Q314,L314:M314),"#.####") &amp; " ]")),"")</f>
        <v/>
      </c>
      <c r="H314" s="52" t="str">
        <f>IF(C314="","",_xlfn.XMATCH(C314,FitCurve!AE314:AE1313,-1))</f>
        <v/>
      </c>
      <c r="I314" s="52" t="str">
        <f>IF(C314="","",_xlfn.XMATCH(C314,FitCurve!AE314:AE1313,1))</f>
        <v/>
      </c>
      <c r="J314" s="52" t="str">
        <f>IF(C314="","",_xlfn.XMATCH(C314,FitCurve!AF314:AF1313,-1))</f>
        <v/>
      </c>
      <c r="K314" s="52" t="str">
        <f>IF(C314="","",_xlfn.XMATCH(C314,FitCurve!AF314:AF1313,1))</f>
        <v/>
      </c>
      <c r="L314" s="3" t="str" cm="1">
        <f t="array" ref="L314">IF(C314="","",INDEX(FitCurve!$AE$3:$AE$1002,H314))</f>
        <v/>
      </c>
      <c r="M314" s="3" t="str" cm="1">
        <f t="array" ref="M314">IF(C314="","",INDEX(FitCurve!$AE$3:$AE$1002,I314))</f>
        <v/>
      </c>
      <c r="N314" s="3" t="str" cm="1">
        <f t="array" ref="N314">IF(C314="","",INDEX(FitCurve!$AF$3:$AF$1002,J314))</f>
        <v/>
      </c>
      <c r="O314" s="3" t="str" cm="1">
        <f t="array" ref="O314">IF(C314="","",INDEX(FitCurve!$AF$3:$AF$1002,K314))</f>
        <v/>
      </c>
      <c r="P314" s="3" t="str" cm="1">
        <f t="array" ref="P314">IF(C314="","",INDEX(FitCurve!$B$3:$B$1002,H314))</f>
        <v/>
      </c>
      <c r="Q314" s="3" t="str" cm="1">
        <f t="array" ref="Q314">IF(C314="","",INDEX(FitCurve!$B$3:$B$1002,I314))</f>
        <v/>
      </c>
      <c r="R314" s="3" t="str" cm="1">
        <f t="array" ref="R314">IF(C314="","",INDEX(FitCurve!$B$3:$B$1002,J314))</f>
        <v/>
      </c>
      <c r="S314" s="3" t="str" cm="1">
        <f t="array" ref="S314">IF(C314="","",INDEX(FitCurve!$B$3:$B$1002,K314))</f>
        <v/>
      </c>
    </row>
    <row r="315" spans="3:19" x14ac:dyDescent="0.25">
      <c r="C315" s="36"/>
      <c r="D315" s="3" t="str">
        <f>IF(C315="","",IF(OR(C315&gt;MAX(_xlfn.ANCHORARRAY(FitCurve!$E$3)),C315&lt;MIN(_xlfn.ANCHORARRAY(FitCurve!$E$3))),"Out of range",IF(CurveFitting!$N$3="5PL",10^(CurveFitting!$U$26-((LOG10(((CurveFitting!$U$25-CurveFitting!$U$24)/(C315-CurveFitting!$U$24))^(1/CurveFitting!$U$28)-1))/1)/CurveFitting!$U$27),
IF(CurveFitting!$N$3="4PL",10^(CurveFitting!$U$26-((LOG10((CurveFitting!$U$25-CurveFitting!$U$24)/(C315-CurveFitting!$U$24)-1))/CurveFitting!$U$27)),
IF(CurveFitting!$N$3="Linear",(C315-CurveFitting!$U$24)/CurveFitting!$U$25,
IF(CurveFitting!$N$3="Hyperbolic",CurveFitting!$U$25*C315/(CurveFitting!$U$24-C315),
IF(CurveFitting!$N$3="Exp1",CurveFitting!$U$26*LN(CurveFitting!$U$25/(CurveFitting!$U$25-C315)-CurveFitting!$U$24/(CurveFitting!$U$25-C315)),
IF(CurveFitting!$N$3="Exp2",CurveFitting!$U$26*LOG(CurveFitting!$U$24/(CurveFitting!$U$24-C315)-CurveFitting!$U$25/(CurveFitting!$U$24-C315)),""))))))))</f>
        <v/>
      </c>
      <c r="E315" s="3" t="str">
        <f>IFERROR(IF(C315="","",IF(OR(C315&gt;MAX(_xlfn.ANCHORARRAY(FitCurve!$E$3)),C315&lt;MIN(_xlfn.ANCHORARRAY(FitCurve!$E$3))),"Out of range","[ " &amp; TEXT(_xlfn.FORECAST.LINEAR(C315,R315:S315,N315:O315),"#.####") &amp; ", " &amp; TEXT(_xlfn.FORECAST.LINEAR(C315,P315:Q315,L315:M315),"#.####") &amp; " ]")),"")</f>
        <v/>
      </c>
      <c r="H315" s="52" t="str">
        <f>IF(C315="","",_xlfn.XMATCH(C315,FitCurve!AE315:AE1314,-1))</f>
        <v/>
      </c>
      <c r="I315" s="52" t="str">
        <f>IF(C315="","",_xlfn.XMATCH(C315,FitCurve!AE315:AE1314,1))</f>
        <v/>
      </c>
      <c r="J315" s="52" t="str">
        <f>IF(C315="","",_xlfn.XMATCH(C315,FitCurve!AF315:AF1314,-1))</f>
        <v/>
      </c>
      <c r="K315" s="52" t="str">
        <f>IF(C315="","",_xlfn.XMATCH(C315,FitCurve!AF315:AF1314,1))</f>
        <v/>
      </c>
      <c r="L315" s="3" t="str" cm="1">
        <f t="array" ref="L315">IF(C315="","",INDEX(FitCurve!$AE$3:$AE$1002,H315))</f>
        <v/>
      </c>
      <c r="M315" s="3" t="str" cm="1">
        <f t="array" ref="M315">IF(C315="","",INDEX(FitCurve!$AE$3:$AE$1002,I315))</f>
        <v/>
      </c>
      <c r="N315" s="3" t="str" cm="1">
        <f t="array" ref="N315">IF(C315="","",INDEX(FitCurve!$AF$3:$AF$1002,J315))</f>
        <v/>
      </c>
      <c r="O315" s="3" t="str" cm="1">
        <f t="array" ref="O315">IF(C315="","",INDEX(FitCurve!$AF$3:$AF$1002,K315))</f>
        <v/>
      </c>
      <c r="P315" s="3" t="str" cm="1">
        <f t="array" ref="P315">IF(C315="","",INDEX(FitCurve!$B$3:$B$1002,H315))</f>
        <v/>
      </c>
      <c r="Q315" s="3" t="str" cm="1">
        <f t="array" ref="Q315">IF(C315="","",INDEX(FitCurve!$B$3:$B$1002,I315))</f>
        <v/>
      </c>
      <c r="R315" s="3" t="str" cm="1">
        <f t="array" ref="R315">IF(C315="","",INDEX(FitCurve!$B$3:$B$1002,J315))</f>
        <v/>
      </c>
      <c r="S315" s="3" t="str" cm="1">
        <f t="array" ref="S315">IF(C315="","",INDEX(FitCurve!$B$3:$B$1002,K315))</f>
        <v/>
      </c>
    </row>
    <row r="316" spans="3:19" x14ac:dyDescent="0.25">
      <c r="C316" s="36"/>
      <c r="D316" s="3" t="str">
        <f>IF(C316="","",IF(OR(C316&gt;MAX(_xlfn.ANCHORARRAY(FitCurve!$E$3)),C316&lt;MIN(_xlfn.ANCHORARRAY(FitCurve!$E$3))),"Out of range",IF(CurveFitting!$N$3="5PL",10^(CurveFitting!$U$26-((LOG10(((CurveFitting!$U$25-CurveFitting!$U$24)/(C316-CurveFitting!$U$24))^(1/CurveFitting!$U$28)-1))/1)/CurveFitting!$U$27),
IF(CurveFitting!$N$3="4PL",10^(CurveFitting!$U$26-((LOG10((CurveFitting!$U$25-CurveFitting!$U$24)/(C316-CurveFitting!$U$24)-1))/CurveFitting!$U$27)),
IF(CurveFitting!$N$3="Linear",(C316-CurveFitting!$U$24)/CurveFitting!$U$25,
IF(CurveFitting!$N$3="Hyperbolic",CurveFitting!$U$25*C316/(CurveFitting!$U$24-C316),
IF(CurveFitting!$N$3="Exp1",CurveFitting!$U$26*LN(CurveFitting!$U$25/(CurveFitting!$U$25-C316)-CurveFitting!$U$24/(CurveFitting!$U$25-C316)),
IF(CurveFitting!$N$3="Exp2",CurveFitting!$U$26*LOG(CurveFitting!$U$24/(CurveFitting!$U$24-C316)-CurveFitting!$U$25/(CurveFitting!$U$24-C316)),""))))))))</f>
        <v/>
      </c>
      <c r="E316" s="3" t="str">
        <f>IFERROR(IF(C316="","",IF(OR(C316&gt;MAX(_xlfn.ANCHORARRAY(FitCurve!$E$3)),C316&lt;MIN(_xlfn.ANCHORARRAY(FitCurve!$E$3))),"Out of range","[ " &amp; TEXT(_xlfn.FORECAST.LINEAR(C316,R316:S316,N316:O316),"#.####") &amp; ", " &amp; TEXT(_xlfn.FORECAST.LINEAR(C316,P316:Q316,L316:M316),"#.####") &amp; " ]")),"")</f>
        <v/>
      </c>
      <c r="H316" s="52" t="str">
        <f>IF(C316="","",_xlfn.XMATCH(C316,FitCurve!AE316:AE1315,-1))</f>
        <v/>
      </c>
      <c r="I316" s="52" t="str">
        <f>IF(C316="","",_xlfn.XMATCH(C316,FitCurve!AE316:AE1315,1))</f>
        <v/>
      </c>
      <c r="J316" s="52" t="str">
        <f>IF(C316="","",_xlfn.XMATCH(C316,FitCurve!AF316:AF1315,-1))</f>
        <v/>
      </c>
      <c r="K316" s="52" t="str">
        <f>IF(C316="","",_xlfn.XMATCH(C316,FitCurve!AF316:AF1315,1))</f>
        <v/>
      </c>
      <c r="L316" s="3" t="str" cm="1">
        <f t="array" ref="L316">IF(C316="","",INDEX(FitCurve!$AE$3:$AE$1002,H316))</f>
        <v/>
      </c>
      <c r="M316" s="3" t="str" cm="1">
        <f t="array" ref="M316">IF(C316="","",INDEX(FitCurve!$AE$3:$AE$1002,I316))</f>
        <v/>
      </c>
      <c r="N316" s="3" t="str" cm="1">
        <f t="array" ref="N316">IF(C316="","",INDEX(FitCurve!$AF$3:$AF$1002,J316))</f>
        <v/>
      </c>
      <c r="O316" s="3" t="str" cm="1">
        <f t="array" ref="O316">IF(C316="","",INDEX(FitCurve!$AF$3:$AF$1002,K316))</f>
        <v/>
      </c>
      <c r="P316" s="3" t="str" cm="1">
        <f t="array" ref="P316">IF(C316="","",INDEX(FitCurve!$B$3:$B$1002,H316))</f>
        <v/>
      </c>
      <c r="Q316" s="3" t="str" cm="1">
        <f t="array" ref="Q316">IF(C316="","",INDEX(FitCurve!$B$3:$B$1002,I316))</f>
        <v/>
      </c>
      <c r="R316" s="3" t="str" cm="1">
        <f t="array" ref="R316">IF(C316="","",INDEX(FitCurve!$B$3:$B$1002,J316))</f>
        <v/>
      </c>
      <c r="S316" s="3" t="str" cm="1">
        <f t="array" ref="S316">IF(C316="","",INDEX(FitCurve!$B$3:$B$1002,K316))</f>
        <v/>
      </c>
    </row>
    <row r="317" spans="3:19" x14ac:dyDescent="0.25">
      <c r="C317" s="36"/>
      <c r="D317" s="3" t="str">
        <f>IF(C317="","",IF(OR(C317&gt;MAX(_xlfn.ANCHORARRAY(FitCurve!$E$3)),C317&lt;MIN(_xlfn.ANCHORARRAY(FitCurve!$E$3))),"Out of range",IF(CurveFitting!$N$3="5PL",10^(CurveFitting!$U$26-((LOG10(((CurveFitting!$U$25-CurveFitting!$U$24)/(C317-CurveFitting!$U$24))^(1/CurveFitting!$U$28)-1))/1)/CurveFitting!$U$27),
IF(CurveFitting!$N$3="4PL",10^(CurveFitting!$U$26-((LOG10((CurveFitting!$U$25-CurveFitting!$U$24)/(C317-CurveFitting!$U$24)-1))/CurveFitting!$U$27)),
IF(CurveFitting!$N$3="Linear",(C317-CurveFitting!$U$24)/CurveFitting!$U$25,
IF(CurveFitting!$N$3="Hyperbolic",CurveFitting!$U$25*C317/(CurveFitting!$U$24-C317),
IF(CurveFitting!$N$3="Exp1",CurveFitting!$U$26*LN(CurveFitting!$U$25/(CurveFitting!$U$25-C317)-CurveFitting!$U$24/(CurveFitting!$U$25-C317)),
IF(CurveFitting!$N$3="Exp2",CurveFitting!$U$26*LOG(CurveFitting!$U$24/(CurveFitting!$U$24-C317)-CurveFitting!$U$25/(CurveFitting!$U$24-C317)),""))))))))</f>
        <v/>
      </c>
      <c r="E317" s="3" t="str">
        <f>IFERROR(IF(C317="","",IF(OR(C317&gt;MAX(_xlfn.ANCHORARRAY(FitCurve!$E$3)),C317&lt;MIN(_xlfn.ANCHORARRAY(FitCurve!$E$3))),"Out of range","[ " &amp; TEXT(_xlfn.FORECAST.LINEAR(C317,R317:S317,N317:O317),"#.####") &amp; ", " &amp; TEXT(_xlfn.FORECAST.LINEAR(C317,P317:Q317,L317:M317),"#.####") &amp; " ]")),"")</f>
        <v/>
      </c>
      <c r="H317" s="52" t="str">
        <f>IF(C317="","",_xlfn.XMATCH(C317,FitCurve!AE317:AE1316,-1))</f>
        <v/>
      </c>
      <c r="I317" s="52" t="str">
        <f>IF(C317="","",_xlfn.XMATCH(C317,FitCurve!AE317:AE1316,1))</f>
        <v/>
      </c>
      <c r="J317" s="52" t="str">
        <f>IF(C317="","",_xlfn.XMATCH(C317,FitCurve!AF317:AF1316,-1))</f>
        <v/>
      </c>
      <c r="K317" s="52" t="str">
        <f>IF(C317="","",_xlfn.XMATCH(C317,FitCurve!AF317:AF1316,1))</f>
        <v/>
      </c>
      <c r="L317" s="3" t="str" cm="1">
        <f t="array" ref="L317">IF(C317="","",INDEX(FitCurve!$AE$3:$AE$1002,H317))</f>
        <v/>
      </c>
      <c r="M317" s="3" t="str" cm="1">
        <f t="array" ref="M317">IF(C317="","",INDEX(FitCurve!$AE$3:$AE$1002,I317))</f>
        <v/>
      </c>
      <c r="N317" s="3" t="str" cm="1">
        <f t="array" ref="N317">IF(C317="","",INDEX(FitCurve!$AF$3:$AF$1002,J317))</f>
        <v/>
      </c>
      <c r="O317" s="3" t="str" cm="1">
        <f t="array" ref="O317">IF(C317="","",INDEX(FitCurve!$AF$3:$AF$1002,K317))</f>
        <v/>
      </c>
      <c r="P317" s="3" t="str" cm="1">
        <f t="array" ref="P317">IF(C317="","",INDEX(FitCurve!$B$3:$B$1002,H317))</f>
        <v/>
      </c>
      <c r="Q317" s="3" t="str" cm="1">
        <f t="array" ref="Q317">IF(C317="","",INDEX(FitCurve!$B$3:$B$1002,I317))</f>
        <v/>
      </c>
      <c r="R317" s="3" t="str" cm="1">
        <f t="array" ref="R317">IF(C317="","",INDEX(FitCurve!$B$3:$B$1002,J317))</f>
        <v/>
      </c>
      <c r="S317" s="3" t="str" cm="1">
        <f t="array" ref="S317">IF(C317="","",INDEX(FitCurve!$B$3:$B$1002,K317))</f>
        <v/>
      </c>
    </row>
    <row r="318" spans="3:19" x14ac:dyDescent="0.25">
      <c r="C318" s="36"/>
      <c r="D318" s="3" t="str">
        <f>IF(C318="","",IF(OR(C318&gt;MAX(_xlfn.ANCHORARRAY(FitCurve!$E$3)),C318&lt;MIN(_xlfn.ANCHORARRAY(FitCurve!$E$3))),"Out of range",IF(CurveFitting!$N$3="5PL",10^(CurveFitting!$U$26-((LOG10(((CurveFitting!$U$25-CurveFitting!$U$24)/(C318-CurveFitting!$U$24))^(1/CurveFitting!$U$28)-1))/1)/CurveFitting!$U$27),
IF(CurveFitting!$N$3="4PL",10^(CurveFitting!$U$26-((LOG10((CurveFitting!$U$25-CurveFitting!$U$24)/(C318-CurveFitting!$U$24)-1))/CurveFitting!$U$27)),
IF(CurveFitting!$N$3="Linear",(C318-CurveFitting!$U$24)/CurveFitting!$U$25,
IF(CurveFitting!$N$3="Hyperbolic",CurveFitting!$U$25*C318/(CurveFitting!$U$24-C318),
IF(CurveFitting!$N$3="Exp1",CurveFitting!$U$26*LN(CurveFitting!$U$25/(CurveFitting!$U$25-C318)-CurveFitting!$U$24/(CurveFitting!$U$25-C318)),
IF(CurveFitting!$N$3="Exp2",CurveFitting!$U$26*LOG(CurveFitting!$U$24/(CurveFitting!$U$24-C318)-CurveFitting!$U$25/(CurveFitting!$U$24-C318)),""))))))))</f>
        <v/>
      </c>
      <c r="E318" s="3" t="str">
        <f>IFERROR(IF(C318="","",IF(OR(C318&gt;MAX(_xlfn.ANCHORARRAY(FitCurve!$E$3)),C318&lt;MIN(_xlfn.ANCHORARRAY(FitCurve!$E$3))),"Out of range","[ " &amp; TEXT(_xlfn.FORECAST.LINEAR(C318,R318:S318,N318:O318),"#.####") &amp; ", " &amp; TEXT(_xlfn.FORECAST.LINEAR(C318,P318:Q318,L318:M318),"#.####") &amp; " ]")),"")</f>
        <v/>
      </c>
      <c r="H318" s="52" t="str">
        <f>IF(C318="","",_xlfn.XMATCH(C318,FitCurve!AE318:AE1317,-1))</f>
        <v/>
      </c>
      <c r="I318" s="52" t="str">
        <f>IF(C318="","",_xlfn.XMATCH(C318,FitCurve!AE318:AE1317,1))</f>
        <v/>
      </c>
      <c r="J318" s="52" t="str">
        <f>IF(C318="","",_xlfn.XMATCH(C318,FitCurve!AF318:AF1317,-1))</f>
        <v/>
      </c>
      <c r="K318" s="52" t="str">
        <f>IF(C318="","",_xlfn.XMATCH(C318,FitCurve!AF318:AF1317,1))</f>
        <v/>
      </c>
      <c r="L318" s="3" t="str" cm="1">
        <f t="array" ref="L318">IF(C318="","",INDEX(FitCurve!$AE$3:$AE$1002,H318))</f>
        <v/>
      </c>
      <c r="M318" s="3" t="str" cm="1">
        <f t="array" ref="M318">IF(C318="","",INDEX(FitCurve!$AE$3:$AE$1002,I318))</f>
        <v/>
      </c>
      <c r="N318" s="3" t="str" cm="1">
        <f t="array" ref="N318">IF(C318="","",INDEX(FitCurve!$AF$3:$AF$1002,J318))</f>
        <v/>
      </c>
      <c r="O318" s="3" t="str" cm="1">
        <f t="array" ref="O318">IF(C318="","",INDEX(FitCurve!$AF$3:$AF$1002,K318))</f>
        <v/>
      </c>
      <c r="P318" s="3" t="str" cm="1">
        <f t="array" ref="P318">IF(C318="","",INDEX(FitCurve!$B$3:$B$1002,H318))</f>
        <v/>
      </c>
      <c r="Q318" s="3" t="str" cm="1">
        <f t="array" ref="Q318">IF(C318="","",INDEX(FitCurve!$B$3:$B$1002,I318))</f>
        <v/>
      </c>
      <c r="R318" s="3" t="str" cm="1">
        <f t="array" ref="R318">IF(C318="","",INDEX(FitCurve!$B$3:$B$1002,J318))</f>
        <v/>
      </c>
      <c r="S318" s="3" t="str" cm="1">
        <f t="array" ref="S318">IF(C318="","",INDEX(FitCurve!$B$3:$B$1002,K318))</f>
        <v/>
      </c>
    </row>
    <row r="319" spans="3:19" x14ac:dyDescent="0.25">
      <c r="C319" s="36"/>
      <c r="D319" s="3" t="str">
        <f>IF(C319="","",IF(OR(C319&gt;MAX(_xlfn.ANCHORARRAY(FitCurve!$E$3)),C319&lt;MIN(_xlfn.ANCHORARRAY(FitCurve!$E$3))),"Out of range",IF(CurveFitting!$N$3="5PL",10^(CurveFitting!$U$26-((LOG10(((CurveFitting!$U$25-CurveFitting!$U$24)/(C319-CurveFitting!$U$24))^(1/CurveFitting!$U$28)-1))/1)/CurveFitting!$U$27),
IF(CurveFitting!$N$3="4PL",10^(CurveFitting!$U$26-((LOG10((CurveFitting!$U$25-CurveFitting!$U$24)/(C319-CurveFitting!$U$24)-1))/CurveFitting!$U$27)),
IF(CurveFitting!$N$3="Linear",(C319-CurveFitting!$U$24)/CurveFitting!$U$25,
IF(CurveFitting!$N$3="Hyperbolic",CurveFitting!$U$25*C319/(CurveFitting!$U$24-C319),
IF(CurveFitting!$N$3="Exp1",CurveFitting!$U$26*LN(CurveFitting!$U$25/(CurveFitting!$U$25-C319)-CurveFitting!$U$24/(CurveFitting!$U$25-C319)),
IF(CurveFitting!$N$3="Exp2",CurveFitting!$U$26*LOG(CurveFitting!$U$24/(CurveFitting!$U$24-C319)-CurveFitting!$U$25/(CurveFitting!$U$24-C319)),""))))))))</f>
        <v/>
      </c>
      <c r="E319" s="3" t="str">
        <f>IFERROR(IF(C319="","",IF(OR(C319&gt;MAX(_xlfn.ANCHORARRAY(FitCurve!$E$3)),C319&lt;MIN(_xlfn.ANCHORARRAY(FitCurve!$E$3))),"Out of range","[ " &amp; TEXT(_xlfn.FORECAST.LINEAR(C319,R319:S319,N319:O319),"#.####") &amp; ", " &amp; TEXT(_xlfn.FORECAST.LINEAR(C319,P319:Q319,L319:M319),"#.####") &amp; " ]")),"")</f>
        <v/>
      </c>
      <c r="H319" s="52" t="str">
        <f>IF(C319="","",_xlfn.XMATCH(C319,FitCurve!AE319:AE1318,-1))</f>
        <v/>
      </c>
      <c r="I319" s="52" t="str">
        <f>IF(C319="","",_xlfn.XMATCH(C319,FitCurve!AE319:AE1318,1))</f>
        <v/>
      </c>
      <c r="J319" s="52" t="str">
        <f>IF(C319="","",_xlfn.XMATCH(C319,FitCurve!AF319:AF1318,-1))</f>
        <v/>
      </c>
      <c r="K319" s="52" t="str">
        <f>IF(C319="","",_xlfn.XMATCH(C319,FitCurve!AF319:AF1318,1))</f>
        <v/>
      </c>
      <c r="L319" s="3" t="str" cm="1">
        <f t="array" ref="L319">IF(C319="","",INDEX(FitCurve!$AE$3:$AE$1002,H319))</f>
        <v/>
      </c>
      <c r="M319" s="3" t="str" cm="1">
        <f t="array" ref="M319">IF(C319="","",INDEX(FitCurve!$AE$3:$AE$1002,I319))</f>
        <v/>
      </c>
      <c r="N319" s="3" t="str" cm="1">
        <f t="array" ref="N319">IF(C319="","",INDEX(FitCurve!$AF$3:$AF$1002,J319))</f>
        <v/>
      </c>
      <c r="O319" s="3" t="str" cm="1">
        <f t="array" ref="O319">IF(C319="","",INDEX(FitCurve!$AF$3:$AF$1002,K319))</f>
        <v/>
      </c>
      <c r="P319" s="3" t="str" cm="1">
        <f t="array" ref="P319">IF(C319="","",INDEX(FitCurve!$B$3:$B$1002,H319))</f>
        <v/>
      </c>
      <c r="Q319" s="3" t="str" cm="1">
        <f t="array" ref="Q319">IF(C319="","",INDEX(FitCurve!$B$3:$B$1002,I319))</f>
        <v/>
      </c>
      <c r="R319" s="3" t="str" cm="1">
        <f t="array" ref="R319">IF(C319="","",INDEX(FitCurve!$B$3:$B$1002,J319))</f>
        <v/>
      </c>
      <c r="S319" s="3" t="str" cm="1">
        <f t="array" ref="S319">IF(C319="","",INDEX(FitCurve!$B$3:$B$1002,K319))</f>
        <v/>
      </c>
    </row>
    <row r="320" spans="3:19" x14ac:dyDescent="0.25">
      <c r="C320" s="36"/>
      <c r="D320" s="3" t="str">
        <f>IF(C320="","",IF(OR(C320&gt;MAX(_xlfn.ANCHORARRAY(FitCurve!$E$3)),C320&lt;MIN(_xlfn.ANCHORARRAY(FitCurve!$E$3))),"Out of range",IF(CurveFitting!$N$3="5PL",10^(CurveFitting!$U$26-((LOG10(((CurveFitting!$U$25-CurveFitting!$U$24)/(C320-CurveFitting!$U$24))^(1/CurveFitting!$U$28)-1))/1)/CurveFitting!$U$27),
IF(CurveFitting!$N$3="4PL",10^(CurveFitting!$U$26-((LOG10((CurveFitting!$U$25-CurveFitting!$U$24)/(C320-CurveFitting!$U$24)-1))/CurveFitting!$U$27)),
IF(CurveFitting!$N$3="Linear",(C320-CurveFitting!$U$24)/CurveFitting!$U$25,
IF(CurveFitting!$N$3="Hyperbolic",CurveFitting!$U$25*C320/(CurveFitting!$U$24-C320),
IF(CurveFitting!$N$3="Exp1",CurveFitting!$U$26*LN(CurveFitting!$U$25/(CurveFitting!$U$25-C320)-CurveFitting!$U$24/(CurveFitting!$U$25-C320)),
IF(CurveFitting!$N$3="Exp2",CurveFitting!$U$26*LOG(CurveFitting!$U$24/(CurveFitting!$U$24-C320)-CurveFitting!$U$25/(CurveFitting!$U$24-C320)),""))))))))</f>
        <v/>
      </c>
      <c r="E320" s="3" t="str">
        <f>IFERROR(IF(C320="","",IF(OR(C320&gt;MAX(_xlfn.ANCHORARRAY(FitCurve!$E$3)),C320&lt;MIN(_xlfn.ANCHORARRAY(FitCurve!$E$3))),"Out of range","[ " &amp; TEXT(_xlfn.FORECAST.LINEAR(C320,R320:S320,N320:O320),"#.####") &amp; ", " &amp; TEXT(_xlfn.FORECAST.LINEAR(C320,P320:Q320,L320:M320),"#.####") &amp; " ]")),"")</f>
        <v/>
      </c>
      <c r="H320" s="52" t="str">
        <f>IF(C320="","",_xlfn.XMATCH(C320,FitCurve!AE320:AE1319,-1))</f>
        <v/>
      </c>
      <c r="I320" s="52" t="str">
        <f>IF(C320="","",_xlfn.XMATCH(C320,FitCurve!AE320:AE1319,1))</f>
        <v/>
      </c>
      <c r="J320" s="52" t="str">
        <f>IF(C320="","",_xlfn.XMATCH(C320,FitCurve!AF320:AF1319,-1))</f>
        <v/>
      </c>
      <c r="K320" s="52" t="str">
        <f>IF(C320="","",_xlfn.XMATCH(C320,FitCurve!AF320:AF1319,1))</f>
        <v/>
      </c>
      <c r="L320" s="3" t="str" cm="1">
        <f t="array" ref="L320">IF(C320="","",INDEX(FitCurve!$AE$3:$AE$1002,H320))</f>
        <v/>
      </c>
      <c r="M320" s="3" t="str" cm="1">
        <f t="array" ref="M320">IF(C320="","",INDEX(FitCurve!$AE$3:$AE$1002,I320))</f>
        <v/>
      </c>
      <c r="N320" s="3" t="str" cm="1">
        <f t="array" ref="N320">IF(C320="","",INDEX(FitCurve!$AF$3:$AF$1002,J320))</f>
        <v/>
      </c>
      <c r="O320" s="3" t="str" cm="1">
        <f t="array" ref="O320">IF(C320="","",INDEX(FitCurve!$AF$3:$AF$1002,K320))</f>
        <v/>
      </c>
      <c r="P320" s="3" t="str" cm="1">
        <f t="array" ref="P320">IF(C320="","",INDEX(FitCurve!$B$3:$B$1002,H320))</f>
        <v/>
      </c>
      <c r="Q320" s="3" t="str" cm="1">
        <f t="array" ref="Q320">IF(C320="","",INDEX(FitCurve!$B$3:$B$1002,I320))</f>
        <v/>
      </c>
      <c r="R320" s="3" t="str" cm="1">
        <f t="array" ref="R320">IF(C320="","",INDEX(FitCurve!$B$3:$B$1002,J320))</f>
        <v/>
      </c>
      <c r="S320" s="3" t="str" cm="1">
        <f t="array" ref="S320">IF(C320="","",INDEX(FitCurve!$B$3:$B$1002,K320))</f>
        <v/>
      </c>
    </row>
    <row r="321" spans="3:19" x14ac:dyDescent="0.25">
      <c r="C321" s="36"/>
      <c r="D321" s="3" t="str">
        <f>IF(C321="","",IF(OR(C321&gt;MAX(_xlfn.ANCHORARRAY(FitCurve!$E$3)),C321&lt;MIN(_xlfn.ANCHORARRAY(FitCurve!$E$3))),"Out of range",IF(CurveFitting!$N$3="5PL",10^(CurveFitting!$U$26-((LOG10(((CurveFitting!$U$25-CurveFitting!$U$24)/(C321-CurveFitting!$U$24))^(1/CurveFitting!$U$28)-1))/1)/CurveFitting!$U$27),
IF(CurveFitting!$N$3="4PL",10^(CurveFitting!$U$26-((LOG10((CurveFitting!$U$25-CurveFitting!$U$24)/(C321-CurveFitting!$U$24)-1))/CurveFitting!$U$27)),
IF(CurveFitting!$N$3="Linear",(C321-CurveFitting!$U$24)/CurveFitting!$U$25,
IF(CurveFitting!$N$3="Hyperbolic",CurveFitting!$U$25*C321/(CurveFitting!$U$24-C321),
IF(CurveFitting!$N$3="Exp1",CurveFitting!$U$26*LN(CurveFitting!$U$25/(CurveFitting!$U$25-C321)-CurveFitting!$U$24/(CurveFitting!$U$25-C321)),
IF(CurveFitting!$N$3="Exp2",CurveFitting!$U$26*LOG(CurveFitting!$U$24/(CurveFitting!$U$24-C321)-CurveFitting!$U$25/(CurveFitting!$U$24-C321)),""))))))))</f>
        <v/>
      </c>
      <c r="E321" s="3" t="str">
        <f>IFERROR(IF(C321="","",IF(OR(C321&gt;MAX(_xlfn.ANCHORARRAY(FitCurve!$E$3)),C321&lt;MIN(_xlfn.ANCHORARRAY(FitCurve!$E$3))),"Out of range","[ " &amp; TEXT(_xlfn.FORECAST.LINEAR(C321,R321:S321,N321:O321),"#.####") &amp; ", " &amp; TEXT(_xlfn.FORECAST.LINEAR(C321,P321:Q321,L321:M321),"#.####") &amp; " ]")),"")</f>
        <v/>
      </c>
      <c r="H321" s="52" t="str">
        <f>IF(C321="","",_xlfn.XMATCH(C321,FitCurve!AE321:AE1320,-1))</f>
        <v/>
      </c>
      <c r="I321" s="52" t="str">
        <f>IF(C321="","",_xlfn.XMATCH(C321,FitCurve!AE321:AE1320,1))</f>
        <v/>
      </c>
      <c r="J321" s="52" t="str">
        <f>IF(C321="","",_xlfn.XMATCH(C321,FitCurve!AF321:AF1320,-1))</f>
        <v/>
      </c>
      <c r="K321" s="52" t="str">
        <f>IF(C321="","",_xlfn.XMATCH(C321,FitCurve!AF321:AF1320,1))</f>
        <v/>
      </c>
      <c r="L321" s="3" t="str" cm="1">
        <f t="array" ref="L321">IF(C321="","",INDEX(FitCurve!$AE$3:$AE$1002,H321))</f>
        <v/>
      </c>
      <c r="M321" s="3" t="str" cm="1">
        <f t="array" ref="M321">IF(C321="","",INDEX(FitCurve!$AE$3:$AE$1002,I321))</f>
        <v/>
      </c>
      <c r="N321" s="3" t="str" cm="1">
        <f t="array" ref="N321">IF(C321="","",INDEX(FitCurve!$AF$3:$AF$1002,J321))</f>
        <v/>
      </c>
      <c r="O321" s="3" t="str" cm="1">
        <f t="array" ref="O321">IF(C321="","",INDEX(FitCurve!$AF$3:$AF$1002,K321))</f>
        <v/>
      </c>
      <c r="P321" s="3" t="str" cm="1">
        <f t="array" ref="P321">IF(C321="","",INDEX(FitCurve!$B$3:$B$1002,H321))</f>
        <v/>
      </c>
      <c r="Q321" s="3" t="str" cm="1">
        <f t="array" ref="Q321">IF(C321="","",INDEX(FitCurve!$B$3:$B$1002,I321))</f>
        <v/>
      </c>
      <c r="R321" s="3" t="str" cm="1">
        <f t="array" ref="R321">IF(C321="","",INDEX(FitCurve!$B$3:$B$1002,J321))</f>
        <v/>
      </c>
      <c r="S321" s="3" t="str" cm="1">
        <f t="array" ref="S321">IF(C321="","",INDEX(FitCurve!$B$3:$B$1002,K321))</f>
        <v/>
      </c>
    </row>
    <row r="322" spans="3:19" x14ac:dyDescent="0.25">
      <c r="C322" s="36"/>
      <c r="D322" s="3" t="str">
        <f>IF(C322="","",IF(OR(C322&gt;MAX(_xlfn.ANCHORARRAY(FitCurve!$E$3)),C322&lt;MIN(_xlfn.ANCHORARRAY(FitCurve!$E$3))),"Out of range",IF(CurveFitting!$N$3="5PL",10^(CurveFitting!$U$26-((LOG10(((CurveFitting!$U$25-CurveFitting!$U$24)/(C322-CurveFitting!$U$24))^(1/CurveFitting!$U$28)-1))/1)/CurveFitting!$U$27),
IF(CurveFitting!$N$3="4PL",10^(CurveFitting!$U$26-((LOG10((CurveFitting!$U$25-CurveFitting!$U$24)/(C322-CurveFitting!$U$24)-1))/CurveFitting!$U$27)),
IF(CurveFitting!$N$3="Linear",(C322-CurveFitting!$U$24)/CurveFitting!$U$25,
IF(CurveFitting!$N$3="Hyperbolic",CurveFitting!$U$25*C322/(CurveFitting!$U$24-C322),
IF(CurveFitting!$N$3="Exp1",CurveFitting!$U$26*LN(CurveFitting!$U$25/(CurveFitting!$U$25-C322)-CurveFitting!$U$24/(CurveFitting!$U$25-C322)),
IF(CurveFitting!$N$3="Exp2",CurveFitting!$U$26*LOG(CurveFitting!$U$24/(CurveFitting!$U$24-C322)-CurveFitting!$U$25/(CurveFitting!$U$24-C322)),""))))))))</f>
        <v/>
      </c>
      <c r="E322" s="3" t="str">
        <f>IFERROR(IF(C322="","",IF(OR(C322&gt;MAX(_xlfn.ANCHORARRAY(FitCurve!$E$3)),C322&lt;MIN(_xlfn.ANCHORARRAY(FitCurve!$E$3))),"Out of range","[ " &amp; TEXT(_xlfn.FORECAST.LINEAR(C322,R322:S322,N322:O322),"#.####") &amp; ", " &amp; TEXT(_xlfn.FORECAST.LINEAR(C322,P322:Q322,L322:M322),"#.####") &amp; " ]")),"")</f>
        <v/>
      </c>
      <c r="H322" s="52" t="str">
        <f>IF(C322="","",_xlfn.XMATCH(C322,FitCurve!AE322:AE1321,-1))</f>
        <v/>
      </c>
      <c r="I322" s="52" t="str">
        <f>IF(C322="","",_xlfn.XMATCH(C322,FitCurve!AE322:AE1321,1))</f>
        <v/>
      </c>
      <c r="J322" s="52" t="str">
        <f>IF(C322="","",_xlfn.XMATCH(C322,FitCurve!AF322:AF1321,-1))</f>
        <v/>
      </c>
      <c r="K322" s="52" t="str">
        <f>IF(C322="","",_xlfn.XMATCH(C322,FitCurve!AF322:AF1321,1))</f>
        <v/>
      </c>
      <c r="L322" s="3" t="str" cm="1">
        <f t="array" ref="L322">IF(C322="","",INDEX(FitCurve!$AE$3:$AE$1002,H322))</f>
        <v/>
      </c>
      <c r="M322" s="3" t="str" cm="1">
        <f t="array" ref="M322">IF(C322="","",INDEX(FitCurve!$AE$3:$AE$1002,I322))</f>
        <v/>
      </c>
      <c r="N322" s="3" t="str" cm="1">
        <f t="array" ref="N322">IF(C322="","",INDEX(FitCurve!$AF$3:$AF$1002,J322))</f>
        <v/>
      </c>
      <c r="O322" s="3" t="str" cm="1">
        <f t="array" ref="O322">IF(C322="","",INDEX(FitCurve!$AF$3:$AF$1002,K322))</f>
        <v/>
      </c>
      <c r="P322" s="3" t="str" cm="1">
        <f t="array" ref="P322">IF(C322="","",INDEX(FitCurve!$B$3:$B$1002,H322))</f>
        <v/>
      </c>
      <c r="Q322" s="3" t="str" cm="1">
        <f t="array" ref="Q322">IF(C322="","",INDEX(FitCurve!$B$3:$B$1002,I322))</f>
        <v/>
      </c>
      <c r="R322" s="3" t="str" cm="1">
        <f t="array" ref="R322">IF(C322="","",INDEX(FitCurve!$B$3:$B$1002,J322))</f>
        <v/>
      </c>
      <c r="S322" s="3" t="str" cm="1">
        <f t="array" ref="S322">IF(C322="","",INDEX(FitCurve!$B$3:$B$1002,K322))</f>
        <v/>
      </c>
    </row>
    <row r="323" spans="3:19" x14ac:dyDescent="0.25">
      <c r="C323" s="36"/>
      <c r="D323" s="3" t="str">
        <f>IF(C323="","",IF(OR(C323&gt;MAX(_xlfn.ANCHORARRAY(FitCurve!$E$3)),C323&lt;MIN(_xlfn.ANCHORARRAY(FitCurve!$E$3))),"Out of range",IF(CurveFitting!$N$3="5PL",10^(CurveFitting!$U$26-((LOG10(((CurveFitting!$U$25-CurveFitting!$U$24)/(C323-CurveFitting!$U$24))^(1/CurveFitting!$U$28)-1))/1)/CurveFitting!$U$27),
IF(CurveFitting!$N$3="4PL",10^(CurveFitting!$U$26-((LOG10((CurveFitting!$U$25-CurveFitting!$U$24)/(C323-CurveFitting!$U$24)-1))/CurveFitting!$U$27)),
IF(CurveFitting!$N$3="Linear",(C323-CurveFitting!$U$24)/CurveFitting!$U$25,
IF(CurveFitting!$N$3="Hyperbolic",CurveFitting!$U$25*C323/(CurveFitting!$U$24-C323),
IF(CurveFitting!$N$3="Exp1",CurveFitting!$U$26*LN(CurveFitting!$U$25/(CurveFitting!$U$25-C323)-CurveFitting!$U$24/(CurveFitting!$U$25-C323)),
IF(CurveFitting!$N$3="Exp2",CurveFitting!$U$26*LOG(CurveFitting!$U$24/(CurveFitting!$U$24-C323)-CurveFitting!$U$25/(CurveFitting!$U$24-C323)),""))))))))</f>
        <v/>
      </c>
      <c r="E323" s="3" t="str">
        <f>IFERROR(IF(C323="","",IF(OR(C323&gt;MAX(_xlfn.ANCHORARRAY(FitCurve!$E$3)),C323&lt;MIN(_xlfn.ANCHORARRAY(FitCurve!$E$3))),"Out of range","[ " &amp; TEXT(_xlfn.FORECAST.LINEAR(C323,R323:S323,N323:O323),"#.####") &amp; ", " &amp; TEXT(_xlfn.FORECAST.LINEAR(C323,P323:Q323,L323:M323),"#.####") &amp; " ]")),"")</f>
        <v/>
      </c>
      <c r="H323" s="52" t="str">
        <f>IF(C323="","",_xlfn.XMATCH(C323,FitCurve!AE323:AE1322,-1))</f>
        <v/>
      </c>
      <c r="I323" s="52" t="str">
        <f>IF(C323="","",_xlfn.XMATCH(C323,FitCurve!AE323:AE1322,1))</f>
        <v/>
      </c>
      <c r="J323" s="52" t="str">
        <f>IF(C323="","",_xlfn.XMATCH(C323,FitCurve!AF323:AF1322,-1))</f>
        <v/>
      </c>
      <c r="K323" s="52" t="str">
        <f>IF(C323="","",_xlfn.XMATCH(C323,FitCurve!AF323:AF1322,1))</f>
        <v/>
      </c>
      <c r="L323" s="3" t="str" cm="1">
        <f t="array" ref="L323">IF(C323="","",INDEX(FitCurve!$AE$3:$AE$1002,H323))</f>
        <v/>
      </c>
      <c r="M323" s="3" t="str" cm="1">
        <f t="array" ref="M323">IF(C323="","",INDEX(FitCurve!$AE$3:$AE$1002,I323))</f>
        <v/>
      </c>
      <c r="N323" s="3" t="str" cm="1">
        <f t="array" ref="N323">IF(C323="","",INDEX(FitCurve!$AF$3:$AF$1002,J323))</f>
        <v/>
      </c>
      <c r="O323" s="3" t="str" cm="1">
        <f t="array" ref="O323">IF(C323="","",INDEX(FitCurve!$AF$3:$AF$1002,K323))</f>
        <v/>
      </c>
      <c r="P323" s="3" t="str" cm="1">
        <f t="array" ref="P323">IF(C323="","",INDEX(FitCurve!$B$3:$B$1002,H323))</f>
        <v/>
      </c>
      <c r="Q323" s="3" t="str" cm="1">
        <f t="array" ref="Q323">IF(C323="","",INDEX(FitCurve!$B$3:$B$1002,I323))</f>
        <v/>
      </c>
      <c r="R323" s="3" t="str" cm="1">
        <f t="array" ref="R323">IF(C323="","",INDEX(FitCurve!$B$3:$B$1002,J323))</f>
        <v/>
      </c>
      <c r="S323" s="3" t="str" cm="1">
        <f t="array" ref="S323">IF(C323="","",INDEX(FitCurve!$B$3:$B$1002,K323))</f>
        <v/>
      </c>
    </row>
    <row r="324" spans="3:19" x14ac:dyDescent="0.25">
      <c r="C324" s="36"/>
      <c r="D324" s="3" t="str">
        <f>IF(C324="","",IF(OR(C324&gt;MAX(_xlfn.ANCHORARRAY(FitCurve!$E$3)),C324&lt;MIN(_xlfn.ANCHORARRAY(FitCurve!$E$3))),"Out of range",IF(CurveFitting!$N$3="5PL",10^(CurveFitting!$U$26-((LOG10(((CurveFitting!$U$25-CurveFitting!$U$24)/(C324-CurveFitting!$U$24))^(1/CurveFitting!$U$28)-1))/1)/CurveFitting!$U$27),
IF(CurveFitting!$N$3="4PL",10^(CurveFitting!$U$26-((LOG10((CurveFitting!$U$25-CurveFitting!$U$24)/(C324-CurveFitting!$U$24)-1))/CurveFitting!$U$27)),
IF(CurveFitting!$N$3="Linear",(C324-CurveFitting!$U$24)/CurveFitting!$U$25,
IF(CurveFitting!$N$3="Hyperbolic",CurveFitting!$U$25*C324/(CurveFitting!$U$24-C324),
IF(CurveFitting!$N$3="Exp1",CurveFitting!$U$26*LN(CurveFitting!$U$25/(CurveFitting!$U$25-C324)-CurveFitting!$U$24/(CurveFitting!$U$25-C324)),
IF(CurveFitting!$N$3="Exp2",CurveFitting!$U$26*LOG(CurveFitting!$U$24/(CurveFitting!$U$24-C324)-CurveFitting!$U$25/(CurveFitting!$U$24-C324)),""))))))))</f>
        <v/>
      </c>
      <c r="E324" s="3" t="str">
        <f>IFERROR(IF(C324="","",IF(OR(C324&gt;MAX(_xlfn.ANCHORARRAY(FitCurve!$E$3)),C324&lt;MIN(_xlfn.ANCHORARRAY(FitCurve!$E$3))),"Out of range","[ " &amp; TEXT(_xlfn.FORECAST.LINEAR(C324,R324:S324,N324:O324),"#.####") &amp; ", " &amp; TEXT(_xlfn.FORECAST.LINEAR(C324,P324:Q324,L324:M324),"#.####") &amp; " ]")),"")</f>
        <v/>
      </c>
      <c r="H324" s="52" t="str">
        <f>IF(C324="","",_xlfn.XMATCH(C324,FitCurve!AE324:AE1323,-1))</f>
        <v/>
      </c>
      <c r="I324" s="52" t="str">
        <f>IF(C324="","",_xlfn.XMATCH(C324,FitCurve!AE324:AE1323,1))</f>
        <v/>
      </c>
      <c r="J324" s="52" t="str">
        <f>IF(C324="","",_xlfn.XMATCH(C324,FitCurve!AF324:AF1323,-1))</f>
        <v/>
      </c>
      <c r="K324" s="52" t="str">
        <f>IF(C324="","",_xlfn.XMATCH(C324,FitCurve!AF324:AF1323,1))</f>
        <v/>
      </c>
      <c r="L324" s="3" t="str" cm="1">
        <f t="array" ref="L324">IF(C324="","",INDEX(FitCurve!$AE$3:$AE$1002,H324))</f>
        <v/>
      </c>
      <c r="M324" s="3" t="str" cm="1">
        <f t="array" ref="M324">IF(C324="","",INDEX(FitCurve!$AE$3:$AE$1002,I324))</f>
        <v/>
      </c>
      <c r="N324" s="3" t="str" cm="1">
        <f t="array" ref="N324">IF(C324="","",INDEX(FitCurve!$AF$3:$AF$1002,J324))</f>
        <v/>
      </c>
      <c r="O324" s="3" t="str" cm="1">
        <f t="array" ref="O324">IF(C324="","",INDEX(FitCurve!$AF$3:$AF$1002,K324))</f>
        <v/>
      </c>
      <c r="P324" s="3" t="str" cm="1">
        <f t="array" ref="P324">IF(C324="","",INDEX(FitCurve!$B$3:$B$1002,H324))</f>
        <v/>
      </c>
      <c r="Q324" s="3" t="str" cm="1">
        <f t="array" ref="Q324">IF(C324="","",INDEX(FitCurve!$B$3:$B$1002,I324))</f>
        <v/>
      </c>
      <c r="R324" s="3" t="str" cm="1">
        <f t="array" ref="R324">IF(C324="","",INDEX(FitCurve!$B$3:$B$1002,J324))</f>
        <v/>
      </c>
      <c r="S324" s="3" t="str" cm="1">
        <f t="array" ref="S324">IF(C324="","",INDEX(FitCurve!$B$3:$B$1002,K324))</f>
        <v/>
      </c>
    </row>
    <row r="325" spans="3:19" x14ac:dyDescent="0.25">
      <c r="C325" s="36"/>
      <c r="D325" s="3" t="str">
        <f>IF(C325="","",IF(OR(C325&gt;MAX(_xlfn.ANCHORARRAY(FitCurve!$E$3)),C325&lt;MIN(_xlfn.ANCHORARRAY(FitCurve!$E$3))),"Out of range",IF(CurveFitting!$N$3="5PL",10^(CurveFitting!$U$26-((LOG10(((CurveFitting!$U$25-CurveFitting!$U$24)/(C325-CurveFitting!$U$24))^(1/CurveFitting!$U$28)-1))/1)/CurveFitting!$U$27),
IF(CurveFitting!$N$3="4PL",10^(CurveFitting!$U$26-((LOG10((CurveFitting!$U$25-CurveFitting!$U$24)/(C325-CurveFitting!$U$24)-1))/CurveFitting!$U$27)),
IF(CurveFitting!$N$3="Linear",(C325-CurveFitting!$U$24)/CurveFitting!$U$25,
IF(CurveFitting!$N$3="Hyperbolic",CurveFitting!$U$25*C325/(CurveFitting!$U$24-C325),
IF(CurveFitting!$N$3="Exp1",CurveFitting!$U$26*LN(CurveFitting!$U$25/(CurveFitting!$U$25-C325)-CurveFitting!$U$24/(CurveFitting!$U$25-C325)),
IF(CurveFitting!$N$3="Exp2",CurveFitting!$U$26*LOG(CurveFitting!$U$24/(CurveFitting!$U$24-C325)-CurveFitting!$U$25/(CurveFitting!$U$24-C325)),""))))))))</f>
        <v/>
      </c>
      <c r="E325" s="3" t="str">
        <f>IFERROR(IF(C325="","",IF(OR(C325&gt;MAX(_xlfn.ANCHORARRAY(FitCurve!$E$3)),C325&lt;MIN(_xlfn.ANCHORARRAY(FitCurve!$E$3))),"Out of range","[ " &amp; TEXT(_xlfn.FORECAST.LINEAR(C325,R325:S325,N325:O325),"#.####") &amp; ", " &amp; TEXT(_xlfn.FORECAST.LINEAR(C325,P325:Q325,L325:M325),"#.####") &amp; " ]")),"")</f>
        <v/>
      </c>
      <c r="H325" s="52" t="str">
        <f>IF(C325="","",_xlfn.XMATCH(C325,FitCurve!AE325:AE1324,-1))</f>
        <v/>
      </c>
      <c r="I325" s="52" t="str">
        <f>IF(C325="","",_xlfn.XMATCH(C325,FitCurve!AE325:AE1324,1))</f>
        <v/>
      </c>
      <c r="J325" s="52" t="str">
        <f>IF(C325="","",_xlfn.XMATCH(C325,FitCurve!AF325:AF1324,-1))</f>
        <v/>
      </c>
      <c r="K325" s="52" t="str">
        <f>IF(C325="","",_xlfn.XMATCH(C325,FitCurve!AF325:AF1324,1))</f>
        <v/>
      </c>
      <c r="L325" s="3" t="str" cm="1">
        <f t="array" ref="L325">IF(C325="","",INDEX(FitCurve!$AE$3:$AE$1002,H325))</f>
        <v/>
      </c>
      <c r="M325" s="3" t="str" cm="1">
        <f t="array" ref="M325">IF(C325="","",INDEX(FitCurve!$AE$3:$AE$1002,I325))</f>
        <v/>
      </c>
      <c r="N325" s="3" t="str" cm="1">
        <f t="array" ref="N325">IF(C325="","",INDEX(FitCurve!$AF$3:$AF$1002,J325))</f>
        <v/>
      </c>
      <c r="O325" s="3" t="str" cm="1">
        <f t="array" ref="O325">IF(C325="","",INDEX(FitCurve!$AF$3:$AF$1002,K325))</f>
        <v/>
      </c>
      <c r="P325" s="3" t="str" cm="1">
        <f t="array" ref="P325">IF(C325="","",INDEX(FitCurve!$B$3:$B$1002,H325))</f>
        <v/>
      </c>
      <c r="Q325" s="3" t="str" cm="1">
        <f t="array" ref="Q325">IF(C325="","",INDEX(FitCurve!$B$3:$B$1002,I325))</f>
        <v/>
      </c>
      <c r="R325" s="3" t="str" cm="1">
        <f t="array" ref="R325">IF(C325="","",INDEX(FitCurve!$B$3:$B$1002,J325))</f>
        <v/>
      </c>
      <c r="S325" s="3" t="str" cm="1">
        <f t="array" ref="S325">IF(C325="","",INDEX(FitCurve!$B$3:$B$1002,K325))</f>
        <v/>
      </c>
    </row>
    <row r="326" spans="3:19" x14ac:dyDescent="0.25">
      <c r="C326" s="36"/>
      <c r="D326" s="3" t="str">
        <f>IF(C326="","",IF(OR(C326&gt;MAX(_xlfn.ANCHORARRAY(FitCurve!$E$3)),C326&lt;MIN(_xlfn.ANCHORARRAY(FitCurve!$E$3))),"Out of range",IF(CurveFitting!$N$3="5PL",10^(CurveFitting!$U$26-((LOG10(((CurveFitting!$U$25-CurveFitting!$U$24)/(C326-CurveFitting!$U$24))^(1/CurveFitting!$U$28)-1))/1)/CurveFitting!$U$27),
IF(CurveFitting!$N$3="4PL",10^(CurveFitting!$U$26-((LOG10((CurveFitting!$U$25-CurveFitting!$U$24)/(C326-CurveFitting!$U$24)-1))/CurveFitting!$U$27)),
IF(CurveFitting!$N$3="Linear",(C326-CurveFitting!$U$24)/CurveFitting!$U$25,
IF(CurveFitting!$N$3="Hyperbolic",CurveFitting!$U$25*C326/(CurveFitting!$U$24-C326),
IF(CurveFitting!$N$3="Exp1",CurveFitting!$U$26*LN(CurveFitting!$U$25/(CurveFitting!$U$25-C326)-CurveFitting!$U$24/(CurveFitting!$U$25-C326)),
IF(CurveFitting!$N$3="Exp2",CurveFitting!$U$26*LOG(CurveFitting!$U$24/(CurveFitting!$U$24-C326)-CurveFitting!$U$25/(CurveFitting!$U$24-C326)),""))))))))</f>
        <v/>
      </c>
      <c r="E326" s="3" t="str">
        <f>IFERROR(IF(C326="","",IF(OR(C326&gt;MAX(_xlfn.ANCHORARRAY(FitCurve!$E$3)),C326&lt;MIN(_xlfn.ANCHORARRAY(FitCurve!$E$3))),"Out of range","[ " &amp; TEXT(_xlfn.FORECAST.LINEAR(C326,R326:S326,N326:O326),"#.####") &amp; ", " &amp; TEXT(_xlfn.FORECAST.LINEAR(C326,P326:Q326,L326:M326),"#.####") &amp; " ]")),"")</f>
        <v/>
      </c>
      <c r="H326" s="52" t="str">
        <f>IF(C326="","",_xlfn.XMATCH(C326,FitCurve!AE326:AE1325,-1))</f>
        <v/>
      </c>
      <c r="I326" s="52" t="str">
        <f>IF(C326="","",_xlfn.XMATCH(C326,FitCurve!AE326:AE1325,1))</f>
        <v/>
      </c>
      <c r="J326" s="52" t="str">
        <f>IF(C326="","",_xlfn.XMATCH(C326,FitCurve!AF326:AF1325,-1))</f>
        <v/>
      </c>
      <c r="K326" s="52" t="str">
        <f>IF(C326="","",_xlfn.XMATCH(C326,FitCurve!AF326:AF1325,1))</f>
        <v/>
      </c>
      <c r="L326" s="3" t="str" cm="1">
        <f t="array" ref="L326">IF(C326="","",INDEX(FitCurve!$AE$3:$AE$1002,H326))</f>
        <v/>
      </c>
      <c r="M326" s="3" t="str" cm="1">
        <f t="array" ref="M326">IF(C326="","",INDEX(FitCurve!$AE$3:$AE$1002,I326))</f>
        <v/>
      </c>
      <c r="N326" s="3" t="str" cm="1">
        <f t="array" ref="N326">IF(C326="","",INDEX(FitCurve!$AF$3:$AF$1002,J326))</f>
        <v/>
      </c>
      <c r="O326" s="3" t="str" cm="1">
        <f t="array" ref="O326">IF(C326="","",INDEX(FitCurve!$AF$3:$AF$1002,K326))</f>
        <v/>
      </c>
      <c r="P326" s="3" t="str" cm="1">
        <f t="array" ref="P326">IF(C326="","",INDEX(FitCurve!$B$3:$B$1002,H326))</f>
        <v/>
      </c>
      <c r="Q326" s="3" t="str" cm="1">
        <f t="array" ref="Q326">IF(C326="","",INDEX(FitCurve!$B$3:$B$1002,I326))</f>
        <v/>
      </c>
      <c r="R326" s="3" t="str" cm="1">
        <f t="array" ref="R326">IF(C326="","",INDEX(FitCurve!$B$3:$B$1002,J326))</f>
        <v/>
      </c>
      <c r="S326" s="3" t="str" cm="1">
        <f t="array" ref="S326">IF(C326="","",INDEX(FitCurve!$B$3:$B$1002,K326))</f>
        <v/>
      </c>
    </row>
    <row r="327" spans="3:19" x14ac:dyDescent="0.25">
      <c r="C327" s="36"/>
      <c r="D327" s="3" t="str">
        <f>IF(C327="","",IF(OR(C327&gt;MAX(_xlfn.ANCHORARRAY(FitCurve!$E$3)),C327&lt;MIN(_xlfn.ANCHORARRAY(FitCurve!$E$3))),"Out of range",IF(CurveFitting!$N$3="5PL",10^(CurveFitting!$U$26-((LOG10(((CurveFitting!$U$25-CurveFitting!$U$24)/(C327-CurveFitting!$U$24))^(1/CurveFitting!$U$28)-1))/1)/CurveFitting!$U$27),
IF(CurveFitting!$N$3="4PL",10^(CurveFitting!$U$26-((LOG10((CurveFitting!$U$25-CurveFitting!$U$24)/(C327-CurveFitting!$U$24)-1))/CurveFitting!$U$27)),
IF(CurveFitting!$N$3="Linear",(C327-CurveFitting!$U$24)/CurveFitting!$U$25,
IF(CurveFitting!$N$3="Hyperbolic",CurveFitting!$U$25*C327/(CurveFitting!$U$24-C327),
IF(CurveFitting!$N$3="Exp1",CurveFitting!$U$26*LN(CurveFitting!$U$25/(CurveFitting!$U$25-C327)-CurveFitting!$U$24/(CurveFitting!$U$25-C327)),
IF(CurveFitting!$N$3="Exp2",CurveFitting!$U$26*LOG(CurveFitting!$U$24/(CurveFitting!$U$24-C327)-CurveFitting!$U$25/(CurveFitting!$U$24-C327)),""))))))))</f>
        <v/>
      </c>
      <c r="E327" s="3" t="str">
        <f>IFERROR(IF(C327="","",IF(OR(C327&gt;MAX(_xlfn.ANCHORARRAY(FitCurve!$E$3)),C327&lt;MIN(_xlfn.ANCHORARRAY(FitCurve!$E$3))),"Out of range","[ " &amp; TEXT(_xlfn.FORECAST.LINEAR(C327,R327:S327,N327:O327),"#.####") &amp; ", " &amp; TEXT(_xlfn.FORECAST.LINEAR(C327,P327:Q327,L327:M327),"#.####") &amp; " ]")),"")</f>
        <v/>
      </c>
      <c r="H327" s="52" t="str">
        <f>IF(C327="","",_xlfn.XMATCH(C327,FitCurve!AE327:AE1326,-1))</f>
        <v/>
      </c>
      <c r="I327" s="52" t="str">
        <f>IF(C327="","",_xlfn.XMATCH(C327,FitCurve!AE327:AE1326,1))</f>
        <v/>
      </c>
      <c r="J327" s="52" t="str">
        <f>IF(C327="","",_xlfn.XMATCH(C327,FitCurve!AF327:AF1326,-1))</f>
        <v/>
      </c>
      <c r="K327" s="52" t="str">
        <f>IF(C327="","",_xlfn.XMATCH(C327,FitCurve!AF327:AF1326,1))</f>
        <v/>
      </c>
      <c r="L327" s="3" t="str" cm="1">
        <f t="array" ref="L327">IF(C327="","",INDEX(FitCurve!$AE$3:$AE$1002,H327))</f>
        <v/>
      </c>
      <c r="M327" s="3" t="str" cm="1">
        <f t="array" ref="M327">IF(C327="","",INDEX(FitCurve!$AE$3:$AE$1002,I327))</f>
        <v/>
      </c>
      <c r="N327" s="3" t="str" cm="1">
        <f t="array" ref="N327">IF(C327="","",INDEX(FitCurve!$AF$3:$AF$1002,J327))</f>
        <v/>
      </c>
      <c r="O327" s="3" t="str" cm="1">
        <f t="array" ref="O327">IF(C327="","",INDEX(FitCurve!$AF$3:$AF$1002,K327))</f>
        <v/>
      </c>
      <c r="P327" s="3" t="str" cm="1">
        <f t="array" ref="P327">IF(C327="","",INDEX(FitCurve!$B$3:$B$1002,H327))</f>
        <v/>
      </c>
      <c r="Q327" s="3" t="str" cm="1">
        <f t="array" ref="Q327">IF(C327="","",INDEX(FitCurve!$B$3:$B$1002,I327))</f>
        <v/>
      </c>
      <c r="R327" s="3" t="str" cm="1">
        <f t="array" ref="R327">IF(C327="","",INDEX(FitCurve!$B$3:$B$1002,J327))</f>
        <v/>
      </c>
      <c r="S327" s="3" t="str" cm="1">
        <f t="array" ref="S327">IF(C327="","",INDEX(FitCurve!$B$3:$B$1002,K327))</f>
        <v/>
      </c>
    </row>
    <row r="328" spans="3:19" x14ac:dyDescent="0.25">
      <c r="C328" s="36"/>
      <c r="D328" s="3" t="str">
        <f>IF(C328="","",IF(OR(C328&gt;MAX(_xlfn.ANCHORARRAY(FitCurve!$E$3)),C328&lt;MIN(_xlfn.ANCHORARRAY(FitCurve!$E$3))),"Out of range",IF(CurveFitting!$N$3="5PL",10^(CurveFitting!$U$26-((LOG10(((CurveFitting!$U$25-CurveFitting!$U$24)/(C328-CurveFitting!$U$24))^(1/CurveFitting!$U$28)-1))/1)/CurveFitting!$U$27),
IF(CurveFitting!$N$3="4PL",10^(CurveFitting!$U$26-((LOG10((CurveFitting!$U$25-CurveFitting!$U$24)/(C328-CurveFitting!$U$24)-1))/CurveFitting!$U$27)),
IF(CurveFitting!$N$3="Linear",(C328-CurveFitting!$U$24)/CurveFitting!$U$25,
IF(CurveFitting!$N$3="Hyperbolic",CurveFitting!$U$25*C328/(CurveFitting!$U$24-C328),
IF(CurveFitting!$N$3="Exp1",CurveFitting!$U$26*LN(CurveFitting!$U$25/(CurveFitting!$U$25-C328)-CurveFitting!$U$24/(CurveFitting!$U$25-C328)),
IF(CurveFitting!$N$3="Exp2",CurveFitting!$U$26*LOG(CurveFitting!$U$24/(CurveFitting!$U$24-C328)-CurveFitting!$U$25/(CurveFitting!$U$24-C328)),""))))))))</f>
        <v/>
      </c>
      <c r="E328" s="3" t="str">
        <f>IFERROR(IF(C328="","",IF(OR(C328&gt;MAX(_xlfn.ANCHORARRAY(FitCurve!$E$3)),C328&lt;MIN(_xlfn.ANCHORARRAY(FitCurve!$E$3))),"Out of range","[ " &amp; TEXT(_xlfn.FORECAST.LINEAR(C328,R328:S328,N328:O328),"#.####") &amp; ", " &amp; TEXT(_xlfn.FORECAST.LINEAR(C328,P328:Q328,L328:M328),"#.####") &amp; " ]")),"")</f>
        <v/>
      </c>
      <c r="H328" s="52" t="str">
        <f>IF(C328="","",_xlfn.XMATCH(C328,FitCurve!AE328:AE1327,-1))</f>
        <v/>
      </c>
      <c r="I328" s="52" t="str">
        <f>IF(C328="","",_xlfn.XMATCH(C328,FitCurve!AE328:AE1327,1))</f>
        <v/>
      </c>
      <c r="J328" s="52" t="str">
        <f>IF(C328="","",_xlfn.XMATCH(C328,FitCurve!AF328:AF1327,-1))</f>
        <v/>
      </c>
      <c r="K328" s="52" t="str">
        <f>IF(C328="","",_xlfn.XMATCH(C328,FitCurve!AF328:AF1327,1))</f>
        <v/>
      </c>
      <c r="L328" s="3" t="str" cm="1">
        <f t="array" ref="L328">IF(C328="","",INDEX(FitCurve!$AE$3:$AE$1002,H328))</f>
        <v/>
      </c>
      <c r="M328" s="3" t="str" cm="1">
        <f t="array" ref="M328">IF(C328="","",INDEX(FitCurve!$AE$3:$AE$1002,I328))</f>
        <v/>
      </c>
      <c r="N328" s="3" t="str" cm="1">
        <f t="array" ref="N328">IF(C328="","",INDEX(FitCurve!$AF$3:$AF$1002,J328))</f>
        <v/>
      </c>
      <c r="O328" s="3" t="str" cm="1">
        <f t="array" ref="O328">IF(C328="","",INDEX(FitCurve!$AF$3:$AF$1002,K328))</f>
        <v/>
      </c>
      <c r="P328" s="3" t="str" cm="1">
        <f t="array" ref="P328">IF(C328="","",INDEX(FitCurve!$B$3:$B$1002,H328))</f>
        <v/>
      </c>
      <c r="Q328" s="3" t="str" cm="1">
        <f t="array" ref="Q328">IF(C328="","",INDEX(FitCurve!$B$3:$B$1002,I328))</f>
        <v/>
      </c>
      <c r="R328" s="3" t="str" cm="1">
        <f t="array" ref="R328">IF(C328="","",INDEX(FitCurve!$B$3:$B$1002,J328))</f>
        <v/>
      </c>
      <c r="S328" s="3" t="str" cm="1">
        <f t="array" ref="S328">IF(C328="","",INDEX(FitCurve!$B$3:$B$1002,K328))</f>
        <v/>
      </c>
    </row>
    <row r="329" spans="3:19" x14ac:dyDescent="0.25">
      <c r="C329" s="36"/>
      <c r="D329" s="3" t="str">
        <f>IF(C329="","",IF(OR(C329&gt;MAX(_xlfn.ANCHORARRAY(FitCurve!$E$3)),C329&lt;MIN(_xlfn.ANCHORARRAY(FitCurve!$E$3))),"Out of range",IF(CurveFitting!$N$3="5PL",10^(CurveFitting!$U$26-((LOG10(((CurveFitting!$U$25-CurveFitting!$U$24)/(C329-CurveFitting!$U$24))^(1/CurveFitting!$U$28)-1))/1)/CurveFitting!$U$27),
IF(CurveFitting!$N$3="4PL",10^(CurveFitting!$U$26-((LOG10((CurveFitting!$U$25-CurveFitting!$U$24)/(C329-CurveFitting!$U$24)-1))/CurveFitting!$U$27)),
IF(CurveFitting!$N$3="Linear",(C329-CurveFitting!$U$24)/CurveFitting!$U$25,
IF(CurveFitting!$N$3="Hyperbolic",CurveFitting!$U$25*C329/(CurveFitting!$U$24-C329),
IF(CurveFitting!$N$3="Exp1",CurveFitting!$U$26*LN(CurveFitting!$U$25/(CurveFitting!$U$25-C329)-CurveFitting!$U$24/(CurveFitting!$U$25-C329)),
IF(CurveFitting!$N$3="Exp2",CurveFitting!$U$26*LOG(CurveFitting!$U$24/(CurveFitting!$U$24-C329)-CurveFitting!$U$25/(CurveFitting!$U$24-C329)),""))))))))</f>
        <v/>
      </c>
      <c r="E329" s="3" t="str">
        <f>IFERROR(IF(C329="","",IF(OR(C329&gt;MAX(_xlfn.ANCHORARRAY(FitCurve!$E$3)),C329&lt;MIN(_xlfn.ANCHORARRAY(FitCurve!$E$3))),"Out of range","[ " &amp; TEXT(_xlfn.FORECAST.LINEAR(C329,R329:S329,N329:O329),"#.####") &amp; ", " &amp; TEXT(_xlfn.FORECAST.LINEAR(C329,P329:Q329,L329:M329),"#.####") &amp; " ]")),"")</f>
        <v/>
      </c>
      <c r="H329" s="52" t="str">
        <f>IF(C329="","",_xlfn.XMATCH(C329,FitCurve!AE329:AE1328,-1))</f>
        <v/>
      </c>
      <c r="I329" s="52" t="str">
        <f>IF(C329="","",_xlfn.XMATCH(C329,FitCurve!AE329:AE1328,1))</f>
        <v/>
      </c>
      <c r="J329" s="52" t="str">
        <f>IF(C329="","",_xlfn.XMATCH(C329,FitCurve!AF329:AF1328,-1))</f>
        <v/>
      </c>
      <c r="K329" s="52" t="str">
        <f>IF(C329="","",_xlfn.XMATCH(C329,FitCurve!AF329:AF1328,1))</f>
        <v/>
      </c>
      <c r="L329" s="3" t="str" cm="1">
        <f t="array" ref="L329">IF(C329="","",INDEX(FitCurve!$AE$3:$AE$1002,H329))</f>
        <v/>
      </c>
      <c r="M329" s="3" t="str" cm="1">
        <f t="array" ref="M329">IF(C329="","",INDEX(FitCurve!$AE$3:$AE$1002,I329))</f>
        <v/>
      </c>
      <c r="N329" s="3" t="str" cm="1">
        <f t="array" ref="N329">IF(C329="","",INDEX(FitCurve!$AF$3:$AF$1002,J329))</f>
        <v/>
      </c>
      <c r="O329" s="3" t="str" cm="1">
        <f t="array" ref="O329">IF(C329="","",INDEX(FitCurve!$AF$3:$AF$1002,K329))</f>
        <v/>
      </c>
      <c r="P329" s="3" t="str" cm="1">
        <f t="array" ref="P329">IF(C329="","",INDEX(FitCurve!$B$3:$B$1002,H329))</f>
        <v/>
      </c>
      <c r="Q329" s="3" t="str" cm="1">
        <f t="array" ref="Q329">IF(C329="","",INDEX(FitCurve!$B$3:$B$1002,I329))</f>
        <v/>
      </c>
      <c r="R329" s="3" t="str" cm="1">
        <f t="array" ref="R329">IF(C329="","",INDEX(FitCurve!$B$3:$B$1002,J329))</f>
        <v/>
      </c>
      <c r="S329" s="3" t="str" cm="1">
        <f t="array" ref="S329">IF(C329="","",INDEX(FitCurve!$B$3:$B$1002,K329))</f>
        <v/>
      </c>
    </row>
    <row r="330" spans="3:19" x14ac:dyDescent="0.25">
      <c r="C330" s="36"/>
      <c r="D330" s="3" t="str">
        <f>IF(C330="","",IF(OR(C330&gt;MAX(_xlfn.ANCHORARRAY(FitCurve!$E$3)),C330&lt;MIN(_xlfn.ANCHORARRAY(FitCurve!$E$3))),"Out of range",IF(CurveFitting!$N$3="5PL",10^(CurveFitting!$U$26-((LOG10(((CurveFitting!$U$25-CurveFitting!$U$24)/(C330-CurveFitting!$U$24))^(1/CurveFitting!$U$28)-1))/1)/CurveFitting!$U$27),
IF(CurveFitting!$N$3="4PL",10^(CurveFitting!$U$26-((LOG10((CurveFitting!$U$25-CurveFitting!$U$24)/(C330-CurveFitting!$U$24)-1))/CurveFitting!$U$27)),
IF(CurveFitting!$N$3="Linear",(C330-CurveFitting!$U$24)/CurveFitting!$U$25,
IF(CurveFitting!$N$3="Hyperbolic",CurveFitting!$U$25*C330/(CurveFitting!$U$24-C330),
IF(CurveFitting!$N$3="Exp1",CurveFitting!$U$26*LN(CurveFitting!$U$25/(CurveFitting!$U$25-C330)-CurveFitting!$U$24/(CurveFitting!$U$25-C330)),
IF(CurveFitting!$N$3="Exp2",CurveFitting!$U$26*LOG(CurveFitting!$U$24/(CurveFitting!$U$24-C330)-CurveFitting!$U$25/(CurveFitting!$U$24-C330)),""))))))))</f>
        <v/>
      </c>
      <c r="E330" s="3" t="str">
        <f>IFERROR(IF(C330="","",IF(OR(C330&gt;MAX(_xlfn.ANCHORARRAY(FitCurve!$E$3)),C330&lt;MIN(_xlfn.ANCHORARRAY(FitCurve!$E$3))),"Out of range","[ " &amp; TEXT(_xlfn.FORECAST.LINEAR(C330,R330:S330,N330:O330),"#.####") &amp; ", " &amp; TEXT(_xlfn.FORECAST.LINEAR(C330,P330:Q330,L330:M330),"#.####") &amp; " ]")),"")</f>
        <v/>
      </c>
      <c r="H330" s="52" t="str">
        <f>IF(C330="","",_xlfn.XMATCH(C330,FitCurve!AE330:AE1329,-1))</f>
        <v/>
      </c>
      <c r="I330" s="52" t="str">
        <f>IF(C330="","",_xlfn.XMATCH(C330,FitCurve!AE330:AE1329,1))</f>
        <v/>
      </c>
      <c r="J330" s="52" t="str">
        <f>IF(C330="","",_xlfn.XMATCH(C330,FitCurve!AF330:AF1329,-1))</f>
        <v/>
      </c>
      <c r="K330" s="52" t="str">
        <f>IF(C330="","",_xlfn.XMATCH(C330,FitCurve!AF330:AF1329,1))</f>
        <v/>
      </c>
      <c r="L330" s="3" t="str" cm="1">
        <f t="array" ref="L330">IF(C330="","",INDEX(FitCurve!$AE$3:$AE$1002,H330))</f>
        <v/>
      </c>
      <c r="M330" s="3" t="str" cm="1">
        <f t="array" ref="M330">IF(C330="","",INDEX(FitCurve!$AE$3:$AE$1002,I330))</f>
        <v/>
      </c>
      <c r="N330" s="3" t="str" cm="1">
        <f t="array" ref="N330">IF(C330="","",INDEX(FitCurve!$AF$3:$AF$1002,J330))</f>
        <v/>
      </c>
      <c r="O330" s="3" t="str" cm="1">
        <f t="array" ref="O330">IF(C330="","",INDEX(FitCurve!$AF$3:$AF$1002,K330))</f>
        <v/>
      </c>
      <c r="P330" s="3" t="str" cm="1">
        <f t="array" ref="P330">IF(C330="","",INDEX(FitCurve!$B$3:$B$1002,H330))</f>
        <v/>
      </c>
      <c r="Q330" s="3" t="str" cm="1">
        <f t="array" ref="Q330">IF(C330="","",INDEX(FitCurve!$B$3:$B$1002,I330))</f>
        <v/>
      </c>
      <c r="R330" s="3" t="str" cm="1">
        <f t="array" ref="R330">IF(C330="","",INDEX(FitCurve!$B$3:$B$1002,J330))</f>
        <v/>
      </c>
      <c r="S330" s="3" t="str" cm="1">
        <f t="array" ref="S330">IF(C330="","",INDEX(FitCurve!$B$3:$B$1002,K330))</f>
        <v/>
      </c>
    </row>
    <row r="331" spans="3:19" x14ac:dyDescent="0.25">
      <c r="C331" s="36"/>
      <c r="D331" s="3" t="str">
        <f>IF(C331="","",IF(OR(C331&gt;MAX(_xlfn.ANCHORARRAY(FitCurve!$E$3)),C331&lt;MIN(_xlfn.ANCHORARRAY(FitCurve!$E$3))),"Out of range",IF(CurveFitting!$N$3="5PL",10^(CurveFitting!$U$26-((LOG10(((CurveFitting!$U$25-CurveFitting!$U$24)/(C331-CurveFitting!$U$24))^(1/CurveFitting!$U$28)-1))/1)/CurveFitting!$U$27),
IF(CurveFitting!$N$3="4PL",10^(CurveFitting!$U$26-((LOG10((CurveFitting!$U$25-CurveFitting!$U$24)/(C331-CurveFitting!$U$24)-1))/CurveFitting!$U$27)),
IF(CurveFitting!$N$3="Linear",(C331-CurveFitting!$U$24)/CurveFitting!$U$25,
IF(CurveFitting!$N$3="Hyperbolic",CurveFitting!$U$25*C331/(CurveFitting!$U$24-C331),
IF(CurveFitting!$N$3="Exp1",CurveFitting!$U$26*LN(CurveFitting!$U$25/(CurveFitting!$U$25-C331)-CurveFitting!$U$24/(CurveFitting!$U$25-C331)),
IF(CurveFitting!$N$3="Exp2",CurveFitting!$U$26*LOG(CurveFitting!$U$24/(CurveFitting!$U$24-C331)-CurveFitting!$U$25/(CurveFitting!$U$24-C331)),""))))))))</f>
        <v/>
      </c>
      <c r="E331" s="3" t="str">
        <f>IFERROR(IF(C331="","",IF(OR(C331&gt;MAX(_xlfn.ANCHORARRAY(FitCurve!$E$3)),C331&lt;MIN(_xlfn.ANCHORARRAY(FitCurve!$E$3))),"Out of range","[ " &amp; TEXT(_xlfn.FORECAST.LINEAR(C331,R331:S331,N331:O331),"#.####") &amp; ", " &amp; TEXT(_xlfn.FORECAST.LINEAR(C331,P331:Q331,L331:M331),"#.####") &amp; " ]")),"")</f>
        <v/>
      </c>
      <c r="H331" s="52" t="str">
        <f>IF(C331="","",_xlfn.XMATCH(C331,FitCurve!AE331:AE1330,-1))</f>
        <v/>
      </c>
      <c r="I331" s="52" t="str">
        <f>IF(C331="","",_xlfn.XMATCH(C331,FitCurve!AE331:AE1330,1))</f>
        <v/>
      </c>
      <c r="J331" s="52" t="str">
        <f>IF(C331="","",_xlfn.XMATCH(C331,FitCurve!AF331:AF1330,-1))</f>
        <v/>
      </c>
      <c r="K331" s="52" t="str">
        <f>IF(C331="","",_xlfn.XMATCH(C331,FitCurve!AF331:AF1330,1))</f>
        <v/>
      </c>
      <c r="L331" s="3" t="str" cm="1">
        <f t="array" ref="L331">IF(C331="","",INDEX(FitCurve!$AE$3:$AE$1002,H331))</f>
        <v/>
      </c>
      <c r="M331" s="3" t="str" cm="1">
        <f t="array" ref="M331">IF(C331="","",INDEX(FitCurve!$AE$3:$AE$1002,I331))</f>
        <v/>
      </c>
      <c r="N331" s="3" t="str" cm="1">
        <f t="array" ref="N331">IF(C331="","",INDEX(FitCurve!$AF$3:$AF$1002,J331))</f>
        <v/>
      </c>
      <c r="O331" s="3" t="str" cm="1">
        <f t="array" ref="O331">IF(C331="","",INDEX(FitCurve!$AF$3:$AF$1002,K331))</f>
        <v/>
      </c>
      <c r="P331" s="3" t="str" cm="1">
        <f t="array" ref="P331">IF(C331="","",INDEX(FitCurve!$B$3:$B$1002,H331))</f>
        <v/>
      </c>
      <c r="Q331" s="3" t="str" cm="1">
        <f t="array" ref="Q331">IF(C331="","",INDEX(FitCurve!$B$3:$B$1002,I331))</f>
        <v/>
      </c>
      <c r="R331" s="3" t="str" cm="1">
        <f t="array" ref="R331">IF(C331="","",INDEX(FitCurve!$B$3:$B$1002,J331))</f>
        <v/>
      </c>
      <c r="S331" s="3" t="str" cm="1">
        <f t="array" ref="S331">IF(C331="","",INDEX(FitCurve!$B$3:$B$1002,K331))</f>
        <v/>
      </c>
    </row>
    <row r="332" spans="3:19" x14ac:dyDescent="0.25">
      <c r="C332" s="36"/>
      <c r="D332" s="3" t="str">
        <f>IF(C332="","",IF(OR(C332&gt;MAX(_xlfn.ANCHORARRAY(FitCurve!$E$3)),C332&lt;MIN(_xlfn.ANCHORARRAY(FitCurve!$E$3))),"Out of range",IF(CurveFitting!$N$3="5PL",10^(CurveFitting!$U$26-((LOG10(((CurveFitting!$U$25-CurveFitting!$U$24)/(C332-CurveFitting!$U$24))^(1/CurveFitting!$U$28)-1))/1)/CurveFitting!$U$27),
IF(CurveFitting!$N$3="4PL",10^(CurveFitting!$U$26-((LOG10((CurveFitting!$U$25-CurveFitting!$U$24)/(C332-CurveFitting!$U$24)-1))/CurveFitting!$U$27)),
IF(CurveFitting!$N$3="Linear",(C332-CurveFitting!$U$24)/CurveFitting!$U$25,
IF(CurveFitting!$N$3="Hyperbolic",CurveFitting!$U$25*C332/(CurveFitting!$U$24-C332),
IF(CurveFitting!$N$3="Exp1",CurveFitting!$U$26*LN(CurveFitting!$U$25/(CurveFitting!$U$25-C332)-CurveFitting!$U$24/(CurveFitting!$U$25-C332)),
IF(CurveFitting!$N$3="Exp2",CurveFitting!$U$26*LOG(CurveFitting!$U$24/(CurveFitting!$U$24-C332)-CurveFitting!$U$25/(CurveFitting!$U$24-C332)),""))))))))</f>
        <v/>
      </c>
      <c r="E332" s="3" t="str">
        <f>IFERROR(IF(C332="","",IF(OR(C332&gt;MAX(_xlfn.ANCHORARRAY(FitCurve!$E$3)),C332&lt;MIN(_xlfn.ANCHORARRAY(FitCurve!$E$3))),"Out of range","[ " &amp; TEXT(_xlfn.FORECAST.LINEAR(C332,R332:S332,N332:O332),"#.####") &amp; ", " &amp; TEXT(_xlfn.FORECAST.LINEAR(C332,P332:Q332,L332:M332),"#.####") &amp; " ]")),"")</f>
        <v/>
      </c>
      <c r="H332" s="52" t="str">
        <f>IF(C332="","",_xlfn.XMATCH(C332,FitCurve!AE332:AE1331,-1))</f>
        <v/>
      </c>
      <c r="I332" s="52" t="str">
        <f>IF(C332="","",_xlfn.XMATCH(C332,FitCurve!AE332:AE1331,1))</f>
        <v/>
      </c>
      <c r="J332" s="52" t="str">
        <f>IF(C332="","",_xlfn.XMATCH(C332,FitCurve!AF332:AF1331,-1))</f>
        <v/>
      </c>
      <c r="K332" s="52" t="str">
        <f>IF(C332="","",_xlfn.XMATCH(C332,FitCurve!AF332:AF1331,1))</f>
        <v/>
      </c>
      <c r="L332" s="3" t="str" cm="1">
        <f t="array" ref="L332">IF(C332="","",INDEX(FitCurve!$AE$3:$AE$1002,H332))</f>
        <v/>
      </c>
      <c r="M332" s="3" t="str" cm="1">
        <f t="array" ref="M332">IF(C332="","",INDEX(FitCurve!$AE$3:$AE$1002,I332))</f>
        <v/>
      </c>
      <c r="N332" s="3" t="str" cm="1">
        <f t="array" ref="N332">IF(C332="","",INDEX(FitCurve!$AF$3:$AF$1002,J332))</f>
        <v/>
      </c>
      <c r="O332" s="3" t="str" cm="1">
        <f t="array" ref="O332">IF(C332="","",INDEX(FitCurve!$AF$3:$AF$1002,K332))</f>
        <v/>
      </c>
      <c r="P332" s="3" t="str" cm="1">
        <f t="array" ref="P332">IF(C332="","",INDEX(FitCurve!$B$3:$B$1002,H332))</f>
        <v/>
      </c>
      <c r="Q332" s="3" t="str" cm="1">
        <f t="array" ref="Q332">IF(C332="","",INDEX(FitCurve!$B$3:$B$1002,I332))</f>
        <v/>
      </c>
      <c r="R332" s="3" t="str" cm="1">
        <f t="array" ref="R332">IF(C332="","",INDEX(FitCurve!$B$3:$B$1002,J332))</f>
        <v/>
      </c>
      <c r="S332" s="3" t="str" cm="1">
        <f t="array" ref="S332">IF(C332="","",INDEX(FitCurve!$B$3:$B$1002,K332))</f>
        <v/>
      </c>
    </row>
    <row r="333" spans="3:19" x14ac:dyDescent="0.25">
      <c r="C333" s="36"/>
      <c r="D333" s="3" t="str">
        <f>IF(C333="","",IF(OR(C333&gt;MAX(_xlfn.ANCHORARRAY(FitCurve!$E$3)),C333&lt;MIN(_xlfn.ANCHORARRAY(FitCurve!$E$3))),"Out of range",IF(CurveFitting!$N$3="5PL",10^(CurveFitting!$U$26-((LOG10(((CurveFitting!$U$25-CurveFitting!$U$24)/(C333-CurveFitting!$U$24))^(1/CurveFitting!$U$28)-1))/1)/CurveFitting!$U$27),
IF(CurveFitting!$N$3="4PL",10^(CurveFitting!$U$26-((LOG10((CurveFitting!$U$25-CurveFitting!$U$24)/(C333-CurveFitting!$U$24)-1))/CurveFitting!$U$27)),
IF(CurveFitting!$N$3="Linear",(C333-CurveFitting!$U$24)/CurveFitting!$U$25,
IF(CurveFitting!$N$3="Hyperbolic",CurveFitting!$U$25*C333/(CurveFitting!$U$24-C333),
IF(CurveFitting!$N$3="Exp1",CurveFitting!$U$26*LN(CurveFitting!$U$25/(CurveFitting!$U$25-C333)-CurveFitting!$U$24/(CurveFitting!$U$25-C333)),
IF(CurveFitting!$N$3="Exp2",CurveFitting!$U$26*LOG(CurveFitting!$U$24/(CurveFitting!$U$24-C333)-CurveFitting!$U$25/(CurveFitting!$U$24-C333)),""))))))))</f>
        <v/>
      </c>
      <c r="E333" s="3" t="str">
        <f>IFERROR(IF(C333="","",IF(OR(C333&gt;MAX(_xlfn.ANCHORARRAY(FitCurve!$E$3)),C333&lt;MIN(_xlfn.ANCHORARRAY(FitCurve!$E$3))),"Out of range","[ " &amp; TEXT(_xlfn.FORECAST.LINEAR(C333,R333:S333,N333:O333),"#.####") &amp; ", " &amp; TEXT(_xlfn.FORECAST.LINEAR(C333,P333:Q333,L333:M333),"#.####") &amp; " ]")),"")</f>
        <v/>
      </c>
      <c r="H333" s="52" t="str">
        <f>IF(C333="","",_xlfn.XMATCH(C333,FitCurve!AE333:AE1332,-1))</f>
        <v/>
      </c>
      <c r="I333" s="52" t="str">
        <f>IF(C333="","",_xlfn.XMATCH(C333,FitCurve!AE333:AE1332,1))</f>
        <v/>
      </c>
      <c r="J333" s="52" t="str">
        <f>IF(C333="","",_xlfn.XMATCH(C333,FitCurve!AF333:AF1332,-1))</f>
        <v/>
      </c>
      <c r="K333" s="52" t="str">
        <f>IF(C333="","",_xlfn.XMATCH(C333,FitCurve!AF333:AF1332,1))</f>
        <v/>
      </c>
      <c r="L333" s="3" t="str" cm="1">
        <f t="array" ref="L333">IF(C333="","",INDEX(FitCurve!$AE$3:$AE$1002,H333))</f>
        <v/>
      </c>
      <c r="M333" s="3" t="str" cm="1">
        <f t="array" ref="M333">IF(C333="","",INDEX(FitCurve!$AE$3:$AE$1002,I333))</f>
        <v/>
      </c>
      <c r="N333" s="3" t="str" cm="1">
        <f t="array" ref="N333">IF(C333="","",INDEX(FitCurve!$AF$3:$AF$1002,J333))</f>
        <v/>
      </c>
      <c r="O333" s="3" t="str" cm="1">
        <f t="array" ref="O333">IF(C333="","",INDEX(FitCurve!$AF$3:$AF$1002,K333))</f>
        <v/>
      </c>
      <c r="P333" s="3" t="str" cm="1">
        <f t="array" ref="P333">IF(C333="","",INDEX(FitCurve!$B$3:$B$1002,H333))</f>
        <v/>
      </c>
      <c r="Q333" s="3" t="str" cm="1">
        <f t="array" ref="Q333">IF(C333="","",INDEX(FitCurve!$B$3:$B$1002,I333))</f>
        <v/>
      </c>
      <c r="R333" s="3" t="str" cm="1">
        <f t="array" ref="R333">IF(C333="","",INDEX(FitCurve!$B$3:$B$1002,J333))</f>
        <v/>
      </c>
      <c r="S333" s="3" t="str" cm="1">
        <f t="array" ref="S333">IF(C333="","",INDEX(FitCurve!$B$3:$B$1002,K333))</f>
        <v/>
      </c>
    </row>
    <row r="334" spans="3:19" x14ac:dyDescent="0.25">
      <c r="C334" s="36"/>
      <c r="D334" s="3" t="str">
        <f>IF(C334="","",IF(OR(C334&gt;MAX(_xlfn.ANCHORARRAY(FitCurve!$E$3)),C334&lt;MIN(_xlfn.ANCHORARRAY(FitCurve!$E$3))),"Out of range",IF(CurveFitting!$N$3="5PL",10^(CurveFitting!$U$26-((LOG10(((CurveFitting!$U$25-CurveFitting!$U$24)/(C334-CurveFitting!$U$24))^(1/CurveFitting!$U$28)-1))/1)/CurveFitting!$U$27),
IF(CurveFitting!$N$3="4PL",10^(CurveFitting!$U$26-((LOG10((CurveFitting!$U$25-CurveFitting!$U$24)/(C334-CurveFitting!$U$24)-1))/CurveFitting!$U$27)),
IF(CurveFitting!$N$3="Linear",(C334-CurveFitting!$U$24)/CurveFitting!$U$25,
IF(CurveFitting!$N$3="Hyperbolic",CurveFitting!$U$25*C334/(CurveFitting!$U$24-C334),
IF(CurveFitting!$N$3="Exp1",CurveFitting!$U$26*LN(CurveFitting!$U$25/(CurveFitting!$U$25-C334)-CurveFitting!$U$24/(CurveFitting!$U$25-C334)),
IF(CurveFitting!$N$3="Exp2",CurveFitting!$U$26*LOG(CurveFitting!$U$24/(CurveFitting!$U$24-C334)-CurveFitting!$U$25/(CurveFitting!$U$24-C334)),""))))))))</f>
        <v/>
      </c>
      <c r="E334" s="3" t="str">
        <f>IFERROR(IF(C334="","",IF(OR(C334&gt;MAX(_xlfn.ANCHORARRAY(FitCurve!$E$3)),C334&lt;MIN(_xlfn.ANCHORARRAY(FitCurve!$E$3))),"Out of range","[ " &amp; TEXT(_xlfn.FORECAST.LINEAR(C334,R334:S334,N334:O334),"#.####") &amp; ", " &amp; TEXT(_xlfn.FORECAST.LINEAR(C334,P334:Q334,L334:M334),"#.####") &amp; " ]")),"")</f>
        <v/>
      </c>
      <c r="H334" s="52" t="str">
        <f>IF(C334="","",_xlfn.XMATCH(C334,FitCurve!AE334:AE1333,-1))</f>
        <v/>
      </c>
      <c r="I334" s="52" t="str">
        <f>IF(C334="","",_xlfn.XMATCH(C334,FitCurve!AE334:AE1333,1))</f>
        <v/>
      </c>
      <c r="J334" s="52" t="str">
        <f>IF(C334="","",_xlfn.XMATCH(C334,FitCurve!AF334:AF1333,-1))</f>
        <v/>
      </c>
      <c r="K334" s="52" t="str">
        <f>IF(C334="","",_xlfn.XMATCH(C334,FitCurve!AF334:AF1333,1))</f>
        <v/>
      </c>
      <c r="L334" s="3" t="str" cm="1">
        <f t="array" ref="L334">IF(C334="","",INDEX(FitCurve!$AE$3:$AE$1002,H334))</f>
        <v/>
      </c>
      <c r="M334" s="3" t="str" cm="1">
        <f t="array" ref="M334">IF(C334="","",INDEX(FitCurve!$AE$3:$AE$1002,I334))</f>
        <v/>
      </c>
      <c r="N334" s="3" t="str" cm="1">
        <f t="array" ref="N334">IF(C334="","",INDEX(FitCurve!$AF$3:$AF$1002,J334))</f>
        <v/>
      </c>
      <c r="O334" s="3" t="str" cm="1">
        <f t="array" ref="O334">IF(C334="","",INDEX(FitCurve!$AF$3:$AF$1002,K334))</f>
        <v/>
      </c>
      <c r="P334" s="3" t="str" cm="1">
        <f t="array" ref="P334">IF(C334="","",INDEX(FitCurve!$B$3:$B$1002,H334))</f>
        <v/>
      </c>
      <c r="Q334" s="3" t="str" cm="1">
        <f t="array" ref="Q334">IF(C334="","",INDEX(FitCurve!$B$3:$B$1002,I334))</f>
        <v/>
      </c>
      <c r="R334" s="3" t="str" cm="1">
        <f t="array" ref="R334">IF(C334="","",INDEX(FitCurve!$B$3:$B$1002,J334))</f>
        <v/>
      </c>
      <c r="S334" s="3" t="str" cm="1">
        <f t="array" ref="S334">IF(C334="","",INDEX(FitCurve!$B$3:$B$1002,K334))</f>
        <v/>
      </c>
    </row>
    <row r="335" spans="3:19" x14ac:dyDescent="0.25">
      <c r="C335" s="36"/>
      <c r="D335" s="3" t="str">
        <f>IF(C335="","",IF(OR(C335&gt;MAX(_xlfn.ANCHORARRAY(FitCurve!$E$3)),C335&lt;MIN(_xlfn.ANCHORARRAY(FitCurve!$E$3))),"Out of range",IF(CurveFitting!$N$3="5PL",10^(CurveFitting!$U$26-((LOG10(((CurveFitting!$U$25-CurveFitting!$U$24)/(C335-CurveFitting!$U$24))^(1/CurveFitting!$U$28)-1))/1)/CurveFitting!$U$27),
IF(CurveFitting!$N$3="4PL",10^(CurveFitting!$U$26-((LOG10((CurveFitting!$U$25-CurveFitting!$U$24)/(C335-CurveFitting!$U$24)-1))/CurveFitting!$U$27)),
IF(CurveFitting!$N$3="Linear",(C335-CurveFitting!$U$24)/CurveFitting!$U$25,
IF(CurveFitting!$N$3="Hyperbolic",CurveFitting!$U$25*C335/(CurveFitting!$U$24-C335),
IF(CurveFitting!$N$3="Exp1",CurveFitting!$U$26*LN(CurveFitting!$U$25/(CurveFitting!$U$25-C335)-CurveFitting!$U$24/(CurveFitting!$U$25-C335)),
IF(CurveFitting!$N$3="Exp2",CurveFitting!$U$26*LOG(CurveFitting!$U$24/(CurveFitting!$U$24-C335)-CurveFitting!$U$25/(CurveFitting!$U$24-C335)),""))))))))</f>
        <v/>
      </c>
      <c r="E335" s="3" t="str">
        <f>IFERROR(IF(C335="","",IF(OR(C335&gt;MAX(_xlfn.ANCHORARRAY(FitCurve!$E$3)),C335&lt;MIN(_xlfn.ANCHORARRAY(FitCurve!$E$3))),"Out of range","[ " &amp; TEXT(_xlfn.FORECAST.LINEAR(C335,R335:S335,N335:O335),"#.####") &amp; ", " &amp; TEXT(_xlfn.FORECAST.LINEAR(C335,P335:Q335,L335:M335),"#.####") &amp; " ]")),"")</f>
        <v/>
      </c>
      <c r="H335" s="52" t="str">
        <f>IF(C335="","",_xlfn.XMATCH(C335,FitCurve!AE335:AE1334,-1))</f>
        <v/>
      </c>
      <c r="I335" s="52" t="str">
        <f>IF(C335="","",_xlfn.XMATCH(C335,FitCurve!AE335:AE1334,1))</f>
        <v/>
      </c>
      <c r="J335" s="52" t="str">
        <f>IF(C335="","",_xlfn.XMATCH(C335,FitCurve!AF335:AF1334,-1))</f>
        <v/>
      </c>
      <c r="K335" s="52" t="str">
        <f>IF(C335="","",_xlfn.XMATCH(C335,FitCurve!AF335:AF1334,1))</f>
        <v/>
      </c>
      <c r="L335" s="3" t="str" cm="1">
        <f t="array" ref="L335">IF(C335="","",INDEX(FitCurve!$AE$3:$AE$1002,H335))</f>
        <v/>
      </c>
      <c r="M335" s="3" t="str" cm="1">
        <f t="array" ref="M335">IF(C335="","",INDEX(FitCurve!$AE$3:$AE$1002,I335))</f>
        <v/>
      </c>
      <c r="N335" s="3" t="str" cm="1">
        <f t="array" ref="N335">IF(C335="","",INDEX(FitCurve!$AF$3:$AF$1002,J335))</f>
        <v/>
      </c>
      <c r="O335" s="3" t="str" cm="1">
        <f t="array" ref="O335">IF(C335="","",INDEX(FitCurve!$AF$3:$AF$1002,K335))</f>
        <v/>
      </c>
      <c r="P335" s="3" t="str" cm="1">
        <f t="array" ref="P335">IF(C335="","",INDEX(FitCurve!$B$3:$B$1002,H335))</f>
        <v/>
      </c>
      <c r="Q335" s="3" t="str" cm="1">
        <f t="array" ref="Q335">IF(C335="","",INDEX(FitCurve!$B$3:$B$1002,I335))</f>
        <v/>
      </c>
      <c r="R335" s="3" t="str" cm="1">
        <f t="array" ref="R335">IF(C335="","",INDEX(FitCurve!$B$3:$B$1002,J335))</f>
        <v/>
      </c>
      <c r="S335" s="3" t="str" cm="1">
        <f t="array" ref="S335">IF(C335="","",INDEX(FitCurve!$B$3:$B$1002,K335))</f>
        <v/>
      </c>
    </row>
    <row r="336" spans="3:19" x14ac:dyDescent="0.25">
      <c r="C336" s="36"/>
      <c r="D336" s="3" t="str">
        <f>IF(C336="","",IF(OR(C336&gt;MAX(_xlfn.ANCHORARRAY(FitCurve!$E$3)),C336&lt;MIN(_xlfn.ANCHORARRAY(FitCurve!$E$3))),"Out of range",IF(CurveFitting!$N$3="5PL",10^(CurveFitting!$U$26-((LOG10(((CurveFitting!$U$25-CurveFitting!$U$24)/(C336-CurveFitting!$U$24))^(1/CurveFitting!$U$28)-1))/1)/CurveFitting!$U$27),
IF(CurveFitting!$N$3="4PL",10^(CurveFitting!$U$26-((LOG10((CurveFitting!$U$25-CurveFitting!$U$24)/(C336-CurveFitting!$U$24)-1))/CurveFitting!$U$27)),
IF(CurveFitting!$N$3="Linear",(C336-CurveFitting!$U$24)/CurveFitting!$U$25,
IF(CurveFitting!$N$3="Hyperbolic",CurveFitting!$U$25*C336/(CurveFitting!$U$24-C336),
IF(CurveFitting!$N$3="Exp1",CurveFitting!$U$26*LN(CurveFitting!$U$25/(CurveFitting!$U$25-C336)-CurveFitting!$U$24/(CurveFitting!$U$25-C336)),
IF(CurveFitting!$N$3="Exp2",CurveFitting!$U$26*LOG(CurveFitting!$U$24/(CurveFitting!$U$24-C336)-CurveFitting!$U$25/(CurveFitting!$U$24-C336)),""))))))))</f>
        <v/>
      </c>
      <c r="E336" s="3" t="str">
        <f>IFERROR(IF(C336="","",IF(OR(C336&gt;MAX(_xlfn.ANCHORARRAY(FitCurve!$E$3)),C336&lt;MIN(_xlfn.ANCHORARRAY(FitCurve!$E$3))),"Out of range","[ " &amp; TEXT(_xlfn.FORECAST.LINEAR(C336,R336:S336,N336:O336),"#.####") &amp; ", " &amp; TEXT(_xlfn.FORECAST.LINEAR(C336,P336:Q336,L336:M336),"#.####") &amp; " ]")),"")</f>
        <v/>
      </c>
      <c r="H336" s="52" t="str">
        <f>IF(C336="","",_xlfn.XMATCH(C336,FitCurve!AE336:AE1335,-1))</f>
        <v/>
      </c>
      <c r="I336" s="52" t="str">
        <f>IF(C336="","",_xlfn.XMATCH(C336,FitCurve!AE336:AE1335,1))</f>
        <v/>
      </c>
      <c r="J336" s="52" t="str">
        <f>IF(C336="","",_xlfn.XMATCH(C336,FitCurve!AF336:AF1335,-1))</f>
        <v/>
      </c>
      <c r="K336" s="52" t="str">
        <f>IF(C336="","",_xlfn.XMATCH(C336,FitCurve!AF336:AF1335,1))</f>
        <v/>
      </c>
      <c r="L336" s="3" t="str" cm="1">
        <f t="array" ref="L336">IF(C336="","",INDEX(FitCurve!$AE$3:$AE$1002,H336))</f>
        <v/>
      </c>
      <c r="M336" s="3" t="str" cm="1">
        <f t="array" ref="M336">IF(C336="","",INDEX(FitCurve!$AE$3:$AE$1002,I336))</f>
        <v/>
      </c>
      <c r="N336" s="3" t="str" cm="1">
        <f t="array" ref="N336">IF(C336="","",INDEX(FitCurve!$AF$3:$AF$1002,J336))</f>
        <v/>
      </c>
      <c r="O336" s="3" t="str" cm="1">
        <f t="array" ref="O336">IF(C336="","",INDEX(FitCurve!$AF$3:$AF$1002,K336))</f>
        <v/>
      </c>
      <c r="P336" s="3" t="str" cm="1">
        <f t="array" ref="P336">IF(C336="","",INDEX(FitCurve!$B$3:$B$1002,H336))</f>
        <v/>
      </c>
      <c r="Q336" s="3" t="str" cm="1">
        <f t="array" ref="Q336">IF(C336="","",INDEX(FitCurve!$B$3:$B$1002,I336))</f>
        <v/>
      </c>
      <c r="R336" s="3" t="str" cm="1">
        <f t="array" ref="R336">IF(C336="","",INDEX(FitCurve!$B$3:$B$1002,J336))</f>
        <v/>
      </c>
      <c r="S336" s="3" t="str" cm="1">
        <f t="array" ref="S336">IF(C336="","",INDEX(FitCurve!$B$3:$B$1002,K336))</f>
        <v/>
      </c>
    </row>
    <row r="337" spans="3:19" x14ac:dyDescent="0.25">
      <c r="C337" s="36"/>
      <c r="D337" s="3" t="str">
        <f>IF(C337="","",IF(OR(C337&gt;MAX(_xlfn.ANCHORARRAY(FitCurve!$E$3)),C337&lt;MIN(_xlfn.ANCHORARRAY(FitCurve!$E$3))),"Out of range",IF(CurveFitting!$N$3="5PL",10^(CurveFitting!$U$26-((LOG10(((CurveFitting!$U$25-CurveFitting!$U$24)/(C337-CurveFitting!$U$24))^(1/CurveFitting!$U$28)-1))/1)/CurveFitting!$U$27),
IF(CurveFitting!$N$3="4PL",10^(CurveFitting!$U$26-((LOG10((CurveFitting!$U$25-CurveFitting!$U$24)/(C337-CurveFitting!$U$24)-1))/CurveFitting!$U$27)),
IF(CurveFitting!$N$3="Linear",(C337-CurveFitting!$U$24)/CurveFitting!$U$25,
IF(CurveFitting!$N$3="Hyperbolic",CurveFitting!$U$25*C337/(CurveFitting!$U$24-C337),
IF(CurveFitting!$N$3="Exp1",CurveFitting!$U$26*LN(CurveFitting!$U$25/(CurveFitting!$U$25-C337)-CurveFitting!$U$24/(CurveFitting!$U$25-C337)),
IF(CurveFitting!$N$3="Exp2",CurveFitting!$U$26*LOG(CurveFitting!$U$24/(CurveFitting!$U$24-C337)-CurveFitting!$U$25/(CurveFitting!$U$24-C337)),""))))))))</f>
        <v/>
      </c>
      <c r="E337" s="3" t="str">
        <f>IFERROR(IF(C337="","",IF(OR(C337&gt;MAX(_xlfn.ANCHORARRAY(FitCurve!$E$3)),C337&lt;MIN(_xlfn.ANCHORARRAY(FitCurve!$E$3))),"Out of range","[ " &amp; TEXT(_xlfn.FORECAST.LINEAR(C337,R337:S337,N337:O337),"#.####") &amp; ", " &amp; TEXT(_xlfn.FORECAST.LINEAR(C337,P337:Q337,L337:M337),"#.####") &amp; " ]")),"")</f>
        <v/>
      </c>
      <c r="H337" s="52" t="str">
        <f>IF(C337="","",_xlfn.XMATCH(C337,FitCurve!AE337:AE1336,-1))</f>
        <v/>
      </c>
      <c r="I337" s="52" t="str">
        <f>IF(C337="","",_xlfn.XMATCH(C337,FitCurve!AE337:AE1336,1))</f>
        <v/>
      </c>
      <c r="J337" s="52" t="str">
        <f>IF(C337="","",_xlfn.XMATCH(C337,FitCurve!AF337:AF1336,-1))</f>
        <v/>
      </c>
      <c r="K337" s="52" t="str">
        <f>IF(C337="","",_xlfn.XMATCH(C337,FitCurve!AF337:AF1336,1))</f>
        <v/>
      </c>
      <c r="L337" s="3" t="str" cm="1">
        <f t="array" ref="L337">IF(C337="","",INDEX(FitCurve!$AE$3:$AE$1002,H337))</f>
        <v/>
      </c>
      <c r="M337" s="3" t="str" cm="1">
        <f t="array" ref="M337">IF(C337="","",INDEX(FitCurve!$AE$3:$AE$1002,I337))</f>
        <v/>
      </c>
      <c r="N337" s="3" t="str" cm="1">
        <f t="array" ref="N337">IF(C337="","",INDEX(FitCurve!$AF$3:$AF$1002,J337))</f>
        <v/>
      </c>
      <c r="O337" s="3" t="str" cm="1">
        <f t="array" ref="O337">IF(C337="","",INDEX(FitCurve!$AF$3:$AF$1002,K337))</f>
        <v/>
      </c>
      <c r="P337" s="3" t="str" cm="1">
        <f t="array" ref="P337">IF(C337="","",INDEX(FitCurve!$B$3:$B$1002,H337))</f>
        <v/>
      </c>
      <c r="Q337" s="3" t="str" cm="1">
        <f t="array" ref="Q337">IF(C337="","",INDEX(FitCurve!$B$3:$B$1002,I337))</f>
        <v/>
      </c>
      <c r="R337" s="3" t="str" cm="1">
        <f t="array" ref="R337">IF(C337="","",INDEX(FitCurve!$B$3:$B$1002,J337))</f>
        <v/>
      </c>
      <c r="S337" s="3" t="str" cm="1">
        <f t="array" ref="S337">IF(C337="","",INDEX(FitCurve!$B$3:$B$1002,K337))</f>
        <v/>
      </c>
    </row>
    <row r="338" spans="3:19" x14ac:dyDescent="0.25">
      <c r="C338" s="36"/>
      <c r="D338" s="3" t="str">
        <f>IF(C338="","",IF(OR(C338&gt;MAX(_xlfn.ANCHORARRAY(FitCurve!$E$3)),C338&lt;MIN(_xlfn.ANCHORARRAY(FitCurve!$E$3))),"Out of range",IF(CurveFitting!$N$3="5PL",10^(CurveFitting!$U$26-((LOG10(((CurveFitting!$U$25-CurveFitting!$U$24)/(C338-CurveFitting!$U$24))^(1/CurveFitting!$U$28)-1))/1)/CurveFitting!$U$27),
IF(CurveFitting!$N$3="4PL",10^(CurveFitting!$U$26-((LOG10((CurveFitting!$U$25-CurveFitting!$U$24)/(C338-CurveFitting!$U$24)-1))/CurveFitting!$U$27)),
IF(CurveFitting!$N$3="Linear",(C338-CurveFitting!$U$24)/CurveFitting!$U$25,
IF(CurveFitting!$N$3="Hyperbolic",CurveFitting!$U$25*C338/(CurveFitting!$U$24-C338),
IF(CurveFitting!$N$3="Exp1",CurveFitting!$U$26*LN(CurveFitting!$U$25/(CurveFitting!$U$25-C338)-CurveFitting!$U$24/(CurveFitting!$U$25-C338)),
IF(CurveFitting!$N$3="Exp2",CurveFitting!$U$26*LOG(CurveFitting!$U$24/(CurveFitting!$U$24-C338)-CurveFitting!$U$25/(CurveFitting!$U$24-C338)),""))))))))</f>
        <v/>
      </c>
      <c r="E338" s="3" t="str">
        <f>IFERROR(IF(C338="","",IF(OR(C338&gt;MAX(_xlfn.ANCHORARRAY(FitCurve!$E$3)),C338&lt;MIN(_xlfn.ANCHORARRAY(FitCurve!$E$3))),"Out of range","[ " &amp; TEXT(_xlfn.FORECAST.LINEAR(C338,R338:S338,N338:O338),"#.####") &amp; ", " &amp; TEXT(_xlfn.FORECAST.LINEAR(C338,P338:Q338,L338:M338),"#.####") &amp; " ]")),"")</f>
        <v/>
      </c>
      <c r="H338" s="52" t="str">
        <f>IF(C338="","",_xlfn.XMATCH(C338,FitCurve!AE338:AE1337,-1))</f>
        <v/>
      </c>
      <c r="I338" s="52" t="str">
        <f>IF(C338="","",_xlfn.XMATCH(C338,FitCurve!AE338:AE1337,1))</f>
        <v/>
      </c>
      <c r="J338" s="52" t="str">
        <f>IF(C338="","",_xlfn.XMATCH(C338,FitCurve!AF338:AF1337,-1))</f>
        <v/>
      </c>
      <c r="K338" s="52" t="str">
        <f>IF(C338="","",_xlfn.XMATCH(C338,FitCurve!AF338:AF1337,1))</f>
        <v/>
      </c>
      <c r="L338" s="3" t="str" cm="1">
        <f t="array" ref="L338">IF(C338="","",INDEX(FitCurve!$AE$3:$AE$1002,H338))</f>
        <v/>
      </c>
      <c r="M338" s="3" t="str" cm="1">
        <f t="array" ref="M338">IF(C338="","",INDEX(FitCurve!$AE$3:$AE$1002,I338))</f>
        <v/>
      </c>
      <c r="N338" s="3" t="str" cm="1">
        <f t="array" ref="N338">IF(C338="","",INDEX(FitCurve!$AF$3:$AF$1002,J338))</f>
        <v/>
      </c>
      <c r="O338" s="3" t="str" cm="1">
        <f t="array" ref="O338">IF(C338="","",INDEX(FitCurve!$AF$3:$AF$1002,K338))</f>
        <v/>
      </c>
      <c r="P338" s="3" t="str" cm="1">
        <f t="array" ref="P338">IF(C338="","",INDEX(FitCurve!$B$3:$B$1002,H338))</f>
        <v/>
      </c>
      <c r="Q338" s="3" t="str" cm="1">
        <f t="array" ref="Q338">IF(C338="","",INDEX(FitCurve!$B$3:$B$1002,I338))</f>
        <v/>
      </c>
      <c r="R338" s="3" t="str" cm="1">
        <f t="array" ref="R338">IF(C338="","",INDEX(FitCurve!$B$3:$B$1002,J338))</f>
        <v/>
      </c>
      <c r="S338" s="3" t="str" cm="1">
        <f t="array" ref="S338">IF(C338="","",INDEX(FitCurve!$B$3:$B$1002,K338))</f>
        <v/>
      </c>
    </row>
    <row r="339" spans="3:19" x14ac:dyDescent="0.25">
      <c r="C339" s="36"/>
      <c r="D339" s="3" t="str">
        <f>IF(C339="","",IF(OR(C339&gt;MAX(_xlfn.ANCHORARRAY(FitCurve!$E$3)),C339&lt;MIN(_xlfn.ANCHORARRAY(FitCurve!$E$3))),"Out of range",IF(CurveFitting!$N$3="5PL",10^(CurveFitting!$U$26-((LOG10(((CurveFitting!$U$25-CurveFitting!$U$24)/(C339-CurveFitting!$U$24))^(1/CurveFitting!$U$28)-1))/1)/CurveFitting!$U$27),
IF(CurveFitting!$N$3="4PL",10^(CurveFitting!$U$26-((LOG10((CurveFitting!$U$25-CurveFitting!$U$24)/(C339-CurveFitting!$U$24)-1))/CurveFitting!$U$27)),
IF(CurveFitting!$N$3="Linear",(C339-CurveFitting!$U$24)/CurveFitting!$U$25,
IF(CurveFitting!$N$3="Hyperbolic",CurveFitting!$U$25*C339/(CurveFitting!$U$24-C339),
IF(CurveFitting!$N$3="Exp1",CurveFitting!$U$26*LN(CurveFitting!$U$25/(CurveFitting!$U$25-C339)-CurveFitting!$U$24/(CurveFitting!$U$25-C339)),
IF(CurveFitting!$N$3="Exp2",CurveFitting!$U$26*LOG(CurveFitting!$U$24/(CurveFitting!$U$24-C339)-CurveFitting!$U$25/(CurveFitting!$U$24-C339)),""))))))))</f>
        <v/>
      </c>
      <c r="E339" s="3" t="str">
        <f>IFERROR(IF(C339="","",IF(OR(C339&gt;MAX(_xlfn.ANCHORARRAY(FitCurve!$E$3)),C339&lt;MIN(_xlfn.ANCHORARRAY(FitCurve!$E$3))),"Out of range","[ " &amp; TEXT(_xlfn.FORECAST.LINEAR(C339,R339:S339,N339:O339),"#.####") &amp; ", " &amp; TEXT(_xlfn.FORECAST.LINEAR(C339,P339:Q339,L339:M339),"#.####") &amp; " ]")),"")</f>
        <v/>
      </c>
      <c r="H339" s="52" t="str">
        <f>IF(C339="","",_xlfn.XMATCH(C339,FitCurve!AE339:AE1338,-1))</f>
        <v/>
      </c>
      <c r="I339" s="52" t="str">
        <f>IF(C339="","",_xlfn.XMATCH(C339,FitCurve!AE339:AE1338,1))</f>
        <v/>
      </c>
      <c r="J339" s="52" t="str">
        <f>IF(C339="","",_xlfn.XMATCH(C339,FitCurve!AF339:AF1338,-1))</f>
        <v/>
      </c>
      <c r="K339" s="52" t="str">
        <f>IF(C339="","",_xlfn.XMATCH(C339,FitCurve!AF339:AF1338,1))</f>
        <v/>
      </c>
      <c r="L339" s="3" t="str" cm="1">
        <f t="array" ref="L339">IF(C339="","",INDEX(FitCurve!$AE$3:$AE$1002,H339))</f>
        <v/>
      </c>
      <c r="M339" s="3" t="str" cm="1">
        <f t="array" ref="M339">IF(C339="","",INDEX(FitCurve!$AE$3:$AE$1002,I339))</f>
        <v/>
      </c>
      <c r="N339" s="3" t="str" cm="1">
        <f t="array" ref="N339">IF(C339="","",INDEX(FitCurve!$AF$3:$AF$1002,J339))</f>
        <v/>
      </c>
      <c r="O339" s="3" t="str" cm="1">
        <f t="array" ref="O339">IF(C339="","",INDEX(FitCurve!$AF$3:$AF$1002,K339))</f>
        <v/>
      </c>
      <c r="P339" s="3" t="str" cm="1">
        <f t="array" ref="P339">IF(C339="","",INDEX(FitCurve!$B$3:$B$1002,H339))</f>
        <v/>
      </c>
      <c r="Q339" s="3" t="str" cm="1">
        <f t="array" ref="Q339">IF(C339="","",INDEX(FitCurve!$B$3:$B$1002,I339))</f>
        <v/>
      </c>
      <c r="R339" s="3" t="str" cm="1">
        <f t="array" ref="R339">IF(C339="","",INDEX(FitCurve!$B$3:$B$1002,J339))</f>
        <v/>
      </c>
      <c r="S339" s="3" t="str" cm="1">
        <f t="array" ref="S339">IF(C339="","",INDEX(FitCurve!$B$3:$B$1002,K339))</f>
        <v/>
      </c>
    </row>
    <row r="340" spans="3:19" x14ac:dyDescent="0.25">
      <c r="C340" s="36"/>
      <c r="D340" s="3" t="str">
        <f>IF(C340="","",IF(OR(C340&gt;MAX(_xlfn.ANCHORARRAY(FitCurve!$E$3)),C340&lt;MIN(_xlfn.ANCHORARRAY(FitCurve!$E$3))),"Out of range",IF(CurveFitting!$N$3="5PL",10^(CurveFitting!$U$26-((LOG10(((CurveFitting!$U$25-CurveFitting!$U$24)/(C340-CurveFitting!$U$24))^(1/CurveFitting!$U$28)-1))/1)/CurveFitting!$U$27),
IF(CurveFitting!$N$3="4PL",10^(CurveFitting!$U$26-((LOG10((CurveFitting!$U$25-CurveFitting!$U$24)/(C340-CurveFitting!$U$24)-1))/CurveFitting!$U$27)),
IF(CurveFitting!$N$3="Linear",(C340-CurveFitting!$U$24)/CurveFitting!$U$25,
IF(CurveFitting!$N$3="Hyperbolic",CurveFitting!$U$25*C340/(CurveFitting!$U$24-C340),
IF(CurveFitting!$N$3="Exp1",CurveFitting!$U$26*LN(CurveFitting!$U$25/(CurveFitting!$U$25-C340)-CurveFitting!$U$24/(CurveFitting!$U$25-C340)),
IF(CurveFitting!$N$3="Exp2",CurveFitting!$U$26*LOG(CurveFitting!$U$24/(CurveFitting!$U$24-C340)-CurveFitting!$U$25/(CurveFitting!$U$24-C340)),""))))))))</f>
        <v/>
      </c>
      <c r="E340" s="3" t="str">
        <f>IFERROR(IF(C340="","",IF(OR(C340&gt;MAX(_xlfn.ANCHORARRAY(FitCurve!$E$3)),C340&lt;MIN(_xlfn.ANCHORARRAY(FitCurve!$E$3))),"Out of range","[ " &amp; TEXT(_xlfn.FORECAST.LINEAR(C340,R340:S340,N340:O340),"#.####") &amp; ", " &amp; TEXT(_xlfn.FORECAST.LINEAR(C340,P340:Q340,L340:M340),"#.####") &amp; " ]")),"")</f>
        <v/>
      </c>
      <c r="H340" s="52" t="str">
        <f>IF(C340="","",_xlfn.XMATCH(C340,FitCurve!AE340:AE1339,-1))</f>
        <v/>
      </c>
      <c r="I340" s="52" t="str">
        <f>IF(C340="","",_xlfn.XMATCH(C340,FitCurve!AE340:AE1339,1))</f>
        <v/>
      </c>
      <c r="J340" s="52" t="str">
        <f>IF(C340="","",_xlfn.XMATCH(C340,FitCurve!AF340:AF1339,-1))</f>
        <v/>
      </c>
      <c r="K340" s="52" t="str">
        <f>IF(C340="","",_xlfn.XMATCH(C340,FitCurve!AF340:AF1339,1))</f>
        <v/>
      </c>
      <c r="L340" s="3" t="str" cm="1">
        <f t="array" ref="L340">IF(C340="","",INDEX(FitCurve!$AE$3:$AE$1002,H340))</f>
        <v/>
      </c>
      <c r="M340" s="3" t="str" cm="1">
        <f t="array" ref="M340">IF(C340="","",INDEX(FitCurve!$AE$3:$AE$1002,I340))</f>
        <v/>
      </c>
      <c r="N340" s="3" t="str" cm="1">
        <f t="array" ref="N340">IF(C340="","",INDEX(FitCurve!$AF$3:$AF$1002,J340))</f>
        <v/>
      </c>
      <c r="O340" s="3" t="str" cm="1">
        <f t="array" ref="O340">IF(C340="","",INDEX(FitCurve!$AF$3:$AF$1002,K340))</f>
        <v/>
      </c>
      <c r="P340" s="3" t="str" cm="1">
        <f t="array" ref="P340">IF(C340="","",INDEX(FitCurve!$B$3:$B$1002,H340))</f>
        <v/>
      </c>
      <c r="Q340" s="3" t="str" cm="1">
        <f t="array" ref="Q340">IF(C340="","",INDEX(FitCurve!$B$3:$B$1002,I340))</f>
        <v/>
      </c>
      <c r="R340" s="3" t="str" cm="1">
        <f t="array" ref="R340">IF(C340="","",INDEX(FitCurve!$B$3:$B$1002,J340))</f>
        <v/>
      </c>
      <c r="S340" s="3" t="str" cm="1">
        <f t="array" ref="S340">IF(C340="","",INDEX(FitCurve!$B$3:$B$1002,K340))</f>
        <v/>
      </c>
    </row>
    <row r="341" spans="3:19" x14ac:dyDescent="0.25">
      <c r="C341" s="36"/>
      <c r="D341" s="3" t="str">
        <f>IF(C341="","",IF(OR(C341&gt;MAX(_xlfn.ANCHORARRAY(FitCurve!$E$3)),C341&lt;MIN(_xlfn.ANCHORARRAY(FitCurve!$E$3))),"Out of range",IF(CurveFitting!$N$3="5PL",10^(CurveFitting!$U$26-((LOG10(((CurveFitting!$U$25-CurveFitting!$U$24)/(C341-CurveFitting!$U$24))^(1/CurveFitting!$U$28)-1))/1)/CurveFitting!$U$27),
IF(CurveFitting!$N$3="4PL",10^(CurveFitting!$U$26-((LOG10((CurveFitting!$U$25-CurveFitting!$U$24)/(C341-CurveFitting!$U$24)-1))/CurveFitting!$U$27)),
IF(CurveFitting!$N$3="Linear",(C341-CurveFitting!$U$24)/CurveFitting!$U$25,
IF(CurveFitting!$N$3="Hyperbolic",CurveFitting!$U$25*C341/(CurveFitting!$U$24-C341),
IF(CurveFitting!$N$3="Exp1",CurveFitting!$U$26*LN(CurveFitting!$U$25/(CurveFitting!$U$25-C341)-CurveFitting!$U$24/(CurveFitting!$U$25-C341)),
IF(CurveFitting!$N$3="Exp2",CurveFitting!$U$26*LOG(CurveFitting!$U$24/(CurveFitting!$U$24-C341)-CurveFitting!$U$25/(CurveFitting!$U$24-C341)),""))))))))</f>
        <v/>
      </c>
      <c r="E341" s="3" t="str">
        <f>IFERROR(IF(C341="","",IF(OR(C341&gt;MAX(_xlfn.ANCHORARRAY(FitCurve!$E$3)),C341&lt;MIN(_xlfn.ANCHORARRAY(FitCurve!$E$3))),"Out of range","[ " &amp; TEXT(_xlfn.FORECAST.LINEAR(C341,R341:S341,N341:O341),"#.####") &amp; ", " &amp; TEXT(_xlfn.FORECAST.LINEAR(C341,P341:Q341,L341:M341),"#.####") &amp; " ]")),"")</f>
        <v/>
      </c>
      <c r="H341" s="52" t="str">
        <f>IF(C341="","",_xlfn.XMATCH(C341,FitCurve!AE341:AE1340,-1))</f>
        <v/>
      </c>
      <c r="I341" s="52" t="str">
        <f>IF(C341="","",_xlfn.XMATCH(C341,FitCurve!AE341:AE1340,1))</f>
        <v/>
      </c>
      <c r="J341" s="52" t="str">
        <f>IF(C341="","",_xlfn.XMATCH(C341,FitCurve!AF341:AF1340,-1))</f>
        <v/>
      </c>
      <c r="K341" s="52" t="str">
        <f>IF(C341="","",_xlfn.XMATCH(C341,FitCurve!AF341:AF1340,1))</f>
        <v/>
      </c>
      <c r="L341" s="3" t="str" cm="1">
        <f t="array" ref="L341">IF(C341="","",INDEX(FitCurve!$AE$3:$AE$1002,H341))</f>
        <v/>
      </c>
      <c r="M341" s="3" t="str" cm="1">
        <f t="array" ref="M341">IF(C341="","",INDEX(FitCurve!$AE$3:$AE$1002,I341))</f>
        <v/>
      </c>
      <c r="N341" s="3" t="str" cm="1">
        <f t="array" ref="N341">IF(C341="","",INDEX(FitCurve!$AF$3:$AF$1002,J341))</f>
        <v/>
      </c>
      <c r="O341" s="3" t="str" cm="1">
        <f t="array" ref="O341">IF(C341="","",INDEX(FitCurve!$AF$3:$AF$1002,K341))</f>
        <v/>
      </c>
      <c r="P341" s="3" t="str" cm="1">
        <f t="array" ref="P341">IF(C341="","",INDEX(FitCurve!$B$3:$B$1002,H341))</f>
        <v/>
      </c>
      <c r="Q341" s="3" t="str" cm="1">
        <f t="array" ref="Q341">IF(C341="","",INDEX(FitCurve!$B$3:$B$1002,I341))</f>
        <v/>
      </c>
      <c r="R341" s="3" t="str" cm="1">
        <f t="array" ref="R341">IF(C341="","",INDEX(FitCurve!$B$3:$B$1002,J341))</f>
        <v/>
      </c>
      <c r="S341" s="3" t="str" cm="1">
        <f t="array" ref="S341">IF(C341="","",INDEX(FitCurve!$B$3:$B$1002,K341))</f>
        <v/>
      </c>
    </row>
    <row r="342" spans="3:19" x14ac:dyDescent="0.25">
      <c r="C342" s="36"/>
      <c r="D342" s="3" t="str">
        <f>IF(C342="","",IF(OR(C342&gt;MAX(_xlfn.ANCHORARRAY(FitCurve!$E$3)),C342&lt;MIN(_xlfn.ANCHORARRAY(FitCurve!$E$3))),"Out of range",IF(CurveFitting!$N$3="5PL",10^(CurveFitting!$U$26-((LOG10(((CurveFitting!$U$25-CurveFitting!$U$24)/(C342-CurveFitting!$U$24))^(1/CurveFitting!$U$28)-1))/1)/CurveFitting!$U$27),
IF(CurveFitting!$N$3="4PL",10^(CurveFitting!$U$26-((LOG10((CurveFitting!$U$25-CurveFitting!$U$24)/(C342-CurveFitting!$U$24)-1))/CurveFitting!$U$27)),
IF(CurveFitting!$N$3="Linear",(C342-CurveFitting!$U$24)/CurveFitting!$U$25,
IF(CurveFitting!$N$3="Hyperbolic",CurveFitting!$U$25*C342/(CurveFitting!$U$24-C342),
IF(CurveFitting!$N$3="Exp1",CurveFitting!$U$26*LN(CurveFitting!$U$25/(CurveFitting!$U$25-C342)-CurveFitting!$U$24/(CurveFitting!$U$25-C342)),
IF(CurveFitting!$N$3="Exp2",CurveFitting!$U$26*LOG(CurveFitting!$U$24/(CurveFitting!$U$24-C342)-CurveFitting!$U$25/(CurveFitting!$U$24-C342)),""))))))))</f>
        <v/>
      </c>
      <c r="E342" s="3" t="str">
        <f>IFERROR(IF(C342="","",IF(OR(C342&gt;MAX(_xlfn.ANCHORARRAY(FitCurve!$E$3)),C342&lt;MIN(_xlfn.ANCHORARRAY(FitCurve!$E$3))),"Out of range","[ " &amp; TEXT(_xlfn.FORECAST.LINEAR(C342,R342:S342,N342:O342),"#.####") &amp; ", " &amp; TEXT(_xlfn.FORECAST.LINEAR(C342,P342:Q342,L342:M342),"#.####") &amp; " ]")),"")</f>
        <v/>
      </c>
      <c r="H342" s="52" t="str">
        <f>IF(C342="","",_xlfn.XMATCH(C342,FitCurve!AE342:AE1341,-1))</f>
        <v/>
      </c>
      <c r="I342" s="52" t="str">
        <f>IF(C342="","",_xlfn.XMATCH(C342,FitCurve!AE342:AE1341,1))</f>
        <v/>
      </c>
      <c r="J342" s="52" t="str">
        <f>IF(C342="","",_xlfn.XMATCH(C342,FitCurve!AF342:AF1341,-1))</f>
        <v/>
      </c>
      <c r="K342" s="52" t="str">
        <f>IF(C342="","",_xlfn.XMATCH(C342,FitCurve!AF342:AF1341,1))</f>
        <v/>
      </c>
      <c r="L342" s="3" t="str" cm="1">
        <f t="array" ref="L342">IF(C342="","",INDEX(FitCurve!$AE$3:$AE$1002,H342))</f>
        <v/>
      </c>
      <c r="M342" s="3" t="str" cm="1">
        <f t="array" ref="M342">IF(C342="","",INDEX(FitCurve!$AE$3:$AE$1002,I342))</f>
        <v/>
      </c>
      <c r="N342" s="3" t="str" cm="1">
        <f t="array" ref="N342">IF(C342="","",INDEX(FitCurve!$AF$3:$AF$1002,J342))</f>
        <v/>
      </c>
      <c r="O342" s="3" t="str" cm="1">
        <f t="array" ref="O342">IF(C342="","",INDEX(FitCurve!$AF$3:$AF$1002,K342))</f>
        <v/>
      </c>
      <c r="P342" s="3" t="str" cm="1">
        <f t="array" ref="P342">IF(C342="","",INDEX(FitCurve!$B$3:$B$1002,H342))</f>
        <v/>
      </c>
      <c r="Q342" s="3" t="str" cm="1">
        <f t="array" ref="Q342">IF(C342="","",INDEX(FitCurve!$B$3:$B$1002,I342))</f>
        <v/>
      </c>
      <c r="R342" s="3" t="str" cm="1">
        <f t="array" ref="R342">IF(C342="","",INDEX(FitCurve!$B$3:$B$1002,J342))</f>
        <v/>
      </c>
      <c r="S342" s="3" t="str" cm="1">
        <f t="array" ref="S342">IF(C342="","",INDEX(FitCurve!$B$3:$B$1002,K342))</f>
        <v/>
      </c>
    </row>
    <row r="343" spans="3:19" x14ac:dyDescent="0.25">
      <c r="C343" s="36"/>
      <c r="D343" s="3" t="str">
        <f>IF(C343="","",IF(OR(C343&gt;MAX(_xlfn.ANCHORARRAY(FitCurve!$E$3)),C343&lt;MIN(_xlfn.ANCHORARRAY(FitCurve!$E$3))),"Out of range",IF(CurveFitting!$N$3="5PL",10^(CurveFitting!$U$26-((LOG10(((CurveFitting!$U$25-CurveFitting!$U$24)/(C343-CurveFitting!$U$24))^(1/CurveFitting!$U$28)-1))/1)/CurveFitting!$U$27),
IF(CurveFitting!$N$3="4PL",10^(CurveFitting!$U$26-((LOG10((CurveFitting!$U$25-CurveFitting!$U$24)/(C343-CurveFitting!$U$24)-1))/CurveFitting!$U$27)),
IF(CurveFitting!$N$3="Linear",(C343-CurveFitting!$U$24)/CurveFitting!$U$25,
IF(CurveFitting!$N$3="Hyperbolic",CurveFitting!$U$25*C343/(CurveFitting!$U$24-C343),
IF(CurveFitting!$N$3="Exp1",CurveFitting!$U$26*LN(CurveFitting!$U$25/(CurveFitting!$U$25-C343)-CurveFitting!$U$24/(CurveFitting!$U$25-C343)),
IF(CurveFitting!$N$3="Exp2",CurveFitting!$U$26*LOG(CurveFitting!$U$24/(CurveFitting!$U$24-C343)-CurveFitting!$U$25/(CurveFitting!$U$24-C343)),""))))))))</f>
        <v/>
      </c>
      <c r="E343" s="3" t="str">
        <f>IFERROR(IF(C343="","",IF(OR(C343&gt;MAX(_xlfn.ANCHORARRAY(FitCurve!$E$3)),C343&lt;MIN(_xlfn.ANCHORARRAY(FitCurve!$E$3))),"Out of range","[ " &amp; TEXT(_xlfn.FORECAST.LINEAR(C343,R343:S343,N343:O343),"#.####") &amp; ", " &amp; TEXT(_xlfn.FORECAST.LINEAR(C343,P343:Q343,L343:M343),"#.####") &amp; " ]")),"")</f>
        <v/>
      </c>
      <c r="H343" s="52" t="str">
        <f>IF(C343="","",_xlfn.XMATCH(C343,FitCurve!AE343:AE1342,-1))</f>
        <v/>
      </c>
      <c r="I343" s="52" t="str">
        <f>IF(C343="","",_xlfn.XMATCH(C343,FitCurve!AE343:AE1342,1))</f>
        <v/>
      </c>
      <c r="J343" s="52" t="str">
        <f>IF(C343="","",_xlfn.XMATCH(C343,FitCurve!AF343:AF1342,-1))</f>
        <v/>
      </c>
      <c r="K343" s="52" t="str">
        <f>IF(C343="","",_xlfn.XMATCH(C343,FitCurve!AF343:AF1342,1))</f>
        <v/>
      </c>
      <c r="L343" s="3" t="str" cm="1">
        <f t="array" ref="L343">IF(C343="","",INDEX(FitCurve!$AE$3:$AE$1002,H343))</f>
        <v/>
      </c>
      <c r="M343" s="3" t="str" cm="1">
        <f t="array" ref="M343">IF(C343="","",INDEX(FitCurve!$AE$3:$AE$1002,I343))</f>
        <v/>
      </c>
      <c r="N343" s="3" t="str" cm="1">
        <f t="array" ref="N343">IF(C343="","",INDEX(FitCurve!$AF$3:$AF$1002,J343))</f>
        <v/>
      </c>
      <c r="O343" s="3" t="str" cm="1">
        <f t="array" ref="O343">IF(C343="","",INDEX(FitCurve!$AF$3:$AF$1002,K343))</f>
        <v/>
      </c>
      <c r="P343" s="3" t="str" cm="1">
        <f t="array" ref="P343">IF(C343="","",INDEX(FitCurve!$B$3:$B$1002,H343))</f>
        <v/>
      </c>
      <c r="Q343" s="3" t="str" cm="1">
        <f t="array" ref="Q343">IF(C343="","",INDEX(FitCurve!$B$3:$B$1002,I343))</f>
        <v/>
      </c>
      <c r="R343" s="3" t="str" cm="1">
        <f t="array" ref="R343">IF(C343="","",INDEX(FitCurve!$B$3:$B$1002,J343))</f>
        <v/>
      </c>
      <c r="S343" s="3" t="str" cm="1">
        <f t="array" ref="S343">IF(C343="","",INDEX(FitCurve!$B$3:$B$1002,K343))</f>
        <v/>
      </c>
    </row>
    <row r="344" spans="3:19" x14ac:dyDescent="0.25">
      <c r="C344" s="36"/>
      <c r="D344" s="3" t="str">
        <f>IF(C344="","",IF(OR(C344&gt;MAX(_xlfn.ANCHORARRAY(FitCurve!$E$3)),C344&lt;MIN(_xlfn.ANCHORARRAY(FitCurve!$E$3))),"Out of range",IF(CurveFitting!$N$3="5PL",10^(CurveFitting!$U$26-((LOG10(((CurveFitting!$U$25-CurveFitting!$U$24)/(C344-CurveFitting!$U$24))^(1/CurveFitting!$U$28)-1))/1)/CurveFitting!$U$27),
IF(CurveFitting!$N$3="4PL",10^(CurveFitting!$U$26-((LOG10((CurveFitting!$U$25-CurveFitting!$U$24)/(C344-CurveFitting!$U$24)-1))/CurveFitting!$U$27)),
IF(CurveFitting!$N$3="Linear",(C344-CurveFitting!$U$24)/CurveFitting!$U$25,
IF(CurveFitting!$N$3="Hyperbolic",CurveFitting!$U$25*C344/(CurveFitting!$U$24-C344),
IF(CurveFitting!$N$3="Exp1",CurveFitting!$U$26*LN(CurveFitting!$U$25/(CurveFitting!$U$25-C344)-CurveFitting!$U$24/(CurveFitting!$U$25-C344)),
IF(CurveFitting!$N$3="Exp2",CurveFitting!$U$26*LOG(CurveFitting!$U$24/(CurveFitting!$U$24-C344)-CurveFitting!$U$25/(CurveFitting!$U$24-C344)),""))))))))</f>
        <v/>
      </c>
      <c r="E344" s="3" t="str">
        <f>IFERROR(IF(C344="","",IF(OR(C344&gt;MAX(_xlfn.ANCHORARRAY(FitCurve!$E$3)),C344&lt;MIN(_xlfn.ANCHORARRAY(FitCurve!$E$3))),"Out of range","[ " &amp; TEXT(_xlfn.FORECAST.LINEAR(C344,R344:S344,N344:O344),"#.####") &amp; ", " &amp; TEXT(_xlfn.FORECAST.LINEAR(C344,P344:Q344,L344:M344),"#.####") &amp; " ]")),"")</f>
        <v/>
      </c>
      <c r="H344" s="52" t="str">
        <f>IF(C344="","",_xlfn.XMATCH(C344,FitCurve!AE344:AE1343,-1))</f>
        <v/>
      </c>
      <c r="I344" s="52" t="str">
        <f>IF(C344="","",_xlfn.XMATCH(C344,FitCurve!AE344:AE1343,1))</f>
        <v/>
      </c>
      <c r="J344" s="52" t="str">
        <f>IF(C344="","",_xlfn.XMATCH(C344,FitCurve!AF344:AF1343,-1))</f>
        <v/>
      </c>
      <c r="K344" s="52" t="str">
        <f>IF(C344="","",_xlfn.XMATCH(C344,FitCurve!AF344:AF1343,1))</f>
        <v/>
      </c>
      <c r="L344" s="3" t="str" cm="1">
        <f t="array" ref="L344">IF(C344="","",INDEX(FitCurve!$AE$3:$AE$1002,H344))</f>
        <v/>
      </c>
      <c r="M344" s="3" t="str" cm="1">
        <f t="array" ref="M344">IF(C344="","",INDEX(FitCurve!$AE$3:$AE$1002,I344))</f>
        <v/>
      </c>
      <c r="N344" s="3" t="str" cm="1">
        <f t="array" ref="N344">IF(C344="","",INDEX(FitCurve!$AF$3:$AF$1002,J344))</f>
        <v/>
      </c>
      <c r="O344" s="3" t="str" cm="1">
        <f t="array" ref="O344">IF(C344="","",INDEX(FitCurve!$AF$3:$AF$1002,K344))</f>
        <v/>
      </c>
      <c r="P344" s="3" t="str" cm="1">
        <f t="array" ref="P344">IF(C344="","",INDEX(FitCurve!$B$3:$B$1002,H344))</f>
        <v/>
      </c>
      <c r="Q344" s="3" t="str" cm="1">
        <f t="array" ref="Q344">IF(C344="","",INDEX(FitCurve!$B$3:$B$1002,I344))</f>
        <v/>
      </c>
      <c r="R344" s="3" t="str" cm="1">
        <f t="array" ref="R344">IF(C344="","",INDEX(FitCurve!$B$3:$B$1002,J344))</f>
        <v/>
      </c>
      <c r="S344" s="3" t="str" cm="1">
        <f t="array" ref="S344">IF(C344="","",INDEX(FitCurve!$B$3:$B$1002,K344))</f>
        <v/>
      </c>
    </row>
    <row r="345" spans="3:19" x14ac:dyDescent="0.25">
      <c r="C345" s="36"/>
      <c r="D345" s="3" t="str">
        <f>IF(C345="","",IF(OR(C345&gt;MAX(_xlfn.ANCHORARRAY(FitCurve!$E$3)),C345&lt;MIN(_xlfn.ANCHORARRAY(FitCurve!$E$3))),"Out of range",IF(CurveFitting!$N$3="5PL",10^(CurveFitting!$U$26-((LOG10(((CurveFitting!$U$25-CurveFitting!$U$24)/(C345-CurveFitting!$U$24))^(1/CurveFitting!$U$28)-1))/1)/CurveFitting!$U$27),
IF(CurveFitting!$N$3="4PL",10^(CurveFitting!$U$26-((LOG10((CurveFitting!$U$25-CurveFitting!$U$24)/(C345-CurveFitting!$U$24)-1))/CurveFitting!$U$27)),
IF(CurveFitting!$N$3="Linear",(C345-CurveFitting!$U$24)/CurveFitting!$U$25,
IF(CurveFitting!$N$3="Hyperbolic",CurveFitting!$U$25*C345/(CurveFitting!$U$24-C345),
IF(CurveFitting!$N$3="Exp1",CurveFitting!$U$26*LN(CurveFitting!$U$25/(CurveFitting!$U$25-C345)-CurveFitting!$U$24/(CurveFitting!$U$25-C345)),
IF(CurveFitting!$N$3="Exp2",CurveFitting!$U$26*LOG(CurveFitting!$U$24/(CurveFitting!$U$24-C345)-CurveFitting!$U$25/(CurveFitting!$U$24-C345)),""))))))))</f>
        <v/>
      </c>
      <c r="E345" s="3" t="str">
        <f>IFERROR(IF(C345="","",IF(OR(C345&gt;MAX(_xlfn.ANCHORARRAY(FitCurve!$E$3)),C345&lt;MIN(_xlfn.ANCHORARRAY(FitCurve!$E$3))),"Out of range","[ " &amp; TEXT(_xlfn.FORECAST.LINEAR(C345,R345:S345,N345:O345),"#.####") &amp; ", " &amp; TEXT(_xlfn.FORECAST.LINEAR(C345,P345:Q345,L345:M345),"#.####") &amp; " ]")),"")</f>
        <v/>
      </c>
      <c r="H345" s="52" t="str">
        <f>IF(C345="","",_xlfn.XMATCH(C345,FitCurve!AE345:AE1344,-1))</f>
        <v/>
      </c>
      <c r="I345" s="52" t="str">
        <f>IF(C345="","",_xlfn.XMATCH(C345,FitCurve!AE345:AE1344,1))</f>
        <v/>
      </c>
      <c r="J345" s="52" t="str">
        <f>IF(C345="","",_xlfn.XMATCH(C345,FitCurve!AF345:AF1344,-1))</f>
        <v/>
      </c>
      <c r="K345" s="52" t="str">
        <f>IF(C345="","",_xlfn.XMATCH(C345,FitCurve!AF345:AF1344,1))</f>
        <v/>
      </c>
      <c r="L345" s="3" t="str" cm="1">
        <f t="array" ref="L345">IF(C345="","",INDEX(FitCurve!$AE$3:$AE$1002,H345))</f>
        <v/>
      </c>
      <c r="M345" s="3" t="str" cm="1">
        <f t="array" ref="M345">IF(C345="","",INDEX(FitCurve!$AE$3:$AE$1002,I345))</f>
        <v/>
      </c>
      <c r="N345" s="3" t="str" cm="1">
        <f t="array" ref="N345">IF(C345="","",INDEX(FitCurve!$AF$3:$AF$1002,J345))</f>
        <v/>
      </c>
      <c r="O345" s="3" t="str" cm="1">
        <f t="array" ref="O345">IF(C345="","",INDEX(FitCurve!$AF$3:$AF$1002,K345))</f>
        <v/>
      </c>
      <c r="P345" s="3" t="str" cm="1">
        <f t="array" ref="P345">IF(C345="","",INDEX(FitCurve!$B$3:$B$1002,H345))</f>
        <v/>
      </c>
      <c r="Q345" s="3" t="str" cm="1">
        <f t="array" ref="Q345">IF(C345="","",INDEX(FitCurve!$B$3:$B$1002,I345))</f>
        <v/>
      </c>
      <c r="R345" s="3" t="str" cm="1">
        <f t="array" ref="R345">IF(C345="","",INDEX(FitCurve!$B$3:$B$1002,J345))</f>
        <v/>
      </c>
      <c r="S345" s="3" t="str" cm="1">
        <f t="array" ref="S345">IF(C345="","",INDEX(FitCurve!$B$3:$B$1002,K345))</f>
        <v/>
      </c>
    </row>
    <row r="346" spans="3:19" x14ac:dyDescent="0.25">
      <c r="C346" s="36"/>
      <c r="D346" s="3" t="str">
        <f>IF(C346="","",IF(OR(C346&gt;MAX(_xlfn.ANCHORARRAY(FitCurve!$E$3)),C346&lt;MIN(_xlfn.ANCHORARRAY(FitCurve!$E$3))),"Out of range",IF(CurveFitting!$N$3="5PL",10^(CurveFitting!$U$26-((LOG10(((CurveFitting!$U$25-CurveFitting!$U$24)/(C346-CurveFitting!$U$24))^(1/CurveFitting!$U$28)-1))/1)/CurveFitting!$U$27),
IF(CurveFitting!$N$3="4PL",10^(CurveFitting!$U$26-((LOG10((CurveFitting!$U$25-CurveFitting!$U$24)/(C346-CurveFitting!$U$24)-1))/CurveFitting!$U$27)),
IF(CurveFitting!$N$3="Linear",(C346-CurveFitting!$U$24)/CurveFitting!$U$25,
IF(CurveFitting!$N$3="Hyperbolic",CurveFitting!$U$25*C346/(CurveFitting!$U$24-C346),
IF(CurveFitting!$N$3="Exp1",CurveFitting!$U$26*LN(CurveFitting!$U$25/(CurveFitting!$U$25-C346)-CurveFitting!$U$24/(CurveFitting!$U$25-C346)),
IF(CurveFitting!$N$3="Exp2",CurveFitting!$U$26*LOG(CurveFitting!$U$24/(CurveFitting!$U$24-C346)-CurveFitting!$U$25/(CurveFitting!$U$24-C346)),""))))))))</f>
        <v/>
      </c>
      <c r="E346" s="3" t="str">
        <f>IFERROR(IF(C346="","",IF(OR(C346&gt;MAX(_xlfn.ANCHORARRAY(FitCurve!$E$3)),C346&lt;MIN(_xlfn.ANCHORARRAY(FitCurve!$E$3))),"Out of range","[ " &amp; TEXT(_xlfn.FORECAST.LINEAR(C346,R346:S346,N346:O346),"#.####") &amp; ", " &amp; TEXT(_xlfn.FORECAST.LINEAR(C346,P346:Q346,L346:M346),"#.####") &amp; " ]")),"")</f>
        <v/>
      </c>
      <c r="H346" s="52" t="str">
        <f>IF(C346="","",_xlfn.XMATCH(C346,FitCurve!AE346:AE1345,-1))</f>
        <v/>
      </c>
      <c r="I346" s="52" t="str">
        <f>IF(C346="","",_xlfn.XMATCH(C346,FitCurve!AE346:AE1345,1))</f>
        <v/>
      </c>
      <c r="J346" s="52" t="str">
        <f>IF(C346="","",_xlfn.XMATCH(C346,FitCurve!AF346:AF1345,-1))</f>
        <v/>
      </c>
      <c r="K346" s="52" t="str">
        <f>IF(C346="","",_xlfn.XMATCH(C346,FitCurve!AF346:AF1345,1))</f>
        <v/>
      </c>
      <c r="L346" s="3" t="str" cm="1">
        <f t="array" ref="L346">IF(C346="","",INDEX(FitCurve!$AE$3:$AE$1002,H346))</f>
        <v/>
      </c>
      <c r="M346" s="3" t="str" cm="1">
        <f t="array" ref="M346">IF(C346="","",INDEX(FitCurve!$AE$3:$AE$1002,I346))</f>
        <v/>
      </c>
      <c r="N346" s="3" t="str" cm="1">
        <f t="array" ref="N346">IF(C346="","",INDEX(FitCurve!$AF$3:$AF$1002,J346))</f>
        <v/>
      </c>
      <c r="O346" s="3" t="str" cm="1">
        <f t="array" ref="O346">IF(C346="","",INDEX(FitCurve!$AF$3:$AF$1002,K346))</f>
        <v/>
      </c>
      <c r="P346" s="3" t="str" cm="1">
        <f t="array" ref="P346">IF(C346="","",INDEX(FitCurve!$B$3:$B$1002,H346))</f>
        <v/>
      </c>
      <c r="Q346" s="3" t="str" cm="1">
        <f t="array" ref="Q346">IF(C346="","",INDEX(FitCurve!$B$3:$B$1002,I346))</f>
        <v/>
      </c>
      <c r="R346" s="3" t="str" cm="1">
        <f t="array" ref="R346">IF(C346="","",INDEX(FitCurve!$B$3:$B$1002,J346))</f>
        <v/>
      </c>
      <c r="S346" s="3" t="str" cm="1">
        <f t="array" ref="S346">IF(C346="","",INDEX(FitCurve!$B$3:$B$1002,K346))</f>
        <v/>
      </c>
    </row>
    <row r="347" spans="3:19" x14ac:dyDescent="0.25">
      <c r="C347" s="36"/>
      <c r="D347" s="3" t="str">
        <f>IF(C347="","",IF(OR(C347&gt;MAX(_xlfn.ANCHORARRAY(FitCurve!$E$3)),C347&lt;MIN(_xlfn.ANCHORARRAY(FitCurve!$E$3))),"Out of range",IF(CurveFitting!$N$3="5PL",10^(CurveFitting!$U$26-((LOG10(((CurveFitting!$U$25-CurveFitting!$U$24)/(C347-CurveFitting!$U$24))^(1/CurveFitting!$U$28)-1))/1)/CurveFitting!$U$27),
IF(CurveFitting!$N$3="4PL",10^(CurveFitting!$U$26-((LOG10((CurveFitting!$U$25-CurveFitting!$U$24)/(C347-CurveFitting!$U$24)-1))/CurveFitting!$U$27)),
IF(CurveFitting!$N$3="Linear",(C347-CurveFitting!$U$24)/CurveFitting!$U$25,
IF(CurveFitting!$N$3="Hyperbolic",CurveFitting!$U$25*C347/(CurveFitting!$U$24-C347),
IF(CurveFitting!$N$3="Exp1",CurveFitting!$U$26*LN(CurveFitting!$U$25/(CurveFitting!$U$25-C347)-CurveFitting!$U$24/(CurveFitting!$U$25-C347)),
IF(CurveFitting!$N$3="Exp2",CurveFitting!$U$26*LOG(CurveFitting!$U$24/(CurveFitting!$U$24-C347)-CurveFitting!$U$25/(CurveFitting!$U$24-C347)),""))))))))</f>
        <v/>
      </c>
      <c r="E347" s="3" t="str">
        <f>IFERROR(IF(C347="","",IF(OR(C347&gt;MAX(_xlfn.ANCHORARRAY(FitCurve!$E$3)),C347&lt;MIN(_xlfn.ANCHORARRAY(FitCurve!$E$3))),"Out of range","[ " &amp; TEXT(_xlfn.FORECAST.LINEAR(C347,R347:S347,N347:O347),"#.####") &amp; ", " &amp; TEXT(_xlfn.FORECAST.LINEAR(C347,P347:Q347,L347:M347),"#.####") &amp; " ]")),"")</f>
        <v/>
      </c>
      <c r="H347" s="52" t="str">
        <f>IF(C347="","",_xlfn.XMATCH(C347,FitCurve!AE347:AE1346,-1))</f>
        <v/>
      </c>
      <c r="I347" s="52" t="str">
        <f>IF(C347="","",_xlfn.XMATCH(C347,FitCurve!AE347:AE1346,1))</f>
        <v/>
      </c>
      <c r="J347" s="52" t="str">
        <f>IF(C347="","",_xlfn.XMATCH(C347,FitCurve!AF347:AF1346,-1))</f>
        <v/>
      </c>
      <c r="K347" s="52" t="str">
        <f>IF(C347="","",_xlfn.XMATCH(C347,FitCurve!AF347:AF1346,1))</f>
        <v/>
      </c>
      <c r="L347" s="3" t="str" cm="1">
        <f t="array" ref="L347">IF(C347="","",INDEX(FitCurve!$AE$3:$AE$1002,H347))</f>
        <v/>
      </c>
      <c r="M347" s="3" t="str" cm="1">
        <f t="array" ref="M347">IF(C347="","",INDEX(FitCurve!$AE$3:$AE$1002,I347))</f>
        <v/>
      </c>
      <c r="N347" s="3" t="str" cm="1">
        <f t="array" ref="N347">IF(C347="","",INDEX(FitCurve!$AF$3:$AF$1002,J347))</f>
        <v/>
      </c>
      <c r="O347" s="3" t="str" cm="1">
        <f t="array" ref="O347">IF(C347="","",INDEX(FitCurve!$AF$3:$AF$1002,K347))</f>
        <v/>
      </c>
      <c r="P347" s="3" t="str" cm="1">
        <f t="array" ref="P347">IF(C347="","",INDEX(FitCurve!$B$3:$B$1002,H347))</f>
        <v/>
      </c>
      <c r="Q347" s="3" t="str" cm="1">
        <f t="array" ref="Q347">IF(C347="","",INDEX(FitCurve!$B$3:$B$1002,I347))</f>
        <v/>
      </c>
      <c r="R347" s="3" t="str" cm="1">
        <f t="array" ref="R347">IF(C347="","",INDEX(FitCurve!$B$3:$B$1002,J347))</f>
        <v/>
      </c>
      <c r="S347" s="3" t="str" cm="1">
        <f t="array" ref="S347">IF(C347="","",INDEX(FitCurve!$B$3:$B$1002,K347))</f>
        <v/>
      </c>
    </row>
    <row r="348" spans="3:19" x14ac:dyDescent="0.25">
      <c r="C348" s="36"/>
      <c r="D348" s="3" t="str">
        <f>IF(C348="","",IF(OR(C348&gt;MAX(_xlfn.ANCHORARRAY(FitCurve!$E$3)),C348&lt;MIN(_xlfn.ANCHORARRAY(FitCurve!$E$3))),"Out of range",IF(CurveFitting!$N$3="5PL",10^(CurveFitting!$U$26-((LOG10(((CurveFitting!$U$25-CurveFitting!$U$24)/(C348-CurveFitting!$U$24))^(1/CurveFitting!$U$28)-1))/1)/CurveFitting!$U$27),
IF(CurveFitting!$N$3="4PL",10^(CurveFitting!$U$26-((LOG10((CurveFitting!$U$25-CurveFitting!$U$24)/(C348-CurveFitting!$U$24)-1))/CurveFitting!$U$27)),
IF(CurveFitting!$N$3="Linear",(C348-CurveFitting!$U$24)/CurveFitting!$U$25,
IF(CurveFitting!$N$3="Hyperbolic",CurveFitting!$U$25*C348/(CurveFitting!$U$24-C348),
IF(CurveFitting!$N$3="Exp1",CurveFitting!$U$26*LN(CurveFitting!$U$25/(CurveFitting!$U$25-C348)-CurveFitting!$U$24/(CurveFitting!$U$25-C348)),
IF(CurveFitting!$N$3="Exp2",CurveFitting!$U$26*LOG(CurveFitting!$U$24/(CurveFitting!$U$24-C348)-CurveFitting!$U$25/(CurveFitting!$U$24-C348)),""))))))))</f>
        <v/>
      </c>
      <c r="E348" s="3" t="str">
        <f>IFERROR(IF(C348="","",IF(OR(C348&gt;MAX(_xlfn.ANCHORARRAY(FitCurve!$E$3)),C348&lt;MIN(_xlfn.ANCHORARRAY(FitCurve!$E$3))),"Out of range","[ " &amp; TEXT(_xlfn.FORECAST.LINEAR(C348,R348:S348,N348:O348),"#.####") &amp; ", " &amp; TEXT(_xlfn.FORECAST.LINEAR(C348,P348:Q348,L348:M348),"#.####") &amp; " ]")),"")</f>
        <v/>
      </c>
      <c r="H348" s="52" t="str">
        <f>IF(C348="","",_xlfn.XMATCH(C348,FitCurve!AE348:AE1347,-1))</f>
        <v/>
      </c>
      <c r="I348" s="52" t="str">
        <f>IF(C348="","",_xlfn.XMATCH(C348,FitCurve!AE348:AE1347,1))</f>
        <v/>
      </c>
      <c r="J348" s="52" t="str">
        <f>IF(C348="","",_xlfn.XMATCH(C348,FitCurve!AF348:AF1347,-1))</f>
        <v/>
      </c>
      <c r="K348" s="52" t="str">
        <f>IF(C348="","",_xlfn.XMATCH(C348,FitCurve!AF348:AF1347,1))</f>
        <v/>
      </c>
      <c r="L348" s="3" t="str" cm="1">
        <f t="array" ref="L348">IF(C348="","",INDEX(FitCurve!$AE$3:$AE$1002,H348))</f>
        <v/>
      </c>
      <c r="M348" s="3" t="str" cm="1">
        <f t="array" ref="M348">IF(C348="","",INDEX(FitCurve!$AE$3:$AE$1002,I348))</f>
        <v/>
      </c>
      <c r="N348" s="3" t="str" cm="1">
        <f t="array" ref="N348">IF(C348="","",INDEX(FitCurve!$AF$3:$AF$1002,J348))</f>
        <v/>
      </c>
      <c r="O348" s="3" t="str" cm="1">
        <f t="array" ref="O348">IF(C348="","",INDEX(FitCurve!$AF$3:$AF$1002,K348))</f>
        <v/>
      </c>
      <c r="P348" s="3" t="str" cm="1">
        <f t="array" ref="P348">IF(C348="","",INDEX(FitCurve!$B$3:$B$1002,H348))</f>
        <v/>
      </c>
      <c r="Q348" s="3" t="str" cm="1">
        <f t="array" ref="Q348">IF(C348="","",INDEX(FitCurve!$B$3:$B$1002,I348))</f>
        <v/>
      </c>
      <c r="R348" s="3" t="str" cm="1">
        <f t="array" ref="R348">IF(C348="","",INDEX(FitCurve!$B$3:$B$1002,J348))</f>
        <v/>
      </c>
      <c r="S348" s="3" t="str" cm="1">
        <f t="array" ref="S348">IF(C348="","",INDEX(FitCurve!$B$3:$B$1002,K348))</f>
        <v/>
      </c>
    </row>
    <row r="349" spans="3:19" x14ac:dyDescent="0.25">
      <c r="C349" s="36"/>
      <c r="D349" s="3" t="str">
        <f>IF(C349="","",IF(OR(C349&gt;MAX(_xlfn.ANCHORARRAY(FitCurve!$E$3)),C349&lt;MIN(_xlfn.ANCHORARRAY(FitCurve!$E$3))),"Out of range",IF(CurveFitting!$N$3="5PL",10^(CurveFitting!$U$26-((LOG10(((CurveFitting!$U$25-CurveFitting!$U$24)/(C349-CurveFitting!$U$24))^(1/CurveFitting!$U$28)-1))/1)/CurveFitting!$U$27),
IF(CurveFitting!$N$3="4PL",10^(CurveFitting!$U$26-((LOG10((CurveFitting!$U$25-CurveFitting!$U$24)/(C349-CurveFitting!$U$24)-1))/CurveFitting!$U$27)),
IF(CurveFitting!$N$3="Linear",(C349-CurveFitting!$U$24)/CurveFitting!$U$25,
IF(CurveFitting!$N$3="Hyperbolic",CurveFitting!$U$25*C349/(CurveFitting!$U$24-C349),
IF(CurveFitting!$N$3="Exp1",CurveFitting!$U$26*LN(CurveFitting!$U$25/(CurveFitting!$U$25-C349)-CurveFitting!$U$24/(CurveFitting!$U$25-C349)),
IF(CurveFitting!$N$3="Exp2",CurveFitting!$U$26*LOG(CurveFitting!$U$24/(CurveFitting!$U$24-C349)-CurveFitting!$U$25/(CurveFitting!$U$24-C349)),""))))))))</f>
        <v/>
      </c>
      <c r="E349" s="3" t="str">
        <f>IFERROR(IF(C349="","",IF(OR(C349&gt;MAX(_xlfn.ANCHORARRAY(FitCurve!$E$3)),C349&lt;MIN(_xlfn.ANCHORARRAY(FitCurve!$E$3))),"Out of range","[ " &amp; TEXT(_xlfn.FORECAST.LINEAR(C349,R349:S349,N349:O349),"#.####") &amp; ", " &amp; TEXT(_xlfn.FORECAST.LINEAR(C349,P349:Q349,L349:M349),"#.####") &amp; " ]")),"")</f>
        <v/>
      </c>
      <c r="H349" s="52" t="str">
        <f>IF(C349="","",_xlfn.XMATCH(C349,FitCurve!AE349:AE1348,-1))</f>
        <v/>
      </c>
      <c r="I349" s="52" t="str">
        <f>IF(C349="","",_xlfn.XMATCH(C349,FitCurve!AE349:AE1348,1))</f>
        <v/>
      </c>
      <c r="J349" s="52" t="str">
        <f>IF(C349="","",_xlfn.XMATCH(C349,FitCurve!AF349:AF1348,-1))</f>
        <v/>
      </c>
      <c r="K349" s="52" t="str">
        <f>IF(C349="","",_xlfn.XMATCH(C349,FitCurve!AF349:AF1348,1))</f>
        <v/>
      </c>
      <c r="L349" s="3" t="str" cm="1">
        <f t="array" ref="L349">IF(C349="","",INDEX(FitCurve!$AE$3:$AE$1002,H349))</f>
        <v/>
      </c>
      <c r="M349" s="3" t="str" cm="1">
        <f t="array" ref="M349">IF(C349="","",INDEX(FitCurve!$AE$3:$AE$1002,I349))</f>
        <v/>
      </c>
      <c r="N349" s="3" t="str" cm="1">
        <f t="array" ref="N349">IF(C349="","",INDEX(FitCurve!$AF$3:$AF$1002,J349))</f>
        <v/>
      </c>
      <c r="O349" s="3" t="str" cm="1">
        <f t="array" ref="O349">IF(C349="","",INDEX(FitCurve!$AF$3:$AF$1002,K349))</f>
        <v/>
      </c>
      <c r="P349" s="3" t="str" cm="1">
        <f t="array" ref="P349">IF(C349="","",INDEX(FitCurve!$B$3:$B$1002,H349))</f>
        <v/>
      </c>
      <c r="Q349" s="3" t="str" cm="1">
        <f t="array" ref="Q349">IF(C349="","",INDEX(FitCurve!$B$3:$B$1002,I349))</f>
        <v/>
      </c>
      <c r="R349" s="3" t="str" cm="1">
        <f t="array" ref="R349">IF(C349="","",INDEX(FitCurve!$B$3:$B$1002,J349))</f>
        <v/>
      </c>
      <c r="S349" s="3" t="str" cm="1">
        <f t="array" ref="S349">IF(C349="","",INDEX(FitCurve!$B$3:$B$1002,K349))</f>
        <v/>
      </c>
    </row>
    <row r="350" spans="3:19" x14ac:dyDescent="0.25">
      <c r="C350" s="36"/>
      <c r="D350" s="3" t="str">
        <f>IF(C350="","",IF(OR(C350&gt;MAX(_xlfn.ANCHORARRAY(FitCurve!$E$3)),C350&lt;MIN(_xlfn.ANCHORARRAY(FitCurve!$E$3))),"Out of range",IF(CurveFitting!$N$3="5PL",10^(CurveFitting!$U$26-((LOG10(((CurveFitting!$U$25-CurveFitting!$U$24)/(C350-CurveFitting!$U$24))^(1/CurveFitting!$U$28)-1))/1)/CurveFitting!$U$27),
IF(CurveFitting!$N$3="4PL",10^(CurveFitting!$U$26-((LOG10((CurveFitting!$U$25-CurveFitting!$U$24)/(C350-CurveFitting!$U$24)-1))/CurveFitting!$U$27)),
IF(CurveFitting!$N$3="Linear",(C350-CurveFitting!$U$24)/CurveFitting!$U$25,
IF(CurveFitting!$N$3="Hyperbolic",CurveFitting!$U$25*C350/(CurveFitting!$U$24-C350),
IF(CurveFitting!$N$3="Exp1",CurveFitting!$U$26*LN(CurveFitting!$U$25/(CurveFitting!$U$25-C350)-CurveFitting!$U$24/(CurveFitting!$U$25-C350)),
IF(CurveFitting!$N$3="Exp2",CurveFitting!$U$26*LOG(CurveFitting!$U$24/(CurveFitting!$U$24-C350)-CurveFitting!$U$25/(CurveFitting!$U$24-C350)),""))))))))</f>
        <v/>
      </c>
      <c r="E350" s="3" t="str">
        <f>IFERROR(IF(C350="","",IF(OR(C350&gt;MAX(_xlfn.ANCHORARRAY(FitCurve!$E$3)),C350&lt;MIN(_xlfn.ANCHORARRAY(FitCurve!$E$3))),"Out of range","[ " &amp; TEXT(_xlfn.FORECAST.LINEAR(C350,R350:S350,N350:O350),"#.####") &amp; ", " &amp; TEXT(_xlfn.FORECAST.LINEAR(C350,P350:Q350,L350:M350),"#.####") &amp; " ]")),"")</f>
        <v/>
      </c>
      <c r="H350" s="52" t="str">
        <f>IF(C350="","",_xlfn.XMATCH(C350,FitCurve!AE350:AE1349,-1))</f>
        <v/>
      </c>
      <c r="I350" s="52" t="str">
        <f>IF(C350="","",_xlfn.XMATCH(C350,FitCurve!AE350:AE1349,1))</f>
        <v/>
      </c>
      <c r="J350" s="52" t="str">
        <f>IF(C350="","",_xlfn.XMATCH(C350,FitCurve!AF350:AF1349,-1))</f>
        <v/>
      </c>
      <c r="K350" s="52" t="str">
        <f>IF(C350="","",_xlfn.XMATCH(C350,FitCurve!AF350:AF1349,1))</f>
        <v/>
      </c>
      <c r="L350" s="3" t="str" cm="1">
        <f t="array" ref="L350">IF(C350="","",INDEX(FitCurve!$AE$3:$AE$1002,H350))</f>
        <v/>
      </c>
      <c r="M350" s="3" t="str" cm="1">
        <f t="array" ref="M350">IF(C350="","",INDEX(FitCurve!$AE$3:$AE$1002,I350))</f>
        <v/>
      </c>
      <c r="N350" s="3" t="str" cm="1">
        <f t="array" ref="N350">IF(C350="","",INDEX(FitCurve!$AF$3:$AF$1002,J350))</f>
        <v/>
      </c>
      <c r="O350" s="3" t="str" cm="1">
        <f t="array" ref="O350">IF(C350="","",INDEX(FitCurve!$AF$3:$AF$1002,K350))</f>
        <v/>
      </c>
      <c r="P350" s="3" t="str" cm="1">
        <f t="array" ref="P350">IF(C350="","",INDEX(FitCurve!$B$3:$B$1002,H350))</f>
        <v/>
      </c>
      <c r="Q350" s="3" t="str" cm="1">
        <f t="array" ref="Q350">IF(C350="","",INDEX(FitCurve!$B$3:$B$1002,I350))</f>
        <v/>
      </c>
      <c r="R350" s="3" t="str" cm="1">
        <f t="array" ref="R350">IF(C350="","",INDEX(FitCurve!$B$3:$B$1002,J350))</f>
        <v/>
      </c>
      <c r="S350" s="3" t="str" cm="1">
        <f t="array" ref="S350">IF(C350="","",INDEX(FitCurve!$B$3:$B$1002,K350))</f>
        <v/>
      </c>
    </row>
    <row r="351" spans="3:19" x14ac:dyDescent="0.25">
      <c r="C351" s="36"/>
      <c r="D351" s="3" t="str">
        <f>IF(C351="","",IF(OR(C351&gt;MAX(_xlfn.ANCHORARRAY(FitCurve!$E$3)),C351&lt;MIN(_xlfn.ANCHORARRAY(FitCurve!$E$3))),"Out of range",IF(CurveFitting!$N$3="5PL",10^(CurveFitting!$U$26-((LOG10(((CurveFitting!$U$25-CurveFitting!$U$24)/(C351-CurveFitting!$U$24))^(1/CurveFitting!$U$28)-1))/1)/CurveFitting!$U$27),
IF(CurveFitting!$N$3="4PL",10^(CurveFitting!$U$26-((LOG10((CurveFitting!$U$25-CurveFitting!$U$24)/(C351-CurveFitting!$U$24)-1))/CurveFitting!$U$27)),
IF(CurveFitting!$N$3="Linear",(C351-CurveFitting!$U$24)/CurveFitting!$U$25,
IF(CurveFitting!$N$3="Hyperbolic",CurveFitting!$U$25*C351/(CurveFitting!$U$24-C351),
IF(CurveFitting!$N$3="Exp1",CurveFitting!$U$26*LN(CurveFitting!$U$25/(CurveFitting!$U$25-C351)-CurveFitting!$U$24/(CurveFitting!$U$25-C351)),
IF(CurveFitting!$N$3="Exp2",CurveFitting!$U$26*LOG(CurveFitting!$U$24/(CurveFitting!$U$24-C351)-CurveFitting!$U$25/(CurveFitting!$U$24-C351)),""))))))))</f>
        <v/>
      </c>
      <c r="E351" s="3" t="str">
        <f>IFERROR(IF(C351="","",IF(OR(C351&gt;MAX(_xlfn.ANCHORARRAY(FitCurve!$E$3)),C351&lt;MIN(_xlfn.ANCHORARRAY(FitCurve!$E$3))),"Out of range","[ " &amp; TEXT(_xlfn.FORECAST.LINEAR(C351,R351:S351,N351:O351),"#.####") &amp; ", " &amp; TEXT(_xlfn.FORECAST.LINEAR(C351,P351:Q351,L351:M351),"#.####") &amp; " ]")),"")</f>
        <v/>
      </c>
      <c r="H351" s="52" t="str">
        <f>IF(C351="","",_xlfn.XMATCH(C351,FitCurve!AE351:AE1350,-1))</f>
        <v/>
      </c>
      <c r="I351" s="52" t="str">
        <f>IF(C351="","",_xlfn.XMATCH(C351,FitCurve!AE351:AE1350,1))</f>
        <v/>
      </c>
      <c r="J351" s="52" t="str">
        <f>IF(C351="","",_xlfn.XMATCH(C351,FitCurve!AF351:AF1350,-1))</f>
        <v/>
      </c>
      <c r="K351" s="52" t="str">
        <f>IF(C351="","",_xlfn.XMATCH(C351,FitCurve!AF351:AF1350,1))</f>
        <v/>
      </c>
      <c r="L351" s="3" t="str" cm="1">
        <f t="array" ref="L351">IF(C351="","",INDEX(FitCurve!$AE$3:$AE$1002,H351))</f>
        <v/>
      </c>
      <c r="M351" s="3" t="str" cm="1">
        <f t="array" ref="M351">IF(C351="","",INDEX(FitCurve!$AE$3:$AE$1002,I351))</f>
        <v/>
      </c>
      <c r="N351" s="3" t="str" cm="1">
        <f t="array" ref="N351">IF(C351="","",INDEX(FitCurve!$AF$3:$AF$1002,J351))</f>
        <v/>
      </c>
      <c r="O351" s="3" t="str" cm="1">
        <f t="array" ref="O351">IF(C351="","",INDEX(FitCurve!$AF$3:$AF$1002,K351))</f>
        <v/>
      </c>
      <c r="P351" s="3" t="str" cm="1">
        <f t="array" ref="P351">IF(C351="","",INDEX(FitCurve!$B$3:$B$1002,H351))</f>
        <v/>
      </c>
      <c r="Q351" s="3" t="str" cm="1">
        <f t="array" ref="Q351">IF(C351="","",INDEX(FitCurve!$B$3:$B$1002,I351))</f>
        <v/>
      </c>
      <c r="R351" s="3" t="str" cm="1">
        <f t="array" ref="R351">IF(C351="","",INDEX(FitCurve!$B$3:$B$1002,J351))</f>
        <v/>
      </c>
      <c r="S351" s="3" t="str" cm="1">
        <f t="array" ref="S351">IF(C351="","",INDEX(FitCurve!$B$3:$B$1002,K351))</f>
        <v/>
      </c>
    </row>
    <row r="352" spans="3:19" x14ac:dyDescent="0.25">
      <c r="C352" s="36"/>
      <c r="D352" s="3" t="str">
        <f>IF(C352="","",IF(OR(C352&gt;MAX(_xlfn.ANCHORARRAY(FitCurve!$E$3)),C352&lt;MIN(_xlfn.ANCHORARRAY(FitCurve!$E$3))),"Out of range",IF(CurveFitting!$N$3="5PL",10^(CurveFitting!$U$26-((LOG10(((CurveFitting!$U$25-CurveFitting!$U$24)/(C352-CurveFitting!$U$24))^(1/CurveFitting!$U$28)-1))/1)/CurveFitting!$U$27),
IF(CurveFitting!$N$3="4PL",10^(CurveFitting!$U$26-((LOG10((CurveFitting!$U$25-CurveFitting!$U$24)/(C352-CurveFitting!$U$24)-1))/CurveFitting!$U$27)),
IF(CurveFitting!$N$3="Linear",(C352-CurveFitting!$U$24)/CurveFitting!$U$25,
IF(CurveFitting!$N$3="Hyperbolic",CurveFitting!$U$25*C352/(CurveFitting!$U$24-C352),
IF(CurveFitting!$N$3="Exp1",CurveFitting!$U$26*LN(CurveFitting!$U$25/(CurveFitting!$U$25-C352)-CurveFitting!$U$24/(CurveFitting!$U$25-C352)),
IF(CurveFitting!$N$3="Exp2",CurveFitting!$U$26*LOG(CurveFitting!$U$24/(CurveFitting!$U$24-C352)-CurveFitting!$U$25/(CurveFitting!$U$24-C352)),""))))))))</f>
        <v/>
      </c>
      <c r="E352" s="3" t="str">
        <f>IFERROR(IF(C352="","",IF(OR(C352&gt;MAX(_xlfn.ANCHORARRAY(FitCurve!$E$3)),C352&lt;MIN(_xlfn.ANCHORARRAY(FitCurve!$E$3))),"Out of range","[ " &amp; TEXT(_xlfn.FORECAST.LINEAR(C352,R352:S352,N352:O352),"#.####") &amp; ", " &amp; TEXT(_xlfn.FORECAST.LINEAR(C352,P352:Q352,L352:M352),"#.####") &amp; " ]")),"")</f>
        <v/>
      </c>
      <c r="H352" s="52" t="str">
        <f>IF(C352="","",_xlfn.XMATCH(C352,FitCurve!AE352:AE1351,-1))</f>
        <v/>
      </c>
      <c r="I352" s="52" t="str">
        <f>IF(C352="","",_xlfn.XMATCH(C352,FitCurve!AE352:AE1351,1))</f>
        <v/>
      </c>
      <c r="J352" s="52" t="str">
        <f>IF(C352="","",_xlfn.XMATCH(C352,FitCurve!AF352:AF1351,-1))</f>
        <v/>
      </c>
      <c r="K352" s="52" t="str">
        <f>IF(C352="","",_xlfn.XMATCH(C352,FitCurve!AF352:AF1351,1))</f>
        <v/>
      </c>
      <c r="L352" s="3" t="str" cm="1">
        <f t="array" ref="L352">IF(C352="","",INDEX(FitCurve!$AE$3:$AE$1002,H352))</f>
        <v/>
      </c>
      <c r="M352" s="3" t="str" cm="1">
        <f t="array" ref="M352">IF(C352="","",INDEX(FitCurve!$AE$3:$AE$1002,I352))</f>
        <v/>
      </c>
      <c r="N352" s="3" t="str" cm="1">
        <f t="array" ref="N352">IF(C352="","",INDEX(FitCurve!$AF$3:$AF$1002,J352))</f>
        <v/>
      </c>
      <c r="O352" s="3" t="str" cm="1">
        <f t="array" ref="O352">IF(C352="","",INDEX(FitCurve!$AF$3:$AF$1002,K352))</f>
        <v/>
      </c>
      <c r="P352" s="3" t="str" cm="1">
        <f t="array" ref="P352">IF(C352="","",INDEX(FitCurve!$B$3:$B$1002,H352))</f>
        <v/>
      </c>
      <c r="Q352" s="3" t="str" cm="1">
        <f t="array" ref="Q352">IF(C352="","",INDEX(FitCurve!$B$3:$B$1002,I352))</f>
        <v/>
      </c>
      <c r="R352" s="3" t="str" cm="1">
        <f t="array" ref="R352">IF(C352="","",INDEX(FitCurve!$B$3:$B$1002,J352))</f>
        <v/>
      </c>
      <c r="S352" s="3" t="str" cm="1">
        <f t="array" ref="S352">IF(C352="","",INDEX(FitCurve!$B$3:$B$1002,K352))</f>
        <v/>
      </c>
    </row>
    <row r="353" spans="3:19" x14ac:dyDescent="0.25">
      <c r="C353" s="36"/>
      <c r="D353" s="3" t="str">
        <f>IF(C353="","",IF(OR(C353&gt;MAX(_xlfn.ANCHORARRAY(FitCurve!$E$3)),C353&lt;MIN(_xlfn.ANCHORARRAY(FitCurve!$E$3))),"Out of range",IF(CurveFitting!$N$3="5PL",10^(CurveFitting!$U$26-((LOG10(((CurveFitting!$U$25-CurveFitting!$U$24)/(C353-CurveFitting!$U$24))^(1/CurveFitting!$U$28)-1))/1)/CurveFitting!$U$27),
IF(CurveFitting!$N$3="4PL",10^(CurveFitting!$U$26-((LOG10((CurveFitting!$U$25-CurveFitting!$U$24)/(C353-CurveFitting!$U$24)-1))/CurveFitting!$U$27)),
IF(CurveFitting!$N$3="Linear",(C353-CurveFitting!$U$24)/CurveFitting!$U$25,
IF(CurveFitting!$N$3="Hyperbolic",CurveFitting!$U$25*C353/(CurveFitting!$U$24-C353),
IF(CurveFitting!$N$3="Exp1",CurveFitting!$U$26*LN(CurveFitting!$U$25/(CurveFitting!$U$25-C353)-CurveFitting!$U$24/(CurveFitting!$U$25-C353)),
IF(CurveFitting!$N$3="Exp2",CurveFitting!$U$26*LOG(CurveFitting!$U$24/(CurveFitting!$U$24-C353)-CurveFitting!$U$25/(CurveFitting!$U$24-C353)),""))))))))</f>
        <v/>
      </c>
      <c r="E353" s="3" t="str">
        <f>IFERROR(IF(C353="","",IF(OR(C353&gt;MAX(_xlfn.ANCHORARRAY(FitCurve!$E$3)),C353&lt;MIN(_xlfn.ANCHORARRAY(FitCurve!$E$3))),"Out of range","[ " &amp; TEXT(_xlfn.FORECAST.LINEAR(C353,R353:S353,N353:O353),"#.####") &amp; ", " &amp; TEXT(_xlfn.FORECAST.LINEAR(C353,P353:Q353,L353:M353),"#.####") &amp; " ]")),"")</f>
        <v/>
      </c>
      <c r="H353" s="52" t="str">
        <f>IF(C353="","",_xlfn.XMATCH(C353,FitCurve!AE353:AE1352,-1))</f>
        <v/>
      </c>
      <c r="I353" s="52" t="str">
        <f>IF(C353="","",_xlfn.XMATCH(C353,FitCurve!AE353:AE1352,1))</f>
        <v/>
      </c>
      <c r="J353" s="52" t="str">
        <f>IF(C353="","",_xlfn.XMATCH(C353,FitCurve!AF353:AF1352,-1))</f>
        <v/>
      </c>
      <c r="K353" s="52" t="str">
        <f>IF(C353="","",_xlfn.XMATCH(C353,FitCurve!AF353:AF1352,1))</f>
        <v/>
      </c>
      <c r="L353" s="3" t="str" cm="1">
        <f t="array" ref="L353">IF(C353="","",INDEX(FitCurve!$AE$3:$AE$1002,H353))</f>
        <v/>
      </c>
      <c r="M353" s="3" t="str" cm="1">
        <f t="array" ref="M353">IF(C353="","",INDEX(FitCurve!$AE$3:$AE$1002,I353))</f>
        <v/>
      </c>
      <c r="N353" s="3" t="str" cm="1">
        <f t="array" ref="N353">IF(C353="","",INDEX(FitCurve!$AF$3:$AF$1002,J353))</f>
        <v/>
      </c>
      <c r="O353" s="3" t="str" cm="1">
        <f t="array" ref="O353">IF(C353="","",INDEX(FitCurve!$AF$3:$AF$1002,K353))</f>
        <v/>
      </c>
      <c r="P353" s="3" t="str" cm="1">
        <f t="array" ref="P353">IF(C353="","",INDEX(FitCurve!$B$3:$B$1002,H353))</f>
        <v/>
      </c>
      <c r="Q353" s="3" t="str" cm="1">
        <f t="array" ref="Q353">IF(C353="","",INDEX(FitCurve!$B$3:$B$1002,I353))</f>
        <v/>
      </c>
      <c r="R353" s="3" t="str" cm="1">
        <f t="array" ref="R353">IF(C353="","",INDEX(FitCurve!$B$3:$B$1002,J353))</f>
        <v/>
      </c>
      <c r="S353" s="3" t="str" cm="1">
        <f t="array" ref="S353">IF(C353="","",INDEX(FitCurve!$B$3:$B$1002,K353))</f>
        <v/>
      </c>
    </row>
    <row r="354" spans="3:19" x14ac:dyDescent="0.25">
      <c r="C354" s="36"/>
      <c r="D354" s="3" t="str">
        <f>IF(C354="","",IF(OR(C354&gt;MAX(_xlfn.ANCHORARRAY(FitCurve!$E$3)),C354&lt;MIN(_xlfn.ANCHORARRAY(FitCurve!$E$3))),"Out of range",IF(CurveFitting!$N$3="5PL",10^(CurveFitting!$U$26-((LOG10(((CurveFitting!$U$25-CurveFitting!$U$24)/(C354-CurveFitting!$U$24))^(1/CurveFitting!$U$28)-1))/1)/CurveFitting!$U$27),
IF(CurveFitting!$N$3="4PL",10^(CurveFitting!$U$26-((LOG10((CurveFitting!$U$25-CurveFitting!$U$24)/(C354-CurveFitting!$U$24)-1))/CurveFitting!$U$27)),
IF(CurveFitting!$N$3="Linear",(C354-CurveFitting!$U$24)/CurveFitting!$U$25,
IF(CurveFitting!$N$3="Hyperbolic",CurveFitting!$U$25*C354/(CurveFitting!$U$24-C354),
IF(CurveFitting!$N$3="Exp1",CurveFitting!$U$26*LN(CurveFitting!$U$25/(CurveFitting!$U$25-C354)-CurveFitting!$U$24/(CurveFitting!$U$25-C354)),
IF(CurveFitting!$N$3="Exp2",CurveFitting!$U$26*LOG(CurveFitting!$U$24/(CurveFitting!$U$24-C354)-CurveFitting!$U$25/(CurveFitting!$U$24-C354)),""))))))))</f>
        <v/>
      </c>
      <c r="E354" s="3" t="str">
        <f>IFERROR(IF(C354="","",IF(OR(C354&gt;MAX(_xlfn.ANCHORARRAY(FitCurve!$E$3)),C354&lt;MIN(_xlfn.ANCHORARRAY(FitCurve!$E$3))),"Out of range","[ " &amp; TEXT(_xlfn.FORECAST.LINEAR(C354,R354:S354,N354:O354),"#.####") &amp; ", " &amp; TEXT(_xlfn.FORECAST.LINEAR(C354,P354:Q354,L354:M354),"#.####") &amp; " ]")),"")</f>
        <v/>
      </c>
      <c r="H354" s="52" t="str">
        <f>IF(C354="","",_xlfn.XMATCH(C354,FitCurve!AE354:AE1353,-1))</f>
        <v/>
      </c>
      <c r="I354" s="52" t="str">
        <f>IF(C354="","",_xlfn.XMATCH(C354,FitCurve!AE354:AE1353,1))</f>
        <v/>
      </c>
      <c r="J354" s="52" t="str">
        <f>IF(C354="","",_xlfn.XMATCH(C354,FitCurve!AF354:AF1353,-1))</f>
        <v/>
      </c>
      <c r="K354" s="52" t="str">
        <f>IF(C354="","",_xlfn.XMATCH(C354,FitCurve!AF354:AF1353,1))</f>
        <v/>
      </c>
      <c r="L354" s="3" t="str" cm="1">
        <f t="array" ref="L354">IF(C354="","",INDEX(FitCurve!$AE$3:$AE$1002,H354))</f>
        <v/>
      </c>
      <c r="M354" s="3" t="str" cm="1">
        <f t="array" ref="M354">IF(C354="","",INDEX(FitCurve!$AE$3:$AE$1002,I354))</f>
        <v/>
      </c>
      <c r="N354" s="3" t="str" cm="1">
        <f t="array" ref="N354">IF(C354="","",INDEX(FitCurve!$AF$3:$AF$1002,J354))</f>
        <v/>
      </c>
      <c r="O354" s="3" t="str" cm="1">
        <f t="array" ref="O354">IF(C354="","",INDEX(FitCurve!$AF$3:$AF$1002,K354))</f>
        <v/>
      </c>
      <c r="P354" s="3" t="str" cm="1">
        <f t="array" ref="P354">IF(C354="","",INDEX(FitCurve!$B$3:$B$1002,H354))</f>
        <v/>
      </c>
      <c r="Q354" s="3" t="str" cm="1">
        <f t="array" ref="Q354">IF(C354="","",INDEX(FitCurve!$B$3:$B$1002,I354))</f>
        <v/>
      </c>
      <c r="R354" s="3" t="str" cm="1">
        <f t="array" ref="R354">IF(C354="","",INDEX(FitCurve!$B$3:$B$1002,J354))</f>
        <v/>
      </c>
      <c r="S354" s="3" t="str" cm="1">
        <f t="array" ref="S354">IF(C354="","",INDEX(FitCurve!$B$3:$B$1002,K354))</f>
        <v/>
      </c>
    </row>
    <row r="355" spans="3:19" x14ac:dyDescent="0.25">
      <c r="C355" s="36"/>
      <c r="D355" s="3" t="str">
        <f>IF(C355="","",IF(OR(C355&gt;MAX(_xlfn.ANCHORARRAY(FitCurve!$E$3)),C355&lt;MIN(_xlfn.ANCHORARRAY(FitCurve!$E$3))),"Out of range",IF(CurveFitting!$N$3="5PL",10^(CurveFitting!$U$26-((LOG10(((CurveFitting!$U$25-CurveFitting!$U$24)/(C355-CurveFitting!$U$24))^(1/CurveFitting!$U$28)-1))/1)/CurveFitting!$U$27),
IF(CurveFitting!$N$3="4PL",10^(CurveFitting!$U$26-((LOG10((CurveFitting!$U$25-CurveFitting!$U$24)/(C355-CurveFitting!$U$24)-1))/CurveFitting!$U$27)),
IF(CurveFitting!$N$3="Linear",(C355-CurveFitting!$U$24)/CurveFitting!$U$25,
IF(CurveFitting!$N$3="Hyperbolic",CurveFitting!$U$25*C355/(CurveFitting!$U$24-C355),
IF(CurveFitting!$N$3="Exp1",CurveFitting!$U$26*LN(CurveFitting!$U$25/(CurveFitting!$U$25-C355)-CurveFitting!$U$24/(CurveFitting!$U$25-C355)),
IF(CurveFitting!$N$3="Exp2",CurveFitting!$U$26*LOG(CurveFitting!$U$24/(CurveFitting!$U$24-C355)-CurveFitting!$U$25/(CurveFitting!$U$24-C355)),""))))))))</f>
        <v/>
      </c>
      <c r="E355" s="3" t="str">
        <f>IFERROR(IF(C355="","",IF(OR(C355&gt;MAX(_xlfn.ANCHORARRAY(FitCurve!$E$3)),C355&lt;MIN(_xlfn.ANCHORARRAY(FitCurve!$E$3))),"Out of range","[ " &amp; TEXT(_xlfn.FORECAST.LINEAR(C355,R355:S355,N355:O355),"#.####") &amp; ", " &amp; TEXT(_xlfn.FORECAST.LINEAR(C355,P355:Q355,L355:M355),"#.####") &amp; " ]")),"")</f>
        <v/>
      </c>
      <c r="H355" s="52" t="str">
        <f>IF(C355="","",_xlfn.XMATCH(C355,FitCurve!AE355:AE1354,-1))</f>
        <v/>
      </c>
      <c r="I355" s="52" t="str">
        <f>IF(C355="","",_xlfn.XMATCH(C355,FitCurve!AE355:AE1354,1))</f>
        <v/>
      </c>
      <c r="J355" s="52" t="str">
        <f>IF(C355="","",_xlfn.XMATCH(C355,FitCurve!AF355:AF1354,-1))</f>
        <v/>
      </c>
      <c r="K355" s="52" t="str">
        <f>IF(C355="","",_xlfn.XMATCH(C355,FitCurve!AF355:AF1354,1))</f>
        <v/>
      </c>
      <c r="L355" s="3" t="str" cm="1">
        <f t="array" ref="L355">IF(C355="","",INDEX(FitCurve!$AE$3:$AE$1002,H355))</f>
        <v/>
      </c>
      <c r="M355" s="3" t="str" cm="1">
        <f t="array" ref="M355">IF(C355="","",INDEX(FitCurve!$AE$3:$AE$1002,I355))</f>
        <v/>
      </c>
      <c r="N355" s="3" t="str" cm="1">
        <f t="array" ref="N355">IF(C355="","",INDEX(FitCurve!$AF$3:$AF$1002,J355))</f>
        <v/>
      </c>
      <c r="O355" s="3" t="str" cm="1">
        <f t="array" ref="O355">IF(C355="","",INDEX(FitCurve!$AF$3:$AF$1002,K355))</f>
        <v/>
      </c>
      <c r="P355" s="3" t="str" cm="1">
        <f t="array" ref="P355">IF(C355="","",INDEX(FitCurve!$B$3:$B$1002,H355))</f>
        <v/>
      </c>
      <c r="Q355" s="3" t="str" cm="1">
        <f t="array" ref="Q355">IF(C355="","",INDEX(FitCurve!$B$3:$B$1002,I355))</f>
        <v/>
      </c>
      <c r="R355" s="3" t="str" cm="1">
        <f t="array" ref="R355">IF(C355="","",INDEX(FitCurve!$B$3:$B$1002,J355))</f>
        <v/>
      </c>
      <c r="S355" s="3" t="str" cm="1">
        <f t="array" ref="S355">IF(C355="","",INDEX(FitCurve!$B$3:$B$1002,K355))</f>
        <v/>
      </c>
    </row>
    <row r="356" spans="3:19" x14ac:dyDescent="0.25">
      <c r="C356" s="36"/>
      <c r="D356" s="3" t="str">
        <f>IF(C356="","",IF(OR(C356&gt;MAX(_xlfn.ANCHORARRAY(FitCurve!$E$3)),C356&lt;MIN(_xlfn.ANCHORARRAY(FitCurve!$E$3))),"Out of range",IF(CurveFitting!$N$3="5PL",10^(CurveFitting!$U$26-((LOG10(((CurveFitting!$U$25-CurveFitting!$U$24)/(C356-CurveFitting!$U$24))^(1/CurveFitting!$U$28)-1))/1)/CurveFitting!$U$27),
IF(CurveFitting!$N$3="4PL",10^(CurveFitting!$U$26-((LOG10((CurveFitting!$U$25-CurveFitting!$U$24)/(C356-CurveFitting!$U$24)-1))/CurveFitting!$U$27)),
IF(CurveFitting!$N$3="Linear",(C356-CurveFitting!$U$24)/CurveFitting!$U$25,
IF(CurveFitting!$N$3="Hyperbolic",CurveFitting!$U$25*C356/(CurveFitting!$U$24-C356),
IF(CurveFitting!$N$3="Exp1",CurveFitting!$U$26*LN(CurveFitting!$U$25/(CurveFitting!$U$25-C356)-CurveFitting!$U$24/(CurveFitting!$U$25-C356)),
IF(CurveFitting!$N$3="Exp2",CurveFitting!$U$26*LOG(CurveFitting!$U$24/(CurveFitting!$U$24-C356)-CurveFitting!$U$25/(CurveFitting!$U$24-C356)),""))))))))</f>
        <v/>
      </c>
      <c r="E356" s="3" t="str">
        <f>IFERROR(IF(C356="","",IF(OR(C356&gt;MAX(_xlfn.ANCHORARRAY(FitCurve!$E$3)),C356&lt;MIN(_xlfn.ANCHORARRAY(FitCurve!$E$3))),"Out of range","[ " &amp; TEXT(_xlfn.FORECAST.LINEAR(C356,R356:S356,N356:O356),"#.####") &amp; ", " &amp; TEXT(_xlfn.FORECAST.LINEAR(C356,P356:Q356,L356:M356),"#.####") &amp; " ]")),"")</f>
        <v/>
      </c>
      <c r="H356" s="52" t="str">
        <f>IF(C356="","",_xlfn.XMATCH(C356,FitCurve!AE356:AE1355,-1))</f>
        <v/>
      </c>
      <c r="I356" s="52" t="str">
        <f>IF(C356="","",_xlfn.XMATCH(C356,FitCurve!AE356:AE1355,1))</f>
        <v/>
      </c>
      <c r="J356" s="52" t="str">
        <f>IF(C356="","",_xlfn.XMATCH(C356,FitCurve!AF356:AF1355,-1))</f>
        <v/>
      </c>
      <c r="K356" s="52" t="str">
        <f>IF(C356="","",_xlfn.XMATCH(C356,FitCurve!AF356:AF1355,1))</f>
        <v/>
      </c>
      <c r="L356" s="3" t="str" cm="1">
        <f t="array" ref="L356">IF(C356="","",INDEX(FitCurve!$AE$3:$AE$1002,H356))</f>
        <v/>
      </c>
      <c r="M356" s="3" t="str" cm="1">
        <f t="array" ref="M356">IF(C356="","",INDEX(FitCurve!$AE$3:$AE$1002,I356))</f>
        <v/>
      </c>
      <c r="N356" s="3" t="str" cm="1">
        <f t="array" ref="N356">IF(C356="","",INDEX(FitCurve!$AF$3:$AF$1002,J356))</f>
        <v/>
      </c>
      <c r="O356" s="3" t="str" cm="1">
        <f t="array" ref="O356">IF(C356="","",INDEX(FitCurve!$AF$3:$AF$1002,K356))</f>
        <v/>
      </c>
      <c r="P356" s="3" t="str" cm="1">
        <f t="array" ref="P356">IF(C356="","",INDEX(FitCurve!$B$3:$B$1002,H356))</f>
        <v/>
      </c>
      <c r="Q356" s="3" t="str" cm="1">
        <f t="array" ref="Q356">IF(C356="","",INDEX(FitCurve!$B$3:$B$1002,I356))</f>
        <v/>
      </c>
      <c r="R356" s="3" t="str" cm="1">
        <f t="array" ref="R356">IF(C356="","",INDEX(FitCurve!$B$3:$B$1002,J356))</f>
        <v/>
      </c>
      <c r="S356" s="3" t="str" cm="1">
        <f t="array" ref="S356">IF(C356="","",INDEX(FitCurve!$B$3:$B$1002,K356))</f>
        <v/>
      </c>
    </row>
    <row r="357" spans="3:19" x14ac:dyDescent="0.25">
      <c r="C357" s="36"/>
      <c r="D357" s="3" t="str">
        <f>IF(C357="","",IF(OR(C357&gt;MAX(_xlfn.ANCHORARRAY(FitCurve!$E$3)),C357&lt;MIN(_xlfn.ANCHORARRAY(FitCurve!$E$3))),"Out of range",IF(CurveFitting!$N$3="5PL",10^(CurveFitting!$U$26-((LOG10(((CurveFitting!$U$25-CurveFitting!$U$24)/(C357-CurveFitting!$U$24))^(1/CurveFitting!$U$28)-1))/1)/CurveFitting!$U$27),
IF(CurveFitting!$N$3="4PL",10^(CurveFitting!$U$26-((LOG10((CurveFitting!$U$25-CurveFitting!$U$24)/(C357-CurveFitting!$U$24)-1))/CurveFitting!$U$27)),
IF(CurveFitting!$N$3="Linear",(C357-CurveFitting!$U$24)/CurveFitting!$U$25,
IF(CurveFitting!$N$3="Hyperbolic",CurveFitting!$U$25*C357/(CurveFitting!$U$24-C357),
IF(CurveFitting!$N$3="Exp1",CurveFitting!$U$26*LN(CurveFitting!$U$25/(CurveFitting!$U$25-C357)-CurveFitting!$U$24/(CurveFitting!$U$25-C357)),
IF(CurveFitting!$N$3="Exp2",CurveFitting!$U$26*LOG(CurveFitting!$U$24/(CurveFitting!$U$24-C357)-CurveFitting!$U$25/(CurveFitting!$U$24-C357)),""))))))))</f>
        <v/>
      </c>
      <c r="E357" s="3" t="str">
        <f>IFERROR(IF(C357="","",IF(OR(C357&gt;MAX(_xlfn.ANCHORARRAY(FitCurve!$E$3)),C357&lt;MIN(_xlfn.ANCHORARRAY(FitCurve!$E$3))),"Out of range","[ " &amp; TEXT(_xlfn.FORECAST.LINEAR(C357,R357:S357,N357:O357),"#.####") &amp; ", " &amp; TEXT(_xlfn.FORECAST.LINEAR(C357,P357:Q357,L357:M357),"#.####") &amp; " ]")),"")</f>
        <v/>
      </c>
      <c r="H357" s="52" t="str">
        <f>IF(C357="","",_xlfn.XMATCH(C357,FitCurve!AE357:AE1356,-1))</f>
        <v/>
      </c>
      <c r="I357" s="52" t="str">
        <f>IF(C357="","",_xlfn.XMATCH(C357,FitCurve!AE357:AE1356,1))</f>
        <v/>
      </c>
      <c r="J357" s="52" t="str">
        <f>IF(C357="","",_xlfn.XMATCH(C357,FitCurve!AF357:AF1356,-1))</f>
        <v/>
      </c>
      <c r="K357" s="52" t="str">
        <f>IF(C357="","",_xlfn.XMATCH(C357,FitCurve!AF357:AF1356,1))</f>
        <v/>
      </c>
      <c r="L357" s="3" t="str" cm="1">
        <f t="array" ref="L357">IF(C357="","",INDEX(FitCurve!$AE$3:$AE$1002,H357))</f>
        <v/>
      </c>
      <c r="M357" s="3" t="str" cm="1">
        <f t="array" ref="M357">IF(C357="","",INDEX(FitCurve!$AE$3:$AE$1002,I357))</f>
        <v/>
      </c>
      <c r="N357" s="3" t="str" cm="1">
        <f t="array" ref="N357">IF(C357="","",INDEX(FitCurve!$AF$3:$AF$1002,J357))</f>
        <v/>
      </c>
      <c r="O357" s="3" t="str" cm="1">
        <f t="array" ref="O357">IF(C357="","",INDEX(FitCurve!$AF$3:$AF$1002,K357))</f>
        <v/>
      </c>
      <c r="P357" s="3" t="str" cm="1">
        <f t="array" ref="P357">IF(C357="","",INDEX(FitCurve!$B$3:$B$1002,H357))</f>
        <v/>
      </c>
      <c r="Q357" s="3" t="str" cm="1">
        <f t="array" ref="Q357">IF(C357="","",INDEX(FitCurve!$B$3:$B$1002,I357))</f>
        <v/>
      </c>
      <c r="R357" s="3" t="str" cm="1">
        <f t="array" ref="R357">IF(C357="","",INDEX(FitCurve!$B$3:$B$1002,J357))</f>
        <v/>
      </c>
      <c r="S357" s="3" t="str" cm="1">
        <f t="array" ref="S357">IF(C357="","",INDEX(FitCurve!$B$3:$B$1002,K357))</f>
        <v/>
      </c>
    </row>
    <row r="358" spans="3:19" x14ac:dyDescent="0.25">
      <c r="C358" s="36"/>
      <c r="D358" s="3" t="str">
        <f>IF(C358="","",IF(OR(C358&gt;MAX(_xlfn.ANCHORARRAY(FitCurve!$E$3)),C358&lt;MIN(_xlfn.ANCHORARRAY(FitCurve!$E$3))),"Out of range",IF(CurveFitting!$N$3="5PL",10^(CurveFitting!$U$26-((LOG10(((CurveFitting!$U$25-CurveFitting!$U$24)/(C358-CurveFitting!$U$24))^(1/CurveFitting!$U$28)-1))/1)/CurveFitting!$U$27),
IF(CurveFitting!$N$3="4PL",10^(CurveFitting!$U$26-((LOG10((CurveFitting!$U$25-CurveFitting!$U$24)/(C358-CurveFitting!$U$24)-1))/CurveFitting!$U$27)),
IF(CurveFitting!$N$3="Linear",(C358-CurveFitting!$U$24)/CurveFitting!$U$25,
IF(CurveFitting!$N$3="Hyperbolic",CurveFitting!$U$25*C358/(CurveFitting!$U$24-C358),
IF(CurveFitting!$N$3="Exp1",CurveFitting!$U$26*LN(CurveFitting!$U$25/(CurveFitting!$U$25-C358)-CurveFitting!$U$24/(CurveFitting!$U$25-C358)),
IF(CurveFitting!$N$3="Exp2",CurveFitting!$U$26*LOG(CurveFitting!$U$24/(CurveFitting!$U$24-C358)-CurveFitting!$U$25/(CurveFitting!$U$24-C358)),""))))))))</f>
        <v/>
      </c>
      <c r="E358" s="3" t="str">
        <f>IFERROR(IF(C358="","",IF(OR(C358&gt;MAX(_xlfn.ANCHORARRAY(FitCurve!$E$3)),C358&lt;MIN(_xlfn.ANCHORARRAY(FitCurve!$E$3))),"Out of range","[ " &amp; TEXT(_xlfn.FORECAST.LINEAR(C358,R358:S358,N358:O358),"#.####") &amp; ", " &amp; TEXT(_xlfn.FORECAST.LINEAR(C358,P358:Q358,L358:M358),"#.####") &amp; " ]")),"")</f>
        <v/>
      </c>
      <c r="H358" s="52" t="str">
        <f>IF(C358="","",_xlfn.XMATCH(C358,FitCurve!AE358:AE1357,-1))</f>
        <v/>
      </c>
      <c r="I358" s="52" t="str">
        <f>IF(C358="","",_xlfn.XMATCH(C358,FitCurve!AE358:AE1357,1))</f>
        <v/>
      </c>
      <c r="J358" s="52" t="str">
        <f>IF(C358="","",_xlfn.XMATCH(C358,FitCurve!AF358:AF1357,-1))</f>
        <v/>
      </c>
      <c r="K358" s="52" t="str">
        <f>IF(C358="","",_xlfn.XMATCH(C358,FitCurve!AF358:AF1357,1))</f>
        <v/>
      </c>
      <c r="L358" s="3" t="str" cm="1">
        <f t="array" ref="L358">IF(C358="","",INDEX(FitCurve!$AE$3:$AE$1002,H358))</f>
        <v/>
      </c>
      <c r="M358" s="3" t="str" cm="1">
        <f t="array" ref="M358">IF(C358="","",INDEX(FitCurve!$AE$3:$AE$1002,I358))</f>
        <v/>
      </c>
      <c r="N358" s="3" t="str" cm="1">
        <f t="array" ref="N358">IF(C358="","",INDEX(FitCurve!$AF$3:$AF$1002,J358))</f>
        <v/>
      </c>
      <c r="O358" s="3" t="str" cm="1">
        <f t="array" ref="O358">IF(C358="","",INDEX(FitCurve!$AF$3:$AF$1002,K358))</f>
        <v/>
      </c>
      <c r="P358" s="3" t="str" cm="1">
        <f t="array" ref="P358">IF(C358="","",INDEX(FitCurve!$B$3:$B$1002,H358))</f>
        <v/>
      </c>
      <c r="Q358" s="3" t="str" cm="1">
        <f t="array" ref="Q358">IF(C358="","",INDEX(FitCurve!$B$3:$B$1002,I358))</f>
        <v/>
      </c>
      <c r="R358" s="3" t="str" cm="1">
        <f t="array" ref="R358">IF(C358="","",INDEX(FitCurve!$B$3:$B$1002,J358))</f>
        <v/>
      </c>
      <c r="S358" s="3" t="str" cm="1">
        <f t="array" ref="S358">IF(C358="","",INDEX(FitCurve!$B$3:$B$1002,K358))</f>
        <v/>
      </c>
    </row>
    <row r="359" spans="3:19" x14ac:dyDescent="0.25">
      <c r="C359" s="36"/>
      <c r="D359" s="3" t="str">
        <f>IF(C359="","",IF(OR(C359&gt;MAX(_xlfn.ANCHORARRAY(FitCurve!$E$3)),C359&lt;MIN(_xlfn.ANCHORARRAY(FitCurve!$E$3))),"Out of range",IF(CurveFitting!$N$3="5PL",10^(CurveFitting!$U$26-((LOG10(((CurveFitting!$U$25-CurveFitting!$U$24)/(C359-CurveFitting!$U$24))^(1/CurveFitting!$U$28)-1))/1)/CurveFitting!$U$27),
IF(CurveFitting!$N$3="4PL",10^(CurveFitting!$U$26-((LOG10((CurveFitting!$U$25-CurveFitting!$U$24)/(C359-CurveFitting!$U$24)-1))/CurveFitting!$U$27)),
IF(CurveFitting!$N$3="Linear",(C359-CurveFitting!$U$24)/CurveFitting!$U$25,
IF(CurveFitting!$N$3="Hyperbolic",CurveFitting!$U$25*C359/(CurveFitting!$U$24-C359),
IF(CurveFitting!$N$3="Exp1",CurveFitting!$U$26*LN(CurveFitting!$U$25/(CurveFitting!$U$25-C359)-CurveFitting!$U$24/(CurveFitting!$U$25-C359)),
IF(CurveFitting!$N$3="Exp2",CurveFitting!$U$26*LOG(CurveFitting!$U$24/(CurveFitting!$U$24-C359)-CurveFitting!$U$25/(CurveFitting!$U$24-C359)),""))))))))</f>
        <v/>
      </c>
      <c r="E359" s="3" t="str">
        <f>IFERROR(IF(C359="","",IF(OR(C359&gt;MAX(_xlfn.ANCHORARRAY(FitCurve!$E$3)),C359&lt;MIN(_xlfn.ANCHORARRAY(FitCurve!$E$3))),"Out of range","[ " &amp; TEXT(_xlfn.FORECAST.LINEAR(C359,R359:S359,N359:O359),"#.####") &amp; ", " &amp; TEXT(_xlfn.FORECAST.LINEAR(C359,P359:Q359,L359:M359),"#.####") &amp; " ]")),"")</f>
        <v/>
      </c>
      <c r="H359" s="52" t="str">
        <f>IF(C359="","",_xlfn.XMATCH(C359,FitCurve!AE359:AE1358,-1))</f>
        <v/>
      </c>
      <c r="I359" s="52" t="str">
        <f>IF(C359="","",_xlfn.XMATCH(C359,FitCurve!AE359:AE1358,1))</f>
        <v/>
      </c>
      <c r="J359" s="52" t="str">
        <f>IF(C359="","",_xlfn.XMATCH(C359,FitCurve!AF359:AF1358,-1))</f>
        <v/>
      </c>
      <c r="K359" s="52" t="str">
        <f>IF(C359="","",_xlfn.XMATCH(C359,FitCurve!AF359:AF1358,1))</f>
        <v/>
      </c>
      <c r="L359" s="3" t="str" cm="1">
        <f t="array" ref="L359">IF(C359="","",INDEX(FitCurve!$AE$3:$AE$1002,H359))</f>
        <v/>
      </c>
      <c r="M359" s="3" t="str" cm="1">
        <f t="array" ref="M359">IF(C359="","",INDEX(FitCurve!$AE$3:$AE$1002,I359))</f>
        <v/>
      </c>
      <c r="N359" s="3" t="str" cm="1">
        <f t="array" ref="N359">IF(C359="","",INDEX(FitCurve!$AF$3:$AF$1002,J359))</f>
        <v/>
      </c>
      <c r="O359" s="3" t="str" cm="1">
        <f t="array" ref="O359">IF(C359="","",INDEX(FitCurve!$AF$3:$AF$1002,K359))</f>
        <v/>
      </c>
      <c r="P359" s="3" t="str" cm="1">
        <f t="array" ref="P359">IF(C359="","",INDEX(FitCurve!$B$3:$B$1002,H359))</f>
        <v/>
      </c>
      <c r="Q359" s="3" t="str" cm="1">
        <f t="array" ref="Q359">IF(C359="","",INDEX(FitCurve!$B$3:$B$1002,I359))</f>
        <v/>
      </c>
      <c r="R359" s="3" t="str" cm="1">
        <f t="array" ref="R359">IF(C359="","",INDEX(FitCurve!$B$3:$B$1002,J359))</f>
        <v/>
      </c>
      <c r="S359" s="3" t="str" cm="1">
        <f t="array" ref="S359">IF(C359="","",INDEX(FitCurve!$B$3:$B$1002,K359))</f>
        <v/>
      </c>
    </row>
    <row r="360" spans="3:19" x14ac:dyDescent="0.25">
      <c r="C360" s="36"/>
      <c r="D360" s="3" t="str">
        <f>IF(C360="","",IF(OR(C360&gt;MAX(_xlfn.ANCHORARRAY(FitCurve!$E$3)),C360&lt;MIN(_xlfn.ANCHORARRAY(FitCurve!$E$3))),"Out of range",IF(CurveFitting!$N$3="5PL",10^(CurveFitting!$U$26-((LOG10(((CurveFitting!$U$25-CurveFitting!$U$24)/(C360-CurveFitting!$U$24))^(1/CurveFitting!$U$28)-1))/1)/CurveFitting!$U$27),
IF(CurveFitting!$N$3="4PL",10^(CurveFitting!$U$26-((LOG10((CurveFitting!$U$25-CurveFitting!$U$24)/(C360-CurveFitting!$U$24)-1))/CurveFitting!$U$27)),
IF(CurveFitting!$N$3="Linear",(C360-CurveFitting!$U$24)/CurveFitting!$U$25,
IF(CurveFitting!$N$3="Hyperbolic",CurveFitting!$U$25*C360/(CurveFitting!$U$24-C360),
IF(CurveFitting!$N$3="Exp1",CurveFitting!$U$26*LN(CurveFitting!$U$25/(CurveFitting!$U$25-C360)-CurveFitting!$U$24/(CurveFitting!$U$25-C360)),
IF(CurveFitting!$N$3="Exp2",CurveFitting!$U$26*LOG(CurveFitting!$U$24/(CurveFitting!$U$24-C360)-CurveFitting!$U$25/(CurveFitting!$U$24-C360)),""))))))))</f>
        <v/>
      </c>
      <c r="E360" s="3" t="str">
        <f>IFERROR(IF(C360="","",IF(OR(C360&gt;MAX(_xlfn.ANCHORARRAY(FitCurve!$E$3)),C360&lt;MIN(_xlfn.ANCHORARRAY(FitCurve!$E$3))),"Out of range","[ " &amp; TEXT(_xlfn.FORECAST.LINEAR(C360,R360:S360,N360:O360),"#.####") &amp; ", " &amp; TEXT(_xlfn.FORECAST.LINEAR(C360,P360:Q360,L360:M360),"#.####") &amp; " ]")),"")</f>
        <v/>
      </c>
      <c r="H360" s="52" t="str">
        <f>IF(C360="","",_xlfn.XMATCH(C360,FitCurve!AE360:AE1359,-1))</f>
        <v/>
      </c>
      <c r="I360" s="52" t="str">
        <f>IF(C360="","",_xlfn.XMATCH(C360,FitCurve!AE360:AE1359,1))</f>
        <v/>
      </c>
      <c r="J360" s="52" t="str">
        <f>IF(C360="","",_xlfn.XMATCH(C360,FitCurve!AF360:AF1359,-1))</f>
        <v/>
      </c>
      <c r="K360" s="52" t="str">
        <f>IF(C360="","",_xlfn.XMATCH(C360,FitCurve!AF360:AF1359,1))</f>
        <v/>
      </c>
      <c r="L360" s="3" t="str" cm="1">
        <f t="array" ref="L360">IF(C360="","",INDEX(FitCurve!$AE$3:$AE$1002,H360))</f>
        <v/>
      </c>
      <c r="M360" s="3" t="str" cm="1">
        <f t="array" ref="M360">IF(C360="","",INDEX(FitCurve!$AE$3:$AE$1002,I360))</f>
        <v/>
      </c>
      <c r="N360" s="3" t="str" cm="1">
        <f t="array" ref="N360">IF(C360="","",INDEX(FitCurve!$AF$3:$AF$1002,J360))</f>
        <v/>
      </c>
      <c r="O360" s="3" t="str" cm="1">
        <f t="array" ref="O360">IF(C360="","",INDEX(FitCurve!$AF$3:$AF$1002,K360))</f>
        <v/>
      </c>
      <c r="P360" s="3" t="str" cm="1">
        <f t="array" ref="P360">IF(C360="","",INDEX(FitCurve!$B$3:$B$1002,H360))</f>
        <v/>
      </c>
      <c r="Q360" s="3" t="str" cm="1">
        <f t="array" ref="Q360">IF(C360="","",INDEX(FitCurve!$B$3:$B$1002,I360))</f>
        <v/>
      </c>
      <c r="R360" s="3" t="str" cm="1">
        <f t="array" ref="R360">IF(C360="","",INDEX(FitCurve!$B$3:$B$1002,J360))</f>
        <v/>
      </c>
      <c r="S360" s="3" t="str" cm="1">
        <f t="array" ref="S360">IF(C360="","",INDEX(FitCurve!$B$3:$B$1002,K360))</f>
        <v/>
      </c>
    </row>
    <row r="361" spans="3:19" x14ac:dyDescent="0.25">
      <c r="C361" s="36"/>
      <c r="D361" s="3" t="str">
        <f>IF(C361="","",IF(OR(C361&gt;MAX(_xlfn.ANCHORARRAY(FitCurve!$E$3)),C361&lt;MIN(_xlfn.ANCHORARRAY(FitCurve!$E$3))),"Out of range",IF(CurveFitting!$N$3="5PL",10^(CurveFitting!$U$26-((LOG10(((CurveFitting!$U$25-CurveFitting!$U$24)/(C361-CurveFitting!$U$24))^(1/CurveFitting!$U$28)-1))/1)/CurveFitting!$U$27),
IF(CurveFitting!$N$3="4PL",10^(CurveFitting!$U$26-((LOG10((CurveFitting!$U$25-CurveFitting!$U$24)/(C361-CurveFitting!$U$24)-1))/CurveFitting!$U$27)),
IF(CurveFitting!$N$3="Linear",(C361-CurveFitting!$U$24)/CurveFitting!$U$25,
IF(CurveFitting!$N$3="Hyperbolic",CurveFitting!$U$25*C361/(CurveFitting!$U$24-C361),
IF(CurveFitting!$N$3="Exp1",CurveFitting!$U$26*LN(CurveFitting!$U$25/(CurveFitting!$U$25-C361)-CurveFitting!$U$24/(CurveFitting!$U$25-C361)),
IF(CurveFitting!$N$3="Exp2",CurveFitting!$U$26*LOG(CurveFitting!$U$24/(CurveFitting!$U$24-C361)-CurveFitting!$U$25/(CurveFitting!$U$24-C361)),""))))))))</f>
        <v/>
      </c>
      <c r="E361" s="3" t="str">
        <f>IFERROR(IF(C361="","",IF(OR(C361&gt;MAX(_xlfn.ANCHORARRAY(FitCurve!$E$3)),C361&lt;MIN(_xlfn.ANCHORARRAY(FitCurve!$E$3))),"Out of range","[ " &amp; TEXT(_xlfn.FORECAST.LINEAR(C361,R361:S361,N361:O361),"#.####") &amp; ", " &amp; TEXT(_xlfn.FORECAST.LINEAR(C361,P361:Q361,L361:M361),"#.####") &amp; " ]")),"")</f>
        <v/>
      </c>
      <c r="H361" s="52" t="str">
        <f>IF(C361="","",_xlfn.XMATCH(C361,FitCurve!AE361:AE1360,-1))</f>
        <v/>
      </c>
      <c r="I361" s="52" t="str">
        <f>IF(C361="","",_xlfn.XMATCH(C361,FitCurve!AE361:AE1360,1))</f>
        <v/>
      </c>
      <c r="J361" s="52" t="str">
        <f>IF(C361="","",_xlfn.XMATCH(C361,FitCurve!AF361:AF1360,-1))</f>
        <v/>
      </c>
      <c r="K361" s="52" t="str">
        <f>IF(C361="","",_xlfn.XMATCH(C361,FitCurve!AF361:AF1360,1))</f>
        <v/>
      </c>
      <c r="L361" s="3" t="str" cm="1">
        <f t="array" ref="L361">IF(C361="","",INDEX(FitCurve!$AE$3:$AE$1002,H361))</f>
        <v/>
      </c>
      <c r="M361" s="3" t="str" cm="1">
        <f t="array" ref="M361">IF(C361="","",INDEX(FitCurve!$AE$3:$AE$1002,I361))</f>
        <v/>
      </c>
      <c r="N361" s="3" t="str" cm="1">
        <f t="array" ref="N361">IF(C361="","",INDEX(FitCurve!$AF$3:$AF$1002,J361))</f>
        <v/>
      </c>
      <c r="O361" s="3" t="str" cm="1">
        <f t="array" ref="O361">IF(C361="","",INDEX(FitCurve!$AF$3:$AF$1002,K361))</f>
        <v/>
      </c>
      <c r="P361" s="3" t="str" cm="1">
        <f t="array" ref="P361">IF(C361="","",INDEX(FitCurve!$B$3:$B$1002,H361))</f>
        <v/>
      </c>
      <c r="Q361" s="3" t="str" cm="1">
        <f t="array" ref="Q361">IF(C361="","",INDEX(FitCurve!$B$3:$B$1002,I361))</f>
        <v/>
      </c>
      <c r="R361" s="3" t="str" cm="1">
        <f t="array" ref="R361">IF(C361="","",INDEX(FitCurve!$B$3:$B$1002,J361))</f>
        <v/>
      </c>
      <c r="S361" s="3" t="str" cm="1">
        <f t="array" ref="S361">IF(C361="","",INDEX(FitCurve!$B$3:$B$1002,K361))</f>
        <v/>
      </c>
    </row>
    <row r="362" spans="3:19" x14ac:dyDescent="0.25">
      <c r="C362" s="36"/>
      <c r="D362" s="3" t="str">
        <f>IF(C362="","",IF(OR(C362&gt;MAX(_xlfn.ANCHORARRAY(FitCurve!$E$3)),C362&lt;MIN(_xlfn.ANCHORARRAY(FitCurve!$E$3))),"Out of range",IF(CurveFitting!$N$3="5PL",10^(CurveFitting!$U$26-((LOG10(((CurveFitting!$U$25-CurveFitting!$U$24)/(C362-CurveFitting!$U$24))^(1/CurveFitting!$U$28)-1))/1)/CurveFitting!$U$27),
IF(CurveFitting!$N$3="4PL",10^(CurveFitting!$U$26-((LOG10((CurveFitting!$U$25-CurveFitting!$U$24)/(C362-CurveFitting!$U$24)-1))/CurveFitting!$U$27)),
IF(CurveFitting!$N$3="Linear",(C362-CurveFitting!$U$24)/CurveFitting!$U$25,
IF(CurveFitting!$N$3="Hyperbolic",CurveFitting!$U$25*C362/(CurveFitting!$U$24-C362),
IF(CurveFitting!$N$3="Exp1",CurveFitting!$U$26*LN(CurveFitting!$U$25/(CurveFitting!$U$25-C362)-CurveFitting!$U$24/(CurveFitting!$U$25-C362)),
IF(CurveFitting!$N$3="Exp2",CurveFitting!$U$26*LOG(CurveFitting!$U$24/(CurveFitting!$U$24-C362)-CurveFitting!$U$25/(CurveFitting!$U$24-C362)),""))))))))</f>
        <v/>
      </c>
      <c r="E362" s="3" t="str">
        <f>IFERROR(IF(C362="","",IF(OR(C362&gt;MAX(_xlfn.ANCHORARRAY(FitCurve!$E$3)),C362&lt;MIN(_xlfn.ANCHORARRAY(FitCurve!$E$3))),"Out of range","[ " &amp; TEXT(_xlfn.FORECAST.LINEAR(C362,R362:S362,N362:O362),"#.####") &amp; ", " &amp; TEXT(_xlfn.FORECAST.LINEAR(C362,P362:Q362,L362:M362),"#.####") &amp; " ]")),"")</f>
        <v/>
      </c>
      <c r="H362" s="52" t="str">
        <f>IF(C362="","",_xlfn.XMATCH(C362,FitCurve!AE362:AE1361,-1))</f>
        <v/>
      </c>
      <c r="I362" s="52" t="str">
        <f>IF(C362="","",_xlfn.XMATCH(C362,FitCurve!AE362:AE1361,1))</f>
        <v/>
      </c>
      <c r="J362" s="52" t="str">
        <f>IF(C362="","",_xlfn.XMATCH(C362,FitCurve!AF362:AF1361,-1))</f>
        <v/>
      </c>
      <c r="K362" s="52" t="str">
        <f>IF(C362="","",_xlfn.XMATCH(C362,FitCurve!AF362:AF1361,1))</f>
        <v/>
      </c>
      <c r="L362" s="3" t="str" cm="1">
        <f t="array" ref="L362">IF(C362="","",INDEX(FitCurve!$AE$3:$AE$1002,H362))</f>
        <v/>
      </c>
      <c r="M362" s="3" t="str" cm="1">
        <f t="array" ref="M362">IF(C362="","",INDEX(FitCurve!$AE$3:$AE$1002,I362))</f>
        <v/>
      </c>
      <c r="N362" s="3" t="str" cm="1">
        <f t="array" ref="N362">IF(C362="","",INDEX(FitCurve!$AF$3:$AF$1002,J362))</f>
        <v/>
      </c>
      <c r="O362" s="3" t="str" cm="1">
        <f t="array" ref="O362">IF(C362="","",INDEX(FitCurve!$AF$3:$AF$1002,K362))</f>
        <v/>
      </c>
      <c r="P362" s="3" t="str" cm="1">
        <f t="array" ref="P362">IF(C362="","",INDEX(FitCurve!$B$3:$B$1002,H362))</f>
        <v/>
      </c>
      <c r="Q362" s="3" t="str" cm="1">
        <f t="array" ref="Q362">IF(C362="","",INDEX(FitCurve!$B$3:$B$1002,I362))</f>
        <v/>
      </c>
      <c r="R362" s="3" t="str" cm="1">
        <f t="array" ref="R362">IF(C362="","",INDEX(FitCurve!$B$3:$B$1002,J362))</f>
        <v/>
      </c>
      <c r="S362" s="3" t="str" cm="1">
        <f t="array" ref="S362">IF(C362="","",INDEX(FitCurve!$B$3:$B$1002,K362))</f>
        <v/>
      </c>
    </row>
    <row r="363" spans="3:19" x14ac:dyDescent="0.25">
      <c r="C363" s="36"/>
      <c r="D363" s="3" t="str">
        <f>IF(C363="","",IF(OR(C363&gt;MAX(_xlfn.ANCHORARRAY(FitCurve!$E$3)),C363&lt;MIN(_xlfn.ANCHORARRAY(FitCurve!$E$3))),"Out of range",IF(CurveFitting!$N$3="5PL",10^(CurveFitting!$U$26-((LOG10(((CurveFitting!$U$25-CurveFitting!$U$24)/(C363-CurveFitting!$U$24))^(1/CurveFitting!$U$28)-1))/1)/CurveFitting!$U$27),
IF(CurveFitting!$N$3="4PL",10^(CurveFitting!$U$26-((LOG10((CurveFitting!$U$25-CurveFitting!$U$24)/(C363-CurveFitting!$U$24)-1))/CurveFitting!$U$27)),
IF(CurveFitting!$N$3="Linear",(C363-CurveFitting!$U$24)/CurveFitting!$U$25,
IF(CurveFitting!$N$3="Hyperbolic",CurveFitting!$U$25*C363/(CurveFitting!$U$24-C363),
IF(CurveFitting!$N$3="Exp1",CurveFitting!$U$26*LN(CurveFitting!$U$25/(CurveFitting!$U$25-C363)-CurveFitting!$U$24/(CurveFitting!$U$25-C363)),
IF(CurveFitting!$N$3="Exp2",CurveFitting!$U$26*LOG(CurveFitting!$U$24/(CurveFitting!$U$24-C363)-CurveFitting!$U$25/(CurveFitting!$U$24-C363)),""))))))))</f>
        <v/>
      </c>
      <c r="E363" s="3" t="str">
        <f>IFERROR(IF(C363="","",IF(OR(C363&gt;MAX(_xlfn.ANCHORARRAY(FitCurve!$E$3)),C363&lt;MIN(_xlfn.ANCHORARRAY(FitCurve!$E$3))),"Out of range","[ " &amp; TEXT(_xlfn.FORECAST.LINEAR(C363,R363:S363,N363:O363),"#.####") &amp; ", " &amp; TEXT(_xlfn.FORECAST.LINEAR(C363,P363:Q363,L363:M363),"#.####") &amp; " ]")),"")</f>
        <v/>
      </c>
      <c r="H363" s="52" t="str">
        <f>IF(C363="","",_xlfn.XMATCH(C363,FitCurve!AE363:AE1362,-1))</f>
        <v/>
      </c>
      <c r="I363" s="52" t="str">
        <f>IF(C363="","",_xlfn.XMATCH(C363,FitCurve!AE363:AE1362,1))</f>
        <v/>
      </c>
      <c r="J363" s="52" t="str">
        <f>IF(C363="","",_xlfn.XMATCH(C363,FitCurve!AF363:AF1362,-1))</f>
        <v/>
      </c>
      <c r="K363" s="52" t="str">
        <f>IF(C363="","",_xlfn.XMATCH(C363,FitCurve!AF363:AF1362,1))</f>
        <v/>
      </c>
      <c r="L363" s="3" t="str" cm="1">
        <f t="array" ref="L363">IF(C363="","",INDEX(FitCurve!$AE$3:$AE$1002,H363))</f>
        <v/>
      </c>
      <c r="M363" s="3" t="str" cm="1">
        <f t="array" ref="M363">IF(C363="","",INDEX(FitCurve!$AE$3:$AE$1002,I363))</f>
        <v/>
      </c>
      <c r="N363" s="3" t="str" cm="1">
        <f t="array" ref="N363">IF(C363="","",INDEX(FitCurve!$AF$3:$AF$1002,J363))</f>
        <v/>
      </c>
      <c r="O363" s="3" t="str" cm="1">
        <f t="array" ref="O363">IF(C363="","",INDEX(FitCurve!$AF$3:$AF$1002,K363))</f>
        <v/>
      </c>
      <c r="P363" s="3" t="str" cm="1">
        <f t="array" ref="P363">IF(C363="","",INDEX(FitCurve!$B$3:$B$1002,H363))</f>
        <v/>
      </c>
      <c r="Q363" s="3" t="str" cm="1">
        <f t="array" ref="Q363">IF(C363="","",INDEX(FitCurve!$B$3:$B$1002,I363))</f>
        <v/>
      </c>
      <c r="R363" s="3" t="str" cm="1">
        <f t="array" ref="R363">IF(C363="","",INDEX(FitCurve!$B$3:$B$1002,J363))</f>
        <v/>
      </c>
      <c r="S363" s="3" t="str" cm="1">
        <f t="array" ref="S363">IF(C363="","",INDEX(FitCurve!$B$3:$B$1002,K363))</f>
        <v/>
      </c>
    </row>
    <row r="364" spans="3:19" x14ac:dyDescent="0.25">
      <c r="C364" s="36"/>
      <c r="D364" s="3" t="str">
        <f>IF(C364="","",IF(OR(C364&gt;MAX(_xlfn.ANCHORARRAY(FitCurve!$E$3)),C364&lt;MIN(_xlfn.ANCHORARRAY(FitCurve!$E$3))),"Out of range",IF(CurveFitting!$N$3="5PL",10^(CurveFitting!$U$26-((LOG10(((CurveFitting!$U$25-CurveFitting!$U$24)/(C364-CurveFitting!$U$24))^(1/CurveFitting!$U$28)-1))/1)/CurveFitting!$U$27),
IF(CurveFitting!$N$3="4PL",10^(CurveFitting!$U$26-((LOG10((CurveFitting!$U$25-CurveFitting!$U$24)/(C364-CurveFitting!$U$24)-1))/CurveFitting!$U$27)),
IF(CurveFitting!$N$3="Linear",(C364-CurveFitting!$U$24)/CurveFitting!$U$25,
IF(CurveFitting!$N$3="Hyperbolic",CurveFitting!$U$25*C364/(CurveFitting!$U$24-C364),
IF(CurveFitting!$N$3="Exp1",CurveFitting!$U$26*LN(CurveFitting!$U$25/(CurveFitting!$U$25-C364)-CurveFitting!$U$24/(CurveFitting!$U$25-C364)),
IF(CurveFitting!$N$3="Exp2",CurveFitting!$U$26*LOG(CurveFitting!$U$24/(CurveFitting!$U$24-C364)-CurveFitting!$U$25/(CurveFitting!$U$24-C364)),""))))))))</f>
        <v/>
      </c>
      <c r="E364" s="3" t="str">
        <f>IFERROR(IF(C364="","",IF(OR(C364&gt;MAX(_xlfn.ANCHORARRAY(FitCurve!$E$3)),C364&lt;MIN(_xlfn.ANCHORARRAY(FitCurve!$E$3))),"Out of range","[ " &amp; TEXT(_xlfn.FORECAST.LINEAR(C364,R364:S364,N364:O364),"#.####") &amp; ", " &amp; TEXT(_xlfn.FORECAST.LINEAR(C364,P364:Q364,L364:M364),"#.####") &amp; " ]")),"")</f>
        <v/>
      </c>
      <c r="H364" s="52" t="str">
        <f>IF(C364="","",_xlfn.XMATCH(C364,FitCurve!AE364:AE1363,-1))</f>
        <v/>
      </c>
      <c r="I364" s="52" t="str">
        <f>IF(C364="","",_xlfn.XMATCH(C364,FitCurve!AE364:AE1363,1))</f>
        <v/>
      </c>
      <c r="J364" s="52" t="str">
        <f>IF(C364="","",_xlfn.XMATCH(C364,FitCurve!AF364:AF1363,-1))</f>
        <v/>
      </c>
      <c r="K364" s="52" t="str">
        <f>IF(C364="","",_xlfn.XMATCH(C364,FitCurve!AF364:AF1363,1))</f>
        <v/>
      </c>
      <c r="L364" s="3" t="str" cm="1">
        <f t="array" ref="L364">IF(C364="","",INDEX(FitCurve!$AE$3:$AE$1002,H364))</f>
        <v/>
      </c>
      <c r="M364" s="3" t="str" cm="1">
        <f t="array" ref="M364">IF(C364="","",INDEX(FitCurve!$AE$3:$AE$1002,I364))</f>
        <v/>
      </c>
      <c r="N364" s="3" t="str" cm="1">
        <f t="array" ref="N364">IF(C364="","",INDEX(FitCurve!$AF$3:$AF$1002,J364))</f>
        <v/>
      </c>
      <c r="O364" s="3" t="str" cm="1">
        <f t="array" ref="O364">IF(C364="","",INDEX(FitCurve!$AF$3:$AF$1002,K364))</f>
        <v/>
      </c>
      <c r="P364" s="3" t="str" cm="1">
        <f t="array" ref="P364">IF(C364="","",INDEX(FitCurve!$B$3:$B$1002,H364))</f>
        <v/>
      </c>
      <c r="Q364" s="3" t="str" cm="1">
        <f t="array" ref="Q364">IF(C364="","",INDEX(FitCurve!$B$3:$B$1002,I364))</f>
        <v/>
      </c>
      <c r="R364" s="3" t="str" cm="1">
        <f t="array" ref="R364">IF(C364="","",INDEX(FitCurve!$B$3:$B$1002,J364))</f>
        <v/>
      </c>
      <c r="S364" s="3" t="str" cm="1">
        <f t="array" ref="S364">IF(C364="","",INDEX(FitCurve!$B$3:$B$1002,K364))</f>
        <v/>
      </c>
    </row>
    <row r="365" spans="3:19" x14ac:dyDescent="0.25">
      <c r="C365" s="36"/>
      <c r="D365" s="3" t="str">
        <f>IF(C365="","",IF(OR(C365&gt;MAX(_xlfn.ANCHORARRAY(FitCurve!$E$3)),C365&lt;MIN(_xlfn.ANCHORARRAY(FitCurve!$E$3))),"Out of range",IF(CurveFitting!$N$3="5PL",10^(CurveFitting!$U$26-((LOG10(((CurveFitting!$U$25-CurveFitting!$U$24)/(C365-CurveFitting!$U$24))^(1/CurveFitting!$U$28)-1))/1)/CurveFitting!$U$27),
IF(CurveFitting!$N$3="4PL",10^(CurveFitting!$U$26-((LOG10((CurveFitting!$U$25-CurveFitting!$U$24)/(C365-CurveFitting!$U$24)-1))/CurveFitting!$U$27)),
IF(CurveFitting!$N$3="Linear",(C365-CurveFitting!$U$24)/CurveFitting!$U$25,
IF(CurveFitting!$N$3="Hyperbolic",CurveFitting!$U$25*C365/(CurveFitting!$U$24-C365),
IF(CurveFitting!$N$3="Exp1",CurveFitting!$U$26*LN(CurveFitting!$U$25/(CurveFitting!$U$25-C365)-CurveFitting!$U$24/(CurveFitting!$U$25-C365)),
IF(CurveFitting!$N$3="Exp2",CurveFitting!$U$26*LOG(CurveFitting!$U$24/(CurveFitting!$U$24-C365)-CurveFitting!$U$25/(CurveFitting!$U$24-C365)),""))))))))</f>
        <v/>
      </c>
      <c r="E365" s="3" t="str">
        <f>IFERROR(IF(C365="","",IF(OR(C365&gt;MAX(_xlfn.ANCHORARRAY(FitCurve!$E$3)),C365&lt;MIN(_xlfn.ANCHORARRAY(FitCurve!$E$3))),"Out of range","[ " &amp; TEXT(_xlfn.FORECAST.LINEAR(C365,R365:S365,N365:O365),"#.####") &amp; ", " &amp; TEXT(_xlfn.FORECAST.LINEAR(C365,P365:Q365,L365:M365),"#.####") &amp; " ]")),"")</f>
        <v/>
      </c>
      <c r="H365" s="52" t="str">
        <f>IF(C365="","",_xlfn.XMATCH(C365,FitCurve!AE365:AE1364,-1))</f>
        <v/>
      </c>
      <c r="I365" s="52" t="str">
        <f>IF(C365="","",_xlfn.XMATCH(C365,FitCurve!AE365:AE1364,1))</f>
        <v/>
      </c>
      <c r="J365" s="52" t="str">
        <f>IF(C365="","",_xlfn.XMATCH(C365,FitCurve!AF365:AF1364,-1))</f>
        <v/>
      </c>
      <c r="K365" s="52" t="str">
        <f>IF(C365="","",_xlfn.XMATCH(C365,FitCurve!AF365:AF1364,1))</f>
        <v/>
      </c>
      <c r="L365" s="3" t="str" cm="1">
        <f t="array" ref="L365">IF(C365="","",INDEX(FitCurve!$AE$3:$AE$1002,H365))</f>
        <v/>
      </c>
      <c r="M365" s="3" t="str" cm="1">
        <f t="array" ref="M365">IF(C365="","",INDEX(FitCurve!$AE$3:$AE$1002,I365))</f>
        <v/>
      </c>
      <c r="N365" s="3" t="str" cm="1">
        <f t="array" ref="N365">IF(C365="","",INDEX(FitCurve!$AF$3:$AF$1002,J365))</f>
        <v/>
      </c>
      <c r="O365" s="3" t="str" cm="1">
        <f t="array" ref="O365">IF(C365="","",INDEX(FitCurve!$AF$3:$AF$1002,K365))</f>
        <v/>
      </c>
      <c r="P365" s="3" t="str" cm="1">
        <f t="array" ref="P365">IF(C365="","",INDEX(FitCurve!$B$3:$B$1002,H365))</f>
        <v/>
      </c>
      <c r="Q365" s="3" t="str" cm="1">
        <f t="array" ref="Q365">IF(C365="","",INDEX(FitCurve!$B$3:$B$1002,I365))</f>
        <v/>
      </c>
      <c r="R365" s="3" t="str" cm="1">
        <f t="array" ref="R365">IF(C365="","",INDEX(FitCurve!$B$3:$B$1002,J365))</f>
        <v/>
      </c>
      <c r="S365" s="3" t="str" cm="1">
        <f t="array" ref="S365">IF(C365="","",INDEX(FitCurve!$B$3:$B$1002,K365))</f>
        <v/>
      </c>
    </row>
    <row r="366" spans="3:19" x14ac:dyDescent="0.25">
      <c r="C366" s="36"/>
      <c r="D366" s="3" t="str">
        <f>IF(C366="","",IF(OR(C366&gt;MAX(_xlfn.ANCHORARRAY(FitCurve!$E$3)),C366&lt;MIN(_xlfn.ANCHORARRAY(FitCurve!$E$3))),"Out of range",IF(CurveFitting!$N$3="5PL",10^(CurveFitting!$U$26-((LOG10(((CurveFitting!$U$25-CurveFitting!$U$24)/(C366-CurveFitting!$U$24))^(1/CurveFitting!$U$28)-1))/1)/CurveFitting!$U$27),
IF(CurveFitting!$N$3="4PL",10^(CurveFitting!$U$26-((LOG10((CurveFitting!$U$25-CurveFitting!$U$24)/(C366-CurveFitting!$U$24)-1))/CurveFitting!$U$27)),
IF(CurveFitting!$N$3="Linear",(C366-CurveFitting!$U$24)/CurveFitting!$U$25,
IF(CurveFitting!$N$3="Hyperbolic",CurveFitting!$U$25*C366/(CurveFitting!$U$24-C366),
IF(CurveFitting!$N$3="Exp1",CurveFitting!$U$26*LN(CurveFitting!$U$25/(CurveFitting!$U$25-C366)-CurveFitting!$U$24/(CurveFitting!$U$25-C366)),
IF(CurveFitting!$N$3="Exp2",CurveFitting!$U$26*LOG(CurveFitting!$U$24/(CurveFitting!$U$24-C366)-CurveFitting!$U$25/(CurveFitting!$U$24-C366)),""))))))))</f>
        <v/>
      </c>
      <c r="E366" s="3" t="str">
        <f>IFERROR(IF(C366="","",IF(OR(C366&gt;MAX(_xlfn.ANCHORARRAY(FitCurve!$E$3)),C366&lt;MIN(_xlfn.ANCHORARRAY(FitCurve!$E$3))),"Out of range","[ " &amp; TEXT(_xlfn.FORECAST.LINEAR(C366,R366:S366,N366:O366),"#.####") &amp; ", " &amp; TEXT(_xlfn.FORECAST.LINEAR(C366,P366:Q366,L366:M366),"#.####") &amp; " ]")),"")</f>
        <v/>
      </c>
      <c r="H366" s="52" t="str">
        <f>IF(C366="","",_xlfn.XMATCH(C366,FitCurve!AE366:AE1365,-1))</f>
        <v/>
      </c>
      <c r="I366" s="52" t="str">
        <f>IF(C366="","",_xlfn.XMATCH(C366,FitCurve!AE366:AE1365,1))</f>
        <v/>
      </c>
      <c r="J366" s="52" t="str">
        <f>IF(C366="","",_xlfn.XMATCH(C366,FitCurve!AF366:AF1365,-1))</f>
        <v/>
      </c>
      <c r="K366" s="52" t="str">
        <f>IF(C366="","",_xlfn.XMATCH(C366,FitCurve!AF366:AF1365,1))</f>
        <v/>
      </c>
      <c r="L366" s="3" t="str" cm="1">
        <f t="array" ref="L366">IF(C366="","",INDEX(FitCurve!$AE$3:$AE$1002,H366))</f>
        <v/>
      </c>
      <c r="M366" s="3" t="str" cm="1">
        <f t="array" ref="M366">IF(C366="","",INDEX(FitCurve!$AE$3:$AE$1002,I366))</f>
        <v/>
      </c>
      <c r="N366" s="3" t="str" cm="1">
        <f t="array" ref="N366">IF(C366="","",INDEX(FitCurve!$AF$3:$AF$1002,J366))</f>
        <v/>
      </c>
      <c r="O366" s="3" t="str" cm="1">
        <f t="array" ref="O366">IF(C366="","",INDEX(FitCurve!$AF$3:$AF$1002,K366))</f>
        <v/>
      </c>
      <c r="P366" s="3" t="str" cm="1">
        <f t="array" ref="P366">IF(C366="","",INDEX(FitCurve!$B$3:$B$1002,H366))</f>
        <v/>
      </c>
      <c r="Q366" s="3" t="str" cm="1">
        <f t="array" ref="Q366">IF(C366="","",INDEX(FitCurve!$B$3:$B$1002,I366))</f>
        <v/>
      </c>
      <c r="R366" s="3" t="str" cm="1">
        <f t="array" ref="R366">IF(C366="","",INDEX(FitCurve!$B$3:$B$1002,J366))</f>
        <v/>
      </c>
      <c r="S366" s="3" t="str" cm="1">
        <f t="array" ref="S366">IF(C366="","",INDEX(FitCurve!$B$3:$B$1002,K366))</f>
        <v/>
      </c>
    </row>
    <row r="367" spans="3:19" x14ac:dyDescent="0.25">
      <c r="C367" s="36"/>
      <c r="D367" s="3" t="str">
        <f>IF(C367="","",IF(OR(C367&gt;MAX(_xlfn.ANCHORARRAY(FitCurve!$E$3)),C367&lt;MIN(_xlfn.ANCHORARRAY(FitCurve!$E$3))),"Out of range",IF(CurveFitting!$N$3="5PL",10^(CurveFitting!$U$26-((LOG10(((CurveFitting!$U$25-CurveFitting!$U$24)/(C367-CurveFitting!$U$24))^(1/CurveFitting!$U$28)-1))/1)/CurveFitting!$U$27),
IF(CurveFitting!$N$3="4PL",10^(CurveFitting!$U$26-((LOG10((CurveFitting!$U$25-CurveFitting!$U$24)/(C367-CurveFitting!$U$24)-1))/CurveFitting!$U$27)),
IF(CurveFitting!$N$3="Linear",(C367-CurveFitting!$U$24)/CurveFitting!$U$25,
IF(CurveFitting!$N$3="Hyperbolic",CurveFitting!$U$25*C367/(CurveFitting!$U$24-C367),
IF(CurveFitting!$N$3="Exp1",CurveFitting!$U$26*LN(CurveFitting!$U$25/(CurveFitting!$U$25-C367)-CurveFitting!$U$24/(CurveFitting!$U$25-C367)),
IF(CurveFitting!$N$3="Exp2",CurveFitting!$U$26*LOG(CurveFitting!$U$24/(CurveFitting!$U$24-C367)-CurveFitting!$U$25/(CurveFitting!$U$24-C367)),""))))))))</f>
        <v/>
      </c>
      <c r="E367" s="3" t="str">
        <f>IFERROR(IF(C367="","",IF(OR(C367&gt;MAX(_xlfn.ANCHORARRAY(FitCurve!$E$3)),C367&lt;MIN(_xlfn.ANCHORARRAY(FitCurve!$E$3))),"Out of range","[ " &amp; TEXT(_xlfn.FORECAST.LINEAR(C367,R367:S367,N367:O367),"#.####") &amp; ", " &amp; TEXT(_xlfn.FORECAST.LINEAR(C367,P367:Q367,L367:M367),"#.####") &amp; " ]")),"")</f>
        <v/>
      </c>
      <c r="H367" s="52" t="str">
        <f>IF(C367="","",_xlfn.XMATCH(C367,FitCurve!AE367:AE1366,-1))</f>
        <v/>
      </c>
      <c r="I367" s="52" t="str">
        <f>IF(C367="","",_xlfn.XMATCH(C367,FitCurve!AE367:AE1366,1))</f>
        <v/>
      </c>
      <c r="J367" s="52" t="str">
        <f>IF(C367="","",_xlfn.XMATCH(C367,FitCurve!AF367:AF1366,-1))</f>
        <v/>
      </c>
      <c r="K367" s="52" t="str">
        <f>IF(C367="","",_xlfn.XMATCH(C367,FitCurve!AF367:AF1366,1))</f>
        <v/>
      </c>
      <c r="L367" s="3" t="str" cm="1">
        <f t="array" ref="L367">IF(C367="","",INDEX(FitCurve!$AE$3:$AE$1002,H367))</f>
        <v/>
      </c>
      <c r="M367" s="3" t="str" cm="1">
        <f t="array" ref="M367">IF(C367="","",INDEX(FitCurve!$AE$3:$AE$1002,I367))</f>
        <v/>
      </c>
      <c r="N367" s="3" t="str" cm="1">
        <f t="array" ref="N367">IF(C367="","",INDEX(FitCurve!$AF$3:$AF$1002,J367))</f>
        <v/>
      </c>
      <c r="O367" s="3" t="str" cm="1">
        <f t="array" ref="O367">IF(C367="","",INDEX(FitCurve!$AF$3:$AF$1002,K367))</f>
        <v/>
      </c>
      <c r="P367" s="3" t="str" cm="1">
        <f t="array" ref="P367">IF(C367="","",INDEX(FitCurve!$B$3:$B$1002,H367))</f>
        <v/>
      </c>
      <c r="Q367" s="3" t="str" cm="1">
        <f t="array" ref="Q367">IF(C367="","",INDEX(FitCurve!$B$3:$B$1002,I367))</f>
        <v/>
      </c>
      <c r="R367" s="3" t="str" cm="1">
        <f t="array" ref="R367">IF(C367="","",INDEX(FitCurve!$B$3:$B$1002,J367))</f>
        <v/>
      </c>
      <c r="S367" s="3" t="str" cm="1">
        <f t="array" ref="S367">IF(C367="","",INDEX(FitCurve!$B$3:$B$1002,K367))</f>
        <v/>
      </c>
    </row>
    <row r="368" spans="3:19" x14ac:dyDescent="0.25">
      <c r="C368" s="36"/>
      <c r="D368" s="3" t="str">
        <f>IF(C368="","",IF(OR(C368&gt;MAX(_xlfn.ANCHORARRAY(FitCurve!$E$3)),C368&lt;MIN(_xlfn.ANCHORARRAY(FitCurve!$E$3))),"Out of range",IF(CurveFitting!$N$3="5PL",10^(CurveFitting!$U$26-((LOG10(((CurveFitting!$U$25-CurveFitting!$U$24)/(C368-CurveFitting!$U$24))^(1/CurveFitting!$U$28)-1))/1)/CurveFitting!$U$27),
IF(CurveFitting!$N$3="4PL",10^(CurveFitting!$U$26-((LOG10((CurveFitting!$U$25-CurveFitting!$U$24)/(C368-CurveFitting!$U$24)-1))/CurveFitting!$U$27)),
IF(CurveFitting!$N$3="Linear",(C368-CurveFitting!$U$24)/CurveFitting!$U$25,
IF(CurveFitting!$N$3="Hyperbolic",CurveFitting!$U$25*C368/(CurveFitting!$U$24-C368),
IF(CurveFitting!$N$3="Exp1",CurveFitting!$U$26*LN(CurveFitting!$U$25/(CurveFitting!$U$25-C368)-CurveFitting!$U$24/(CurveFitting!$U$25-C368)),
IF(CurveFitting!$N$3="Exp2",CurveFitting!$U$26*LOG(CurveFitting!$U$24/(CurveFitting!$U$24-C368)-CurveFitting!$U$25/(CurveFitting!$U$24-C368)),""))))))))</f>
        <v/>
      </c>
      <c r="E368" s="3" t="str">
        <f>IFERROR(IF(C368="","",IF(OR(C368&gt;MAX(_xlfn.ANCHORARRAY(FitCurve!$E$3)),C368&lt;MIN(_xlfn.ANCHORARRAY(FitCurve!$E$3))),"Out of range","[ " &amp; TEXT(_xlfn.FORECAST.LINEAR(C368,R368:S368,N368:O368),"#.####") &amp; ", " &amp; TEXT(_xlfn.FORECAST.LINEAR(C368,P368:Q368,L368:M368),"#.####") &amp; " ]")),"")</f>
        <v/>
      </c>
      <c r="H368" s="52" t="str">
        <f>IF(C368="","",_xlfn.XMATCH(C368,FitCurve!AE368:AE1367,-1))</f>
        <v/>
      </c>
      <c r="I368" s="52" t="str">
        <f>IF(C368="","",_xlfn.XMATCH(C368,FitCurve!AE368:AE1367,1))</f>
        <v/>
      </c>
      <c r="J368" s="52" t="str">
        <f>IF(C368="","",_xlfn.XMATCH(C368,FitCurve!AF368:AF1367,-1))</f>
        <v/>
      </c>
      <c r="K368" s="52" t="str">
        <f>IF(C368="","",_xlfn.XMATCH(C368,FitCurve!AF368:AF1367,1))</f>
        <v/>
      </c>
      <c r="L368" s="3" t="str" cm="1">
        <f t="array" ref="L368">IF(C368="","",INDEX(FitCurve!$AE$3:$AE$1002,H368))</f>
        <v/>
      </c>
      <c r="M368" s="3" t="str" cm="1">
        <f t="array" ref="M368">IF(C368="","",INDEX(FitCurve!$AE$3:$AE$1002,I368))</f>
        <v/>
      </c>
      <c r="N368" s="3" t="str" cm="1">
        <f t="array" ref="N368">IF(C368="","",INDEX(FitCurve!$AF$3:$AF$1002,J368))</f>
        <v/>
      </c>
      <c r="O368" s="3" t="str" cm="1">
        <f t="array" ref="O368">IF(C368="","",INDEX(FitCurve!$AF$3:$AF$1002,K368))</f>
        <v/>
      </c>
      <c r="P368" s="3" t="str" cm="1">
        <f t="array" ref="P368">IF(C368="","",INDEX(FitCurve!$B$3:$B$1002,H368))</f>
        <v/>
      </c>
      <c r="Q368" s="3" t="str" cm="1">
        <f t="array" ref="Q368">IF(C368="","",INDEX(FitCurve!$B$3:$B$1002,I368))</f>
        <v/>
      </c>
      <c r="R368" s="3" t="str" cm="1">
        <f t="array" ref="R368">IF(C368="","",INDEX(FitCurve!$B$3:$B$1002,J368))</f>
        <v/>
      </c>
      <c r="S368" s="3" t="str" cm="1">
        <f t="array" ref="S368">IF(C368="","",INDEX(FitCurve!$B$3:$B$1002,K368))</f>
        <v/>
      </c>
    </row>
    <row r="369" spans="3:19" x14ac:dyDescent="0.25">
      <c r="C369" s="36"/>
      <c r="D369" s="3" t="str">
        <f>IF(C369="","",IF(OR(C369&gt;MAX(_xlfn.ANCHORARRAY(FitCurve!$E$3)),C369&lt;MIN(_xlfn.ANCHORARRAY(FitCurve!$E$3))),"Out of range",IF(CurveFitting!$N$3="5PL",10^(CurveFitting!$U$26-((LOG10(((CurveFitting!$U$25-CurveFitting!$U$24)/(C369-CurveFitting!$U$24))^(1/CurveFitting!$U$28)-1))/1)/CurveFitting!$U$27),
IF(CurveFitting!$N$3="4PL",10^(CurveFitting!$U$26-((LOG10((CurveFitting!$U$25-CurveFitting!$U$24)/(C369-CurveFitting!$U$24)-1))/CurveFitting!$U$27)),
IF(CurveFitting!$N$3="Linear",(C369-CurveFitting!$U$24)/CurveFitting!$U$25,
IF(CurveFitting!$N$3="Hyperbolic",CurveFitting!$U$25*C369/(CurveFitting!$U$24-C369),
IF(CurveFitting!$N$3="Exp1",CurveFitting!$U$26*LN(CurveFitting!$U$25/(CurveFitting!$U$25-C369)-CurveFitting!$U$24/(CurveFitting!$U$25-C369)),
IF(CurveFitting!$N$3="Exp2",CurveFitting!$U$26*LOG(CurveFitting!$U$24/(CurveFitting!$U$24-C369)-CurveFitting!$U$25/(CurveFitting!$U$24-C369)),""))))))))</f>
        <v/>
      </c>
      <c r="E369" s="3" t="str">
        <f>IFERROR(IF(C369="","",IF(OR(C369&gt;MAX(_xlfn.ANCHORARRAY(FitCurve!$E$3)),C369&lt;MIN(_xlfn.ANCHORARRAY(FitCurve!$E$3))),"Out of range","[ " &amp; TEXT(_xlfn.FORECAST.LINEAR(C369,R369:S369,N369:O369),"#.####") &amp; ", " &amp; TEXT(_xlfn.FORECAST.LINEAR(C369,P369:Q369,L369:M369),"#.####") &amp; " ]")),"")</f>
        <v/>
      </c>
      <c r="H369" s="52" t="str">
        <f>IF(C369="","",_xlfn.XMATCH(C369,FitCurve!AE369:AE1368,-1))</f>
        <v/>
      </c>
      <c r="I369" s="52" t="str">
        <f>IF(C369="","",_xlfn.XMATCH(C369,FitCurve!AE369:AE1368,1))</f>
        <v/>
      </c>
      <c r="J369" s="52" t="str">
        <f>IF(C369="","",_xlfn.XMATCH(C369,FitCurve!AF369:AF1368,-1))</f>
        <v/>
      </c>
      <c r="K369" s="52" t="str">
        <f>IF(C369="","",_xlfn.XMATCH(C369,FitCurve!AF369:AF1368,1))</f>
        <v/>
      </c>
      <c r="L369" s="3" t="str" cm="1">
        <f t="array" ref="L369">IF(C369="","",INDEX(FitCurve!$AE$3:$AE$1002,H369))</f>
        <v/>
      </c>
      <c r="M369" s="3" t="str" cm="1">
        <f t="array" ref="M369">IF(C369="","",INDEX(FitCurve!$AE$3:$AE$1002,I369))</f>
        <v/>
      </c>
      <c r="N369" s="3" t="str" cm="1">
        <f t="array" ref="N369">IF(C369="","",INDEX(FitCurve!$AF$3:$AF$1002,J369))</f>
        <v/>
      </c>
      <c r="O369" s="3" t="str" cm="1">
        <f t="array" ref="O369">IF(C369="","",INDEX(FitCurve!$AF$3:$AF$1002,K369))</f>
        <v/>
      </c>
      <c r="P369" s="3" t="str" cm="1">
        <f t="array" ref="P369">IF(C369="","",INDEX(FitCurve!$B$3:$B$1002,H369))</f>
        <v/>
      </c>
      <c r="Q369" s="3" t="str" cm="1">
        <f t="array" ref="Q369">IF(C369="","",INDEX(FitCurve!$B$3:$B$1002,I369))</f>
        <v/>
      </c>
      <c r="R369" s="3" t="str" cm="1">
        <f t="array" ref="R369">IF(C369="","",INDEX(FitCurve!$B$3:$B$1002,J369))</f>
        <v/>
      </c>
      <c r="S369" s="3" t="str" cm="1">
        <f t="array" ref="S369">IF(C369="","",INDEX(FitCurve!$B$3:$B$1002,K369))</f>
        <v/>
      </c>
    </row>
    <row r="370" spans="3:19" x14ac:dyDescent="0.25">
      <c r="C370" s="36"/>
      <c r="D370" s="3" t="str">
        <f>IF(C370="","",IF(OR(C370&gt;MAX(_xlfn.ANCHORARRAY(FitCurve!$E$3)),C370&lt;MIN(_xlfn.ANCHORARRAY(FitCurve!$E$3))),"Out of range",IF(CurveFitting!$N$3="5PL",10^(CurveFitting!$U$26-((LOG10(((CurveFitting!$U$25-CurveFitting!$U$24)/(C370-CurveFitting!$U$24))^(1/CurveFitting!$U$28)-1))/1)/CurveFitting!$U$27),
IF(CurveFitting!$N$3="4PL",10^(CurveFitting!$U$26-((LOG10((CurveFitting!$U$25-CurveFitting!$U$24)/(C370-CurveFitting!$U$24)-1))/CurveFitting!$U$27)),
IF(CurveFitting!$N$3="Linear",(C370-CurveFitting!$U$24)/CurveFitting!$U$25,
IF(CurveFitting!$N$3="Hyperbolic",CurveFitting!$U$25*C370/(CurveFitting!$U$24-C370),
IF(CurveFitting!$N$3="Exp1",CurveFitting!$U$26*LN(CurveFitting!$U$25/(CurveFitting!$U$25-C370)-CurveFitting!$U$24/(CurveFitting!$U$25-C370)),
IF(CurveFitting!$N$3="Exp2",CurveFitting!$U$26*LOG(CurveFitting!$U$24/(CurveFitting!$U$24-C370)-CurveFitting!$U$25/(CurveFitting!$U$24-C370)),""))))))))</f>
        <v/>
      </c>
      <c r="E370" s="3" t="str">
        <f>IFERROR(IF(C370="","",IF(OR(C370&gt;MAX(_xlfn.ANCHORARRAY(FitCurve!$E$3)),C370&lt;MIN(_xlfn.ANCHORARRAY(FitCurve!$E$3))),"Out of range","[ " &amp; TEXT(_xlfn.FORECAST.LINEAR(C370,R370:S370,N370:O370),"#.####") &amp; ", " &amp; TEXT(_xlfn.FORECAST.LINEAR(C370,P370:Q370,L370:M370),"#.####") &amp; " ]")),"")</f>
        <v/>
      </c>
      <c r="H370" s="52" t="str">
        <f>IF(C370="","",_xlfn.XMATCH(C370,FitCurve!AE370:AE1369,-1))</f>
        <v/>
      </c>
      <c r="I370" s="52" t="str">
        <f>IF(C370="","",_xlfn.XMATCH(C370,FitCurve!AE370:AE1369,1))</f>
        <v/>
      </c>
      <c r="J370" s="52" t="str">
        <f>IF(C370="","",_xlfn.XMATCH(C370,FitCurve!AF370:AF1369,-1))</f>
        <v/>
      </c>
      <c r="K370" s="52" t="str">
        <f>IF(C370="","",_xlfn.XMATCH(C370,FitCurve!AF370:AF1369,1))</f>
        <v/>
      </c>
      <c r="L370" s="3" t="str" cm="1">
        <f t="array" ref="L370">IF(C370="","",INDEX(FitCurve!$AE$3:$AE$1002,H370))</f>
        <v/>
      </c>
      <c r="M370" s="3" t="str" cm="1">
        <f t="array" ref="M370">IF(C370="","",INDEX(FitCurve!$AE$3:$AE$1002,I370))</f>
        <v/>
      </c>
      <c r="N370" s="3" t="str" cm="1">
        <f t="array" ref="N370">IF(C370="","",INDEX(FitCurve!$AF$3:$AF$1002,J370))</f>
        <v/>
      </c>
      <c r="O370" s="3" t="str" cm="1">
        <f t="array" ref="O370">IF(C370="","",INDEX(FitCurve!$AF$3:$AF$1002,K370))</f>
        <v/>
      </c>
      <c r="P370" s="3" t="str" cm="1">
        <f t="array" ref="P370">IF(C370="","",INDEX(FitCurve!$B$3:$B$1002,H370))</f>
        <v/>
      </c>
      <c r="Q370" s="3" t="str" cm="1">
        <f t="array" ref="Q370">IF(C370="","",INDEX(FitCurve!$B$3:$B$1002,I370))</f>
        <v/>
      </c>
      <c r="R370" s="3" t="str" cm="1">
        <f t="array" ref="R370">IF(C370="","",INDEX(FitCurve!$B$3:$B$1002,J370))</f>
        <v/>
      </c>
      <c r="S370" s="3" t="str" cm="1">
        <f t="array" ref="S370">IF(C370="","",INDEX(FitCurve!$B$3:$B$1002,K370))</f>
        <v/>
      </c>
    </row>
    <row r="371" spans="3:19" x14ac:dyDescent="0.25">
      <c r="C371" s="36"/>
      <c r="D371" s="3" t="str">
        <f>IF(C371="","",IF(OR(C371&gt;MAX(_xlfn.ANCHORARRAY(FitCurve!$E$3)),C371&lt;MIN(_xlfn.ANCHORARRAY(FitCurve!$E$3))),"Out of range",IF(CurveFitting!$N$3="5PL",10^(CurveFitting!$U$26-((LOG10(((CurveFitting!$U$25-CurveFitting!$U$24)/(C371-CurveFitting!$U$24))^(1/CurveFitting!$U$28)-1))/1)/CurveFitting!$U$27),
IF(CurveFitting!$N$3="4PL",10^(CurveFitting!$U$26-((LOG10((CurveFitting!$U$25-CurveFitting!$U$24)/(C371-CurveFitting!$U$24)-1))/CurveFitting!$U$27)),
IF(CurveFitting!$N$3="Linear",(C371-CurveFitting!$U$24)/CurveFitting!$U$25,
IF(CurveFitting!$N$3="Hyperbolic",CurveFitting!$U$25*C371/(CurveFitting!$U$24-C371),
IF(CurveFitting!$N$3="Exp1",CurveFitting!$U$26*LN(CurveFitting!$U$25/(CurveFitting!$U$25-C371)-CurveFitting!$U$24/(CurveFitting!$U$25-C371)),
IF(CurveFitting!$N$3="Exp2",CurveFitting!$U$26*LOG(CurveFitting!$U$24/(CurveFitting!$U$24-C371)-CurveFitting!$U$25/(CurveFitting!$U$24-C371)),""))))))))</f>
        <v/>
      </c>
      <c r="E371" s="3" t="str">
        <f>IFERROR(IF(C371="","",IF(OR(C371&gt;MAX(_xlfn.ANCHORARRAY(FitCurve!$E$3)),C371&lt;MIN(_xlfn.ANCHORARRAY(FitCurve!$E$3))),"Out of range","[ " &amp; TEXT(_xlfn.FORECAST.LINEAR(C371,R371:S371,N371:O371),"#.####") &amp; ", " &amp; TEXT(_xlfn.FORECAST.LINEAR(C371,P371:Q371,L371:M371),"#.####") &amp; " ]")),"")</f>
        <v/>
      </c>
      <c r="H371" s="52" t="str">
        <f>IF(C371="","",_xlfn.XMATCH(C371,FitCurve!AE371:AE1370,-1))</f>
        <v/>
      </c>
      <c r="I371" s="52" t="str">
        <f>IF(C371="","",_xlfn.XMATCH(C371,FitCurve!AE371:AE1370,1))</f>
        <v/>
      </c>
      <c r="J371" s="52" t="str">
        <f>IF(C371="","",_xlfn.XMATCH(C371,FitCurve!AF371:AF1370,-1))</f>
        <v/>
      </c>
      <c r="K371" s="52" t="str">
        <f>IF(C371="","",_xlfn.XMATCH(C371,FitCurve!AF371:AF1370,1))</f>
        <v/>
      </c>
      <c r="L371" s="3" t="str" cm="1">
        <f t="array" ref="L371">IF(C371="","",INDEX(FitCurve!$AE$3:$AE$1002,H371))</f>
        <v/>
      </c>
      <c r="M371" s="3" t="str" cm="1">
        <f t="array" ref="M371">IF(C371="","",INDEX(FitCurve!$AE$3:$AE$1002,I371))</f>
        <v/>
      </c>
      <c r="N371" s="3" t="str" cm="1">
        <f t="array" ref="N371">IF(C371="","",INDEX(FitCurve!$AF$3:$AF$1002,J371))</f>
        <v/>
      </c>
      <c r="O371" s="3" t="str" cm="1">
        <f t="array" ref="O371">IF(C371="","",INDEX(FitCurve!$AF$3:$AF$1002,K371))</f>
        <v/>
      </c>
      <c r="P371" s="3" t="str" cm="1">
        <f t="array" ref="P371">IF(C371="","",INDEX(FitCurve!$B$3:$B$1002,H371))</f>
        <v/>
      </c>
      <c r="Q371" s="3" t="str" cm="1">
        <f t="array" ref="Q371">IF(C371="","",INDEX(FitCurve!$B$3:$B$1002,I371))</f>
        <v/>
      </c>
      <c r="R371" s="3" t="str" cm="1">
        <f t="array" ref="R371">IF(C371="","",INDEX(FitCurve!$B$3:$B$1002,J371))</f>
        <v/>
      </c>
      <c r="S371" s="3" t="str" cm="1">
        <f t="array" ref="S371">IF(C371="","",INDEX(FitCurve!$B$3:$B$1002,K371))</f>
        <v/>
      </c>
    </row>
    <row r="372" spans="3:19" x14ac:dyDescent="0.25">
      <c r="C372" s="36"/>
      <c r="D372" s="3" t="str">
        <f>IF(C372="","",IF(OR(C372&gt;MAX(_xlfn.ANCHORARRAY(FitCurve!$E$3)),C372&lt;MIN(_xlfn.ANCHORARRAY(FitCurve!$E$3))),"Out of range",IF(CurveFitting!$N$3="5PL",10^(CurveFitting!$U$26-((LOG10(((CurveFitting!$U$25-CurveFitting!$U$24)/(C372-CurveFitting!$U$24))^(1/CurveFitting!$U$28)-1))/1)/CurveFitting!$U$27),
IF(CurveFitting!$N$3="4PL",10^(CurveFitting!$U$26-((LOG10((CurveFitting!$U$25-CurveFitting!$U$24)/(C372-CurveFitting!$U$24)-1))/CurveFitting!$U$27)),
IF(CurveFitting!$N$3="Linear",(C372-CurveFitting!$U$24)/CurveFitting!$U$25,
IF(CurveFitting!$N$3="Hyperbolic",CurveFitting!$U$25*C372/(CurveFitting!$U$24-C372),
IF(CurveFitting!$N$3="Exp1",CurveFitting!$U$26*LN(CurveFitting!$U$25/(CurveFitting!$U$25-C372)-CurveFitting!$U$24/(CurveFitting!$U$25-C372)),
IF(CurveFitting!$N$3="Exp2",CurveFitting!$U$26*LOG(CurveFitting!$U$24/(CurveFitting!$U$24-C372)-CurveFitting!$U$25/(CurveFitting!$U$24-C372)),""))))))))</f>
        <v/>
      </c>
      <c r="E372" s="3" t="str">
        <f>IFERROR(IF(C372="","",IF(OR(C372&gt;MAX(_xlfn.ANCHORARRAY(FitCurve!$E$3)),C372&lt;MIN(_xlfn.ANCHORARRAY(FitCurve!$E$3))),"Out of range","[ " &amp; TEXT(_xlfn.FORECAST.LINEAR(C372,R372:S372,N372:O372),"#.####") &amp; ", " &amp; TEXT(_xlfn.FORECAST.LINEAR(C372,P372:Q372,L372:M372),"#.####") &amp; " ]")),"")</f>
        <v/>
      </c>
      <c r="H372" s="52" t="str">
        <f>IF(C372="","",_xlfn.XMATCH(C372,FitCurve!AE372:AE1371,-1))</f>
        <v/>
      </c>
      <c r="I372" s="52" t="str">
        <f>IF(C372="","",_xlfn.XMATCH(C372,FitCurve!AE372:AE1371,1))</f>
        <v/>
      </c>
      <c r="J372" s="52" t="str">
        <f>IF(C372="","",_xlfn.XMATCH(C372,FitCurve!AF372:AF1371,-1))</f>
        <v/>
      </c>
      <c r="K372" s="52" t="str">
        <f>IF(C372="","",_xlfn.XMATCH(C372,FitCurve!AF372:AF1371,1))</f>
        <v/>
      </c>
      <c r="L372" s="3" t="str" cm="1">
        <f t="array" ref="L372">IF(C372="","",INDEX(FitCurve!$AE$3:$AE$1002,H372))</f>
        <v/>
      </c>
      <c r="M372" s="3" t="str" cm="1">
        <f t="array" ref="M372">IF(C372="","",INDEX(FitCurve!$AE$3:$AE$1002,I372))</f>
        <v/>
      </c>
      <c r="N372" s="3" t="str" cm="1">
        <f t="array" ref="N372">IF(C372="","",INDEX(FitCurve!$AF$3:$AF$1002,J372))</f>
        <v/>
      </c>
      <c r="O372" s="3" t="str" cm="1">
        <f t="array" ref="O372">IF(C372="","",INDEX(FitCurve!$AF$3:$AF$1002,K372))</f>
        <v/>
      </c>
      <c r="P372" s="3" t="str" cm="1">
        <f t="array" ref="P372">IF(C372="","",INDEX(FitCurve!$B$3:$B$1002,H372))</f>
        <v/>
      </c>
      <c r="Q372" s="3" t="str" cm="1">
        <f t="array" ref="Q372">IF(C372="","",INDEX(FitCurve!$B$3:$B$1002,I372))</f>
        <v/>
      </c>
      <c r="R372" s="3" t="str" cm="1">
        <f t="array" ref="R372">IF(C372="","",INDEX(FitCurve!$B$3:$B$1002,J372))</f>
        <v/>
      </c>
      <c r="S372" s="3" t="str" cm="1">
        <f t="array" ref="S372">IF(C372="","",INDEX(FitCurve!$B$3:$B$1002,K372))</f>
        <v/>
      </c>
    </row>
    <row r="373" spans="3:19" x14ac:dyDescent="0.25">
      <c r="C373" s="36"/>
      <c r="D373" s="3" t="str">
        <f>IF(C373="","",IF(OR(C373&gt;MAX(_xlfn.ANCHORARRAY(FitCurve!$E$3)),C373&lt;MIN(_xlfn.ANCHORARRAY(FitCurve!$E$3))),"Out of range",IF(CurveFitting!$N$3="5PL",10^(CurveFitting!$U$26-((LOG10(((CurveFitting!$U$25-CurveFitting!$U$24)/(C373-CurveFitting!$U$24))^(1/CurveFitting!$U$28)-1))/1)/CurveFitting!$U$27),
IF(CurveFitting!$N$3="4PL",10^(CurveFitting!$U$26-((LOG10((CurveFitting!$U$25-CurveFitting!$U$24)/(C373-CurveFitting!$U$24)-1))/CurveFitting!$U$27)),
IF(CurveFitting!$N$3="Linear",(C373-CurveFitting!$U$24)/CurveFitting!$U$25,
IF(CurveFitting!$N$3="Hyperbolic",CurveFitting!$U$25*C373/(CurveFitting!$U$24-C373),
IF(CurveFitting!$N$3="Exp1",CurveFitting!$U$26*LN(CurveFitting!$U$25/(CurveFitting!$U$25-C373)-CurveFitting!$U$24/(CurveFitting!$U$25-C373)),
IF(CurveFitting!$N$3="Exp2",CurveFitting!$U$26*LOG(CurveFitting!$U$24/(CurveFitting!$U$24-C373)-CurveFitting!$U$25/(CurveFitting!$U$24-C373)),""))))))))</f>
        <v/>
      </c>
      <c r="E373" s="3" t="str">
        <f>IFERROR(IF(C373="","",IF(OR(C373&gt;MAX(_xlfn.ANCHORARRAY(FitCurve!$E$3)),C373&lt;MIN(_xlfn.ANCHORARRAY(FitCurve!$E$3))),"Out of range","[ " &amp; TEXT(_xlfn.FORECAST.LINEAR(C373,R373:S373,N373:O373),"#.####") &amp; ", " &amp; TEXT(_xlfn.FORECAST.LINEAR(C373,P373:Q373,L373:M373),"#.####") &amp; " ]")),"")</f>
        <v/>
      </c>
      <c r="H373" s="52" t="str">
        <f>IF(C373="","",_xlfn.XMATCH(C373,FitCurve!AE373:AE1372,-1))</f>
        <v/>
      </c>
      <c r="I373" s="52" t="str">
        <f>IF(C373="","",_xlfn.XMATCH(C373,FitCurve!AE373:AE1372,1))</f>
        <v/>
      </c>
      <c r="J373" s="52" t="str">
        <f>IF(C373="","",_xlfn.XMATCH(C373,FitCurve!AF373:AF1372,-1))</f>
        <v/>
      </c>
      <c r="K373" s="52" t="str">
        <f>IF(C373="","",_xlfn.XMATCH(C373,FitCurve!AF373:AF1372,1))</f>
        <v/>
      </c>
      <c r="L373" s="3" t="str" cm="1">
        <f t="array" ref="L373">IF(C373="","",INDEX(FitCurve!$AE$3:$AE$1002,H373))</f>
        <v/>
      </c>
      <c r="M373" s="3" t="str" cm="1">
        <f t="array" ref="M373">IF(C373="","",INDEX(FitCurve!$AE$3:$AE$1002,I373))</f>
        <v/>
      </c>
      <c r="N373" s="3" t="str" cm="1">
        <f t="array" ref="N373">IF(C373="","",INDEX(FitCurve!$AF$3:$AF$1002,J373))</f>
        <v/>
      </c>
      <c r="O373" s="3" t="str" cm="1">
        <f t="array" ref="O373">IF(C373="","",INDEX(FitCurve!$AF$3:$AF$1002,K373))</f>
        <v/>
      </c>
      <c r="P373" s="3" t="str" cm="1">
        <f t="array" ref="P373">IF(C373="","",INDEX(FitCurve!$B$3:$B$1002,H373))</f>
        <v/>
      </c>
      <c r="Q373" s="3" t="str" cm="1">
        <f t="array" ref="Q373">IF(C373="","",INDEX(FitCurve!$B$3:$B$1002,I373))</f>
        <v/>
      </c>
      <c r="R373" s="3" t="str" cm="1">
        <f t="array" ref="R373">IF(C373="","",INDEX(FitCurve!$B$3:$B$1002,J373))</f>
        <v/>
      </c>
      <c r="S373" s="3" t="str" cm="1">
        <f t="array" ref="S373">IF(C373="","",INDEX(FitCurve!$B$3:$B$1002,K373))</f>
        <v/>
      </c>
    </row>
    <row r="374" spans="3:19" x14ac:dyDescent="0.25">
      <c r="C374" s="36"/>
      <c r="D374" s="3" t="str">
        <f>IF(C374="","",IF(OR(C374&gt;MAX(_xlfn.ANCHORARRAY(FitCurve!$E$3)),C374&lt;MIN(_xlfn.ANCHORARRAY(FitCurve!$E$3))),"Out of range",IF(CurveFitting!$N$3="5PL",10^(CurveFitting!$U$26-((LOG10(((CurveFitting!$U$25-CurveFitting!$U$24)/(C374-CurveFitting!$U$24))^(1/CurveFitting!$U$28)-1))/1)/CurveFitting!$U$27),
IF(CurveFitting!$N$3="4PL",10^(CurveFitting!$U$26-((LOG10((CurveFitting!$U$25-CurveFitting!$U$24)/(C374-CurveFitting!$U$24)-1))/CurveFitting!$U$27)),
IF(CurveFitting!$N$3="Linear",(C374-CurveFitting!$U$24)/CurveFitting!$U$25,
IF(CurveFitting!$N$3="Hyperbolic",CurveFitting!$U$25*C374/(CurveFitting!$U$24-C374),
IF(CurveFitting!$N$3="Exp1",CurveFitting!$U$26*LN(CurveFitting!$U$25/(CurveFitting!$U$25-C374)-CurveFitting!$U$24/(CurveFitting!$U$25-C374)),
IF(CurveFitting!$N$3="Exp2",CurveFitting!$U$26*LOG(CurveFitting!$U$24/(CurveFitting!$U$24-C374)-CurveFitting!$U$25/(CurveFitting!$U$24-C374)),""))))))))</f>
        <v/>
      </c>
      <c r="E374" s="3" t="str">
        <f>IFERROR(IF(C374="","",IF(OR(C374&gt;MAX(_xlfn.ANCHORARRAY(FitCurve!$E$3)),C374&lt;MIN(_xlfn.ANCHORARRAY(FitCurve!$E$3))),"Out of range","[ " &amp; TEXT(_xlfn.FORECAST.LINEAR(C374,R374:S374,N374:O374),"#.####") &amp; ", " &amp; TEXT(_xlfn.FORECAST.LINEAR(C374,P374:Q374,L374:M374),"#.####") &amp; " ]")),"")</f>
        <v/>
      </c>
      <c r="H374" s="52" t="str">
        <f>IF(C374="","",_xlfn.XMATCH(C374,FitCurve!AE374:AE1373,-1))</f>
        <v/>
      </c>
      <c r="I374" s="52" t="str">
        <f>IF(C374="","",_xlfn.XMATCH(C374,FitCurve!AE374:AE1373,1))</f>
        <v/>
      </c>
      <c r="J374" s="52" t="str">
        <f>IF(C374="","",_xlfn.XMATCH(C374,FitCurve!AF374:AF1373,-1))</f>
        <v/>
      </c>
      <c r="K374" s="52" t="str">
        <f>IF(C374="","",_xlfn.XMATCH(C374,FitCurve!AF374:AF1373,1))</f>
        <v/>
      </c>
      <c r="L374" s="3" t="str" cm="1">
        <f t="array" ref="L374">IF(C374="","",INDEX(FitCurve!$AE$3:$AE$1002,H374))</f>
        <v/>
      </c>
      <c r="M374" s="3" t="str" cm="1">
        <f t="array" ref="M374">IF(C374="","",INDEX(FitCurve!$AE$3:$AE$1002,I374))</f>
        <v/>
      </c>
      <c r="N374" s="3" t="str" cm="1">
        <f t="array" ref="N374">IF(C374="","",INDEX(FitCurve!$AF$3:$AF$1002,J374))</f>
        <v/>
      </c>
      <c r="O374" s="3" t="str" cm="1">
        <f t="array" ref="O374">IF(C374="","",INDEX(FitCurve!$AF$3:$AF$1002,K374))</f>
        <v/>
      </c>
      <c r="P374" s="3" t="str" cm="1">
        <f t="array" ref="P374">IF(C374="","",INDEX(FitCurve!$B$3:$B$1002,H374))</f>
        <v/>
      </c>
      <c r="Q374" s="3" t="str" cm="1">
        <f t="array" ref="Q374">IF(C374="","",INDEX(FitCurve!$B$3:$B$1002,I374))</f>
        <v/>
      </c>
      <c r="R374" s="3" t="str" cm="1">
        <f t="array" ref="R374">IF(C374="","",INDEX(FitCurve!$B$3:$B$1002,J374))</f>
        <v/>
      </c>
      <c r="S374" s="3" t="str" cm="1">
        <f t="array" ref="S374">IF(C374="","",INDEX(FitCurve!$B$3:$B$1002,K374))</f>
        <v/>
      </c>
    </row>
    <row r="375" spans="3:19" x14ac:dyDescent="0.25">
      <c r="C375" s="36"/>
      <c r="D375" s="3" t="str">
        <f>IF(C375="","",IF(OR(C375&gt;MAX(_xlfn.ANCHORARRAY(FitCurve!$E$3)),C375&lt;MIN(_xlfn.ANCHORARRAY(FitCurve!$E$3))),"Out of range",IF(CurveFitting!$N$3="5PL",10^(CurveFitting!$U$26-((LOG10(((CurveFitting!$U$25-CurveFitting!$U$24)/(C375-CurveFitting!$U$24))^(1/CurveFitting!$U$28)-1))/1)/CurveFitting!$U$27),
IF(CurveFitting!$N$3="4PL",10^(CurveFitting!$U$26-((LOG10((CurveFitting!$U$25-CurveFitting!$U$24)/(C375-CurveFitting!$U$24)-1))/CurveFitting!$U$27)),
IF(CurveFitting!$N$3="Linear",(C375-CurveFitting!$U$24)/CurveFitting!$U$25,
IF(CurveFitting!$N$3="Hyperbolic",CurveFitting!$U$25*C375/(CurveFitting!$U$24-C375),
IF(CurveFitting!$N$3="Exp1",CurveFitting!$U$26*LN(CurveFitting!$U$25/(CurveFitting!$U$25-C375)-CurveFitting!$U$24/(CurveFitting!$U$25-C375)),
IF(CurveFitting!$N$3="Exp2",CurveFitting!$U$26*LOG(CurveFitting!$U$24/(CurveFitting!$U$24-C375)-CurveFitting!$U$25/(CurveFitting!$U$24-C375)),""))))))))</f>
        <v/>
      </c>
      <c r="E375" s="3" t="str">
        <f>IFERROR(IF(C375="","",IF(OR(C375&gt;MAX(_xlfn.ANCHORARRAY(FitCurve!$E$3)),C375&lt;MIN(_xlfn.ANCHORARRAY(FitCurve!$E$3))),"Out of range","[ " &amp; TEXT(_xlfn.FORECAST.LINEAR(C375,R375:S375,N375:O375),"#.####") &amp; ", " &amp; TEXT(_xlfn.FORECAST.LINEAR(C375,P375:Q375,L375:M375),"#.####") &amp; " ]")),"")</f>
        <v/>
      </c>
      <c r="H375" s="52" t="str">
        <f>IF(C375="","",_xlfn.XMATCH(C375,FitCurve!AE375:AE1374,-1))</f>
        <v/>
      </c>
      <c r="I375" s="52" t="str">
        <f>IF(C375="","",_xlfn.XMATCH(C375,FitCurve!AE375:AE1374,1))</f>
        <v/>
      </c>
      <c r="J375" s="52" t="str">
        <f>IF(C375="","",_xlfn.XMATCH(C375,FitCurve!AF375:AF1374,-1))</f>
        <v/>
      </c>
      <c r="K375" s="52" t="str">
        <f>IF(C375="","",_xlfn.XMATCH(C375,FitCurve!AF375:AF1374,1))</f>
        <v/>
      </c>
      <c r="L375" s="3" t="str" cm="1">
        <f t="array" ref="L375">IF(C375="","",INDEX(FitCurve!$AE$3:$AE$1002,H375))</f>
        <v/>
      </c>
      <c r="M375" s="3" t="str" cm="1">
        <f t="array" ref="M375">IF(C375="","",INDEX(FitCurve!$AE$3:$AE$1002,I375))</f>
        <v/>
      </c>
      <c r="N375" s="3" t="str" cm="1">
        <f t="array" ref="N375">IF(C375="","",INDEX(FitCurve!$AF$3:$AF$1002,J375))</f>
        <v/>
      </c>
      <c r="O375" s="3" t="str" cm="1">
        <f t="array" ref="O375">IF(C375="","",INDEX(FitCurve!$AF$3:$AF$1002,K375))</f>
        <v/>
      </c>
      <c r="P375" s="3" t="str" cm="1">
        <f t="array" ref="P375">IF(C375="","",INDEX(FitCurve!$B$3:$B$1002,H375))</f>
        <v/>
      </c>
      <c r="Q375" s="3" t="str" cm="1">
        <f t="array" ref="Q375">IF(C375="","",INDEX(FitCurve!$B$3:$B$1002,I375))</f>
        <v/>
      </c>
      <c r="R375" s="3" t="str" cm="1">
        <f t="array" ref="R375">IF(C375="","",INDEX(FitCurve!$B$3:$B$1002,J375))</f>
        <v/>
      </c>
      <c r="S375" s="3" t="str" cm="1">
        <f t="array" ref="S375">IF(C375="","",INDEX(FitCurve!$B$3:$B$1002,K375))</f>
        <v/>
      </c>
    </row>
    <row r="376" spans="3:19" x14ac:dyDescent="0.25">
      <c r="C376" s="36"/>
      <c r="D376" s="3" t="str">
        <f>IF(C376="","",IF(OR(C376&gt;MAX(_xlfn.ANCHORARRAY(FitCurve!$E$3)),C376&lt;MIN(_xlfn.ANCHORARRAY(FitCurve!$E$3))),"Out of range",IF(CurveFitting!$N$3="5PL",10^(CurveFitting!$U$26-((LOG10(((CurveFitting!$U$25-CurveFitting!$U$24)/(C376-CurveFitting!$U$24))^(1/CurveFitting!$U$28)-1))/1)/CurveFitting!$U$27),
IF(CurveFitting!$N$3="4PL",10^(CurveFitting!$U$26-((LOG10((CurveFitting!$U$25-CurveFitting!$U$24)/(C376-CurveFitting!$U$24)-1))/CurveFitting!$U$27)),
IF(CurveFitting!$N$3="Linear",(C376-CurveFitting!$U$24)/CurveFitting!$U$25,
IF(CurveFitting!$N$3="Hyperbolic",CurveFitting!$U$25*C376/(CurveFitting!$U$24-C376),
IF(CurveFitting!$N$3="Exp1",CurveFitting!$U$26*LN(CurveFitting!$U$25/(CurveFitting!$U$25-C376)-CurveFitting!$U$24/(CurveFitting!$U$25-C376)),
IF(CurveFitting!$N$3="Exp2",CurveFitting!$U$26*LOG(CurveFitting!$U$24/(CurveFitting!$U$24-C376)-CurveFitting!$U$25/(CurveFitting!$U$24-C376)),""))))))))</f>
        <v/>
      </c>
      <c r="E376" s="3" t="str">
        <f>IFERROR(IF(C376="","",IF(OR(C376&gt;MAX(_xlfn.ANCHORARRAY(FitCurve!$E$3)),C376&lt;MIN(_xlfn.ANCHORARRAY(FitCurve!$E$3))),"Out of range","[ " &amp; TEXT(_xlfn.FORECAST.LINEAR(C376,R376:S376,N376:O376),"#.####") &amp; ", " &amp; TEXT(_xlfn.FORECAST.LINEAR(C376,P376:Q376,L376:M376),"#.####") &amp; " ]")),"")</f>
        <v/>
      </c>
      <c r="H376" s="52" t="str">
        <f>IF(C376="","",_xlfn.XMATCH(C376,FitCurve!AE376:AE1375,-1))</f>
        <v/>
      </c>
      <c r="I376" s="52" t="str">
        <f>IF(C376="","",_xlfn.XMATCH(C376,FitCurve!AE376:AE1375,1))</f>
        <v/>
      </c>
      <c r="J376" s="52" t="str">
        <f>IF(C376="","",_xlfn.XMATCH(C376,FitCurve!AF376:AF1375,-1))</f>
        <v/>
      </c>
      <c r="K376" s="52" t="str">
        <f>IF(C376="","",_xlfn.XMATCH(C376,FitCurve!AF376:AF1375,1))</f>
        <v/>
      </c>
      <c r="L376" s="3" t="str" cm="1">
        <f t="array" ref="L376">IF(C376="","",INDEX(FitCurve!$AE$3:$AE$1002,H376))</f>
        <v/>
      </c>
      <c r="M376" s="3" t="str" cm="1">
        <f t="array" ref="M376">IF(C376="","",INDEX(FitCurve!$AE$3:$AE$1002,I376))</f>
        <v/>
      </c>
      <c r="N376" s="3" t="str" cm="1">
        <f t="array" ref="N376">IF(C376="","",INDEX(FitCurve!$AF$3:$AF$1002,J376))</f>
        <v/>
      </c>
      <c r="O376" s="3" t="str" cm="1">
        <f t="array" ref="O376">IF(C376="","",INDEX(FitCurve!$AF$3:$AF$1002,K376))</f>
        <v/>
      </c>
      <c r="P376" s="3" t="str" cm="1">
        <f t="array" ref="P376">IF(C376="","",INDEX(FitCurve!$B$3:$B$1002,H376))</f>
        <v/>
      </c>
      <c r="Q376" s="3" t="str" cm="1">
        <f t="array" ref="Q376">IF(C376="","",INDEX(FitCurve!$B$3:$B$1002,I376))</f>
        <v/>
      </c>
      <c r="R376" s="3" t="str" cm="1">
        <f t="array" ref="R376">IF(C376="","",INDEX(FitCurve!$B$3:$B$1002,J376))</f>
        <v/>
      </c>
      <c r="S376" s="3" t="str" cm="1">
        <f t="array" ref="S376">IF(C376="","",INDEX(FitCurve!$B$3:$B$1002,K376))</f>
        <v/>
      </c>
    </row>
    <row r="377" spans="3:19" x14ac:dyDescent="0.25">
      <c r="C377" s="36"/>
      <c r="D377" s="3" t="str">
        <f>IF(C377="","",IF(OR(C377&gt;MAX(_xlfn.ANCHORARRAY(FitCurve!$E$3)),C377&lt;MIN(_xlfn.ANCHORARRAY(FitCurve!$E$3))),"Out of range",IF(CurveFitting!$N$3="5PL",10^(CurveFitting!$U$26-((LOG10(((CurveFitting!$U$25-CurveFitting!$U$24)/(C377-CurveFitting!$U$24))^(1/CurveFitting!$U$28)-1))/1)/CurveFitting!$U$27),
IF(CurveFitting!$N$3="4PL",10^(CurveFitting!$U$26-((LOG10((CurveFitting!$U$25-CurveFitting!$U$24)/(C377-CurveFitting!$U$24)-1))/CurveFitting!$U$27)),
IF(CurveFitting!$N$3="Linear",(C377-CurveFitting!$U$24)/CurveFitting!$U$25,
IF(CurveFitting!$N$3="Hyperbolic",CurveFitting!$U$25*C377/(CurveFitting!$U$24-C377),
IF(CurveFitting!$N$3="Exp1",CurveFitting!$U$26*LN(CurveFitting!$U$25/(CurveFitting!$U$25-C377)-CurveFitting!$U$24/(CurveFitting!$U$25-C377)),
IF(CurveFitting!$N$3="Exp2",CurveFitting!$U$26*LOG(CurveFitting!$U$24/(CurveFitting!$U$24-C377)-CurveFitting!$U$25/(CurveFitting!$U$24-C377)),""))))))))</f>
        <v/>
      </c>
      <c r="E377" s="3" t="str">
        <f>IFERROR(IF(C377="","",IF(OR(C377&gt;MAX(_xlfn.ANCHORARRAY(FitCurve!$E$3)),C377&lt;MIN(_xlfn.ANCHORARRAY(FitCurve!$E$3))),"Out of range","[ " &amp; TEXT(_xlfn.FORECAST.LINEAR(C377,R377:S377,N377:O377),"#.####") &amp; ", " &amp; TEXT(_xlfn.FORECAST.LINEAR(C377,P377:Q377,L377:M377),"#.####") &amp; " ]")),"")</f>
        <v/>
      </c>
      <c r="H377" s="52" t="str">
        <f>IF(C377="","",_xlfn.XMATCH(C377,FitCurve!AE377:AE1376,-1))</f>
        <v/>
      </c>
      <c r="I377" s="52" t="str">
        <f>IF(C377="","",_xlfn.XMATCH(C377,FitCurve!AE377:AE1376,1))</f>
        <v/>
      </c>
      <c r="J377" s="52" t="str">
        <f>IF(C377="","",_xlfn.XMATCH(C377,FitCurve!AF377:AF1376,-1))</f>
        <v/>
      </c>
      <c r="K377" s="52" t="str">
        <f>IF(C377="","",_xlfn.XMATCH(C377,FitCurve!AF377:AF1376,1))</f>
        <v/>
      </c>
      <c r="L377" s="3" t="str" cm="1">
        <f t="array" ref="L377">IF(C377="","",INDEX(FitCurve!$AE$3:$AE$1002,H377))</f>
        <v/>
      </c>
      <c r="M377" s="3" t="str" cm="1">
        <f t="array" ref="M377">IF(C377="","",INDEX(FitCurve!$AE$3:$AE$1002,I377))</f>
        <v/>
      </c>
      <c r="N377" s="3" t="str" cm="1">
        <f t="array" ref="N377">IF(C377="","",INDEX(FitCurve!$AF$3:$AF$1002,J377))</f>
        <v/>
      </c>
      <c r="O377" s="3" t="str" cm="1">
        <f t="array" ref="O377">IF(C377="","",INDEX(FitCurve!$AF$3:$AF$1002,K377))</f>
        <v/>
      </c>
      <c r="P377" s="3" t="str" cm="1">
        <f t="array" ref="P377">IF(C377="","",INDEX(FitCurve!$B$3:$B$1002,H377))</f>
        <v/>
      </c>
      <c r="Q377" s="3" t="str" cm="1">
        <f t="array" ref="Q377">IF(C377="","",INDEX(FitCurve!$B$3:$B$1002,I377))</f>
        <v/>
      </c>
      <c r="R377" s="3" t="str" cm="1">
        <f t="array" ref="R377">IF(C377="","",INDEX(FitCurve!$B$3:$B$1002,J377))</f>
        <v/>
      </c>
      <c r="S377" s="3" t="str" cm="1">
        <f t="array" ref="S377">IF(C377="","",INDEX(FitCurve!$B$3:$B$1002,K377))</f>
        <v/>
      </c>
    </row>
    <row r="378" spans="3:19" x14ac:dyDescent="0.25">
      <c r="C378" s="36"/>
      <c r="D378" s="3" t="str">
        <f>IF(C378="","",IF(OR(C378&gt;MAX(_xlfn.ANCHORARRAY(FitCurve!$E$3)),C378&lt;MIN(_xlfn.ANCHORARRAY(FitCurve!$E$3))),"Out of range",IF(CurveFitting!$N$3="5PL",10^(CurveFitting!$U$26-((LOG10(((CurveFitting!$U$25-CurveFitting!$U$24)/(C378-CurveFitting!$U$24))^(1/CurveFitting!$U$28)-1))/1)/CurveFitting!$U$27),
IF(CurveFitting!$N$3="4PL",10^(CurveFitting!$U$26-((LOG10((CurveFitting!$U$25-CurveFitting!$U$24)/(C378-CurveFitting!$U$24)-1))/CurveFitting!$U$27)),
IF(CurveFitting!$N$3="Linear",(C378-CurveFitting!$U$24)/CurveFitting!$U$25,
IF(CurveFitting!$N$3="Hyperbolic",CurveFitting!$U$25*C378/(CurveFitting!$U$24-C378),
IF(CurveFitting!$N$3="Exp1",CurveFitting!$U$26*LN(CurveFitting!$U$25/(CurveFitting!$U$25-C378)-CurveFitting!$U$24/(CurveFitting!$U$25-C378)),
IF(CurveFitting!$N$3="Exp2",CurveFitting!$U$26*LOG(CurveFitting!$U$24/(CurveFitting!$U$24-C378)-CurveFitting!$U$25/(CurveFitting!$U$24-C378)),""))))))))</f>
        <v/>
      </c>
      <c r="E378" s="3" t="str">
        <f>IFERROR(IF(C378="","",IF(OR(C378&gt;MAX(_xlfn.ANCHORARRAY(FitCurve!$E$3)),C378&lt;MIN(_xlfn.ANCHORARRAY(FitCurve!$E$3))),"Out of range","[ " &amp; TEXT(_xlfn.FORECAST.LINEAR(C378,R378:S378,N378:O378),"#.####") &amp; ", " &amp; TEXT(_xlfn.FORECAST.LINEAR(C378,P378:Q378,L378:M378),"#.####") &amp; " ]")),"")</f>
        <v/>
      </c>
      <c r="H378" s="52" t="str">
        <f>IF(C378="","",_xlfn.XMATCH(C378,FitCurve!AE378:AE1377,-1))</f>
        <v/>
      </c>
      <c r="I378" s="52" t="str">
        <f>IF(C378="","",_xlfn.XMATCH(C378,FitCurve!AE378:AE1377,1))</f>
        <v/>
      </c>
      <c r="J378" s="52" t="str">
        <f>IF(C378="","",_xlfn.XMATCH(C378,FitCurve!AF378:AF1377,-1))</f>
        <v/>
      </c>
      <c r="K378" s="52" t="str">
        <f>IF(C378="","",_xlfn.XMATCH(C378,FitCurve!AF378:AF1377,1))</f>
        <v/>
      </c>
      <c r="L378" s="3" t="str" cm="1">
        <f t="array" ref="L378">IF(C378="","",INDEX(FitCurve!$AE$3:$AE$1002,H378))</f>
        <v/>
      </c>
      <c r="M378" s="3" t="str" cm="1">
        <f t="array" ref="M378">IF(C378="","",INDEX(FitCurve!$AE$3:$AE$1002,I378))</f>
        <v/>
      </c>
      <c r="N378" s="3" t="str" cm="1">
        <f t="array" ref="N378">IF(C378="","",INDEX(FitCurve!$AF$3:$AF$1002,J378))</f>
        <v/>
      </c>
      <c r="O378" s="3" t="str" cm="1">
        <f t="array" ref="O378">IF(C378="","",INDEX(FitCurve!$AF$3:$AF$1002,K378))</f>
        <v/>
      </c>
      <c r="P378" s="3" t="str" cm="1">
        <f t="array" ref="P378">IF(C378="","",INDEX(FitCurve!$B$3:$B$1002,H378))</f>
        <v/>
      </c>
      <c r="Q378" s="3" t="str" cm="1">
        <f t="array" ref="Q378">IF(C378="","",INDEX(FitCurve!$B$3:$B$1002,I378))</f>
        <v/>
      </c>
      <c r="R378" s="3" t="str" cm="1">
        <f t="array" ref="R378">IF(C378="","",INDEX(FitCurve!$B$3:$B$1002,J378))</f>
        <v/>
      </c>
      <c r="S378" s="3" t="str" cm="1">
        <f t="array" ref="S378">IF(C378="","",INDEX(FitCurve!$B$3:$B$1002,K378))</f>
        <v/>
      </c>
    </row>
    <row r="379" spans="3:19" x14ac:dyDescent="0.25">
      <c r="C379" s="36"/>
      <c r="D379" s="3" t="str">
        <f>IF(C379="","",IF(OR(C379&gt;MAX(_xlfn.ANCHORARRAY(FitCurve!$E$3)),C379&lt;MIN(_xlfn.ANCHORARRAY(FitCurve!$E$3))),"Out of range",IF(CurveFitting!$N$3="5PL",10^(CurveFitting!$U$26-((LOG10(((CurveFitting!$U$25-CurveFitting!$U$24)/(C379-CurveFitting!$U$24))^(1/CurveFitting!$U$28)-1))/1)/CurveFitting!$U$27),
IF(CurveFitting!$N$3="4PL",10^(CurveFitting!$U$26-((LOG10((CurveFitting!$U$25-CurveFitting!$U$24)/(C379-CurveFitting!$U$24)-1))/CurveFitting!$U$27)),
IF(CurveFitting!$N$3="Linear",(C379-CurveFitting!$U$24)/CurveFitting!$U$25,
IF(CurveFitting!$N$3="Hyperbolic",CurveFitting!$U$25*C379/(CurveFitting!$U$24-C379),
IF(CurveFitting!$N$3="Exp1",CurveFitting!$U$26*LN(CurveFitting!$U$25/(CurveFitting!$U$25-C379)-CurveFitting!$U$24/(CurveFitting!$U$25-C379)),
IF(CurveFitting!$N$3="Exp2",CurveFitting!$U$26*LOG(CurveFitting!$U$24/(CurveFitting!$U$24-C379)-CurveFitting!$U$25/(CurveFitting!$U$24-C379)),""))))))))</f>
        <v/>
      </c>
      <c r="E379" s="3" t="str">
        <f>IFERROR(IF(C379="","",IF(OR(C379&gt;MAX(_xlfn.ANCHORARRAY(FitCurve!$E$3)),C379&lt;MIN(_xlfn.ANCHORARRAY(FitCurve!$E$3))),"Out of range","[ " &amp; TEXT(_xlfn.FORECAST.LINEAR(C379,R379:S379,N379:O379),"#.####") &amp; ", " &amp; TEXT(_xlfn.FORECAST.LINEAR(C379,P379:Q379,L379:M379),"#.####") &amp; " ]")),"")</f>
        <v/>
      </c>
      <c r="H379" s="52" t="str">
        <f>IF(C379="","",_xlfn.XMATCH(C379,FitCurve!AE379:AE1378,-1))</f>
        <v/>
      </c>
      <c r="I379" s="52" t="str">
        <f>IF(C379="","",_xlfn.XMATCH(C379,FitCurve!AE379:AE1378,1))</f>
        <v/>
      </c>
      <c r="J379" s="52" t="str">
        <f>IF(C379="","",_xlfn.XMATCH(C379,FitCurve!AF379:AF1378,-1))</f>
        <v/>
      </c>
      <c r="K379" s="52" t="str">
        <f>IF(C379="","",_xlfn.XMATCH(C379,FitCurve!AF379:AF1378,1))</f>
        <v/>
      </c>
      <c r="L379" s="3" t="str" cm="1">
        <f t="array" ref="L379">IF(C379="","",INDEX(FitCurve!$AE$3:$AE$1002,H379))</f>
        <v/>
      </c>
      <c r="M379" s="3" t="str" cm="1">
        <f t="array" ref="M379">IF(C379="","",INDEX(FitCurve!$AE$3:$AE$1002,I379))</f>
        <v/>
      </c>
      <c r="N379" s="3" t="str" cm="1">
        <f t="array" ref="N379">IF(C379="","",INDEX(FitCurve!$AF$3:$AF$1002,J379))</f>
        <v/>
      </c>
      <c r="O379" s="3" t="str" cm="1">
        <f t="array" ref="O379">IF(C379="","",INDEX(FitCurve!$AF$3:$AF$1002,K379))</f>
        <v/>
      </c>
      <c r="P379" s="3" t="str" cm="1">
        <f t="array" ref="P379">IF(C379="","",INDEX(FitCurve!$B$3:$B$1002,H379))</f>
        <v/>
      </c>
      <c r="Q379" s="3" t="str" cm="1">
        <f t="array" ref="Q379">IF(C379="","",INDEX(FitCurve!$B$3:$B$1002,I379))</f>
        <v/>
      </c>
      <c r="R379" s="3" t="str" cm="1">
        <f t="array" ref="R379">IF(C379="","",INDEX(FitCurve!$B$3:$B$1002,J379))</f>
        <v/>
      </c>
      <c r="S379" s="3" t="str" cm="1">
        <f t="array" ref="S379">IF(C379="","",INDEX(FitCurve!$B$3:$B$1002,K379))</f>
        <v/>
      </c>
    </row>
    <row r="380" spans="3:19" x14ac:dyDescent="0.25">
      <c r="C380" s="36"/>
      <c r="D380" s="3" t="str">
        <f>IF(C380="","",IF(OR(C380&gt;MAX(_xlfn.ANCHORARRAY(FitCurve!$E$3)),C380&lt;MIN(_xlfn.ANCHORARRAY(FitCurve!$E$3))),"Out of range",IF(CurveFitting!$N$3="5PL",10^(CurveFitting!$U$26-((LOG10(((CurveFitting!$U$25-CurveFitting!$U$24)/(C380-CurveFitting!$U$24))^(1/CurveFitting!$U$28)-1))/1)/CurveFitting!$U$27),
IF(CurveFitting!$N$3="4PL",10^(CurveFitting!$U$26-((LOG10((CurveFitting!$U$25-CurveFitting!$U$24)/(C380-CurveFitting!$U$24)-1))/CurveFitting!$U$27)),
IF(CurveFitting!$N$3="Linear",(C380-CurveFitting!$U$24)/CurveFitting!$U$25,
IF(CurveFitting!$N$3="Hyperbolic",CurveFitting!$U$25*C380/(CurveFitting!$U$24-C380),
IF(CurveFitting!$N$3="Exp1",CurveFitting!$U$26*LN(CurveFitting!$U$25/(CurveFitting!$U$25-C380)-CurveFitting!$U$24/(CurveFitting!$U$25-C380)),
IF(CurveFitting!$N$3="Exp2",CurveFitting!$U$26*LOG(CurveFitting!$U$24/(CurveFitting!$U$24-C380)-CurveFitting!$U$25/(CurveFitting!$U$24-C380)),""))))))))</f>
        <v/>
      </c>
      <c r="E380" s="3" t="str">
        <f>IFERROR(IF(C380="","",IF(OR(C380&gt;MAX(_xlfn.ANCHORARRAY(FitCurve!$E$3)),C380&lt;MIN(_xlfn.ANCHORARRAY(FitCurve!$E$3))),"Out of range","[ " &amp; TEXT(_xlfn.FORECAST.LINEAR(C380,R380:S380,N380:O380),"#.####") &amp; ", " &amp; TEXT(_xlfn.FORECAST.LINEAR(C380,P380:Q380,L380:M380),"#.####") &amp; " ]")),"")</f>
        <v/>
      </c>
      <c r="H380" s="52" t="str">
        <f>IF(C380="","",_xlfn.XMATCH(C380,FitCurve!AE380:AE1379,-1))</f>
        <v/>
      </c>
      <c r="I380" s="52" t="str">
        <f>IF(C380="","",_xlfn.XMATCH(C380,FitCurve!AE380:AE1379,1))</f>
        <v/>
      </c>
      <c r="J380" s="52" t="str">
        <f>IF(C380="","",_xlfn.XMATCH(C380,FitCurve!AF380:AF1379,-1))</f>
        <v/>
      </c>
      <c r="K380" s="52" t="str">
        <f>IF(C380="","",_xlfn.XMATCH(C380,FitCurve!AF380:AF1379,1))</f>
        <v/>
      </c>
      <c r="L380" s="3" t="str" cm="1">
        <f t="array" ref="L380">IF(C380="","",INDEX(FitCurve!$AE$3:$AE$1002,H380))</f>
        <v/>
      </c>
      <c r="M380" s="3" t="str" cm="1">
        <f t="array" ref="M380">IF(C380="","",INDEX(FitCurve!$AE$3:$AE$1002,I380))</f>
        <v/>
      </c>
      <c r="N380" s="3" t="str" cm="1">
        <f t="array" ref="N380">IF(C380="","",INDEX(FitCurve!$AF$3:$AF$1002,J380))</f>
        <v/>
      </c>
      <c r="O380" s="3" t="str" cm="1">
        <f t="array" ref="O380">IF(C380="","",INDEX(FitCurve!$AF$3:$AF$1002,K380))</f>
        <v/>
      </c>
      <c r="P380" s="3" t="str" cm="1">
        <f t="array" ref="P380">IF(C380="","",INDEX(FitCurve!$B$3:$B$1002,H380))</f>
        <v/>
      </c>
      <c r="Q380" s="3" t="str" cm="1">
        <f t="array" ref="Q380">IF(C380="","",INDEX(FitCurve!$B$3:$B$1002,I380))</f>
        <v/>
      </c>
      <c r="R380" s="3" t="str" cm="1">
        <f t="array" ref="R380">IF(C380="","",INDEX(FitCurve!$B$3:$B$1002,J380))</f>
        <v/>
      </c>
      <c r="S380" s="3" t="str" cm="1">
        <f t="array" ref="S380">IF(C380="","",INDEX(FitCurve!$B$3:$B$1002,K380))</f>
        <v/>
      </c>
    </row>
    <row r="381" spans="3:19" x14ac:dyDescent="0.25">
      <c r="C381" s="36"/>
      <c r="D381" s="3" t="str">
        <f>IF(C381="","",IF(OR(C381&gt;MAX(_xlfn.ANCHORARRAY(FitCurve!$E$3)),C381&lt;MIN(_xlfn.ANCHORARRAY(FitCurve!$E$3))),"Out of range",IF(CurveFitting!$N$3="5PL",10^(CurveFitting!$U$26-((LOG10(((CurveFitting!$U$25-CurveFitting!$U$24)/(C381-CurveFitting!$U$24))^(1/CurveFitting!$U$28)-1))/1)/CurveFitting!$U$27),
IF(CurveFitting!$N$3="4PL",10^(CurveFitting!$U$26-((LOG10((CurveFitting!$U$25-CurveFitting!$U$24)/(C381-CurveFitting!$U$24)-1))/CurveFitting!$U$27)),
IF(CurveFitting!$N$3="Linear",(C381-CurveFitting!$U$24)/CurveFitting!$U$25,
IF(CurveFitting!$N$3="Hyperbolic",CurveFitting!$U$25*C381/(CurveFitting!$U$24-C381),
IF(CurveFitting!$N$3="Exp1",CurveFitting!$U$26*LN(CurveFitting!$U$25/(CurveFitting!$U$25-C381)-CurveFitting!$U$24/(CurveFitting!$U$25-C381)),
IF(CurveFitting!$N$3="Exp2",CurveFitting!$U$26*LOG(CurveFitting!$U$24/(CurveFitting!$U$24-C381)-CurveFitting!$U$25/(CurveFitting!$U$24-C381)),""))))))))</f>
        <v/>
      </c>
      <c r="E381" s="3" t="str">
        <f>IFERROR(IF(C381="","",IF(OR(C381&gt;MAX(_xlfn.ANCHORARRAY(FitCurve!$E$3)),C381&lt;MIN(_xlfn.ANCHORARRAY(FitCurve!$E$3))),"Out of range","[ " &amp; TEXT(_xlfn.FORECAST.LINEAR(C381,R381:S381,N381:O381),"#.####") &amp; ", " &amp; TEXT(_xlfn.FORECAST.LINEAR(C381,P381:Q381,L381:M381),"#.####") &amp; " ]")),"")</f>
        <v/>
      </c>
      <c r="H381" s="52" t="str">
        <f>IF(C381="","",_xlfn.XMATCH(C381,FitCurve!AE381:AE1380,-1))</f>
        <v/>
      </c>
      <c r="I381" s="52" t="str">
        <f>IF(C381="","",_xlfn.XMATCH(C381,FitCurve!AE381:AE1380,1))</f>
        <v/>
      </c>
      <c r="J381" s="52" t="str">
        <f>IF(C381="","",_xlfn.XMATCH(C381,FitCurve!AF381:AF1380,-1))</f>
        <v/>
      </c>
      <c r="K381" s="52" t="str">
        <f>IF(C381="","",_xlfn.XMATCH(C381,FitCurve!AF381:AF1380,1))</f>
        <v/>
      </c>
      <c r="L381" s="3" t="str" cm="1">
        <f t="array" ref="L381">IF(C381="","",INDEX(FitCurve!$AE$3:$AE$1002,H381))</f>
        <v/>
      </c>
      <c r="M381" s="3" t="str" cm="1">
        <f t="array" ref="M381">IF(C381="","",INDEX(FitCurve!$AE$3:$AE$1002,I381))</f>
        <v/>
      </c>
      <c r="N381" s="3" t="str" cm="1">
        <f t="array" ref="N381">IF(C381="","",INDEX(FitCurve!$AF$3:$AF$1002,J381))</f>
        <v/>
      </c>
      <c r="O381" s="3" t="str" cm="1">
        <f t="array" ref="O381">IF(C381="","",INDEX(FitCurve!$AF$3:$AF$1002,K381))</f>
        <v/>
      </c>
      <c r="P381" s="3" t="str" cm="1">
        <f t="array" ref="P381">IF(C381="","",INDEX(FitCurve!$B$3:$B$1002,H381))</f>
        <v/>
      </c>
      <c r="Q381" s="3" t="str" cm="1">
        <f t="array" ref="Q381">IF(C381="","",INDEX(FitCurve!$B$3:$B$1002,I381))</f>
        <v/>
      </c>
      <c r="R381" s="3" t="str" cm="1">
        <f t="array" ref="R381">IF(C381="","",INDEX(FitCurve!$B$3:$B$1002,J381))</f>
        <v/>
      </c>
      <c r="S381" s="3" t="str" cm="1">
        <f t="array" ref="S381">IF(C381="","",INDEX(FitCurve!$B$3:$B$1002,K381))</f>
        <v/>
      </c>
    </row>
    <row r="382" spans="3:19" x14ac:dyDescent="0.25">
      <c r="C382" s="36"/>
      <c r="D382" s="3" t="str">
        <f>IF(C382="","",IF(OR(C382&gt;MAX(_xlfn.ANCHORARRAY(FitCurve!$E$3)),C382&lt;MIN(_xlfn.ANCHORARRAY(FitCurve!$E$3))),"Out of range",IF(CurveFitting!$N$3="5PL",10^(CurveFitting!$U$26-((LOG10(((CurveFitting!$U$25-CurveFitting!$U$24)/(C382-CurveFitting!$U$24))^(1/CurveFitting!$U$28)-1))/1)/CurveFitting!$U$27),
IF(CurveFitting!$N$3="4PL",10^(CurveFitting!$U$26-((LOG10((CurveFitting!$U$25-CurveFitting!$U$24)/(C382-CurveFitting!$U$24)-1))/CurveFitting!$U$27)),
IF(CurveFitting!$N$3="Linear",(C382-CurveFitting!$U$24)/CurveFitting!$U$25,
IF(CurveFitting!$N$3="Hyperbolic",CurveFitting!$U$25*C382/(CurveFitting!$U$24-C382),
IF(CurveFitting!$N$3="Exp1",CurveFitting!$U$26*LN(CurveFitting!$U$25/(CurveFitting!$U$25-C382)-CurveFitting!$U$24/(CurveFitting!$U$25-C382)),
IF(CurveFitting!$N$3="Exp2",CurveFitting!$U$26*LOG(CurveFitting!$U$24/(CurveFitting!$U$24-C382)-CurveFitting!$U$25/(CurveFitting!$U$24-C382)),""))))))))</f>
        <v/>
      </c>
      <c r="E382" s="3" t="str">
        <f>IFERROR(IF(C382="","",IF(OR(C382&gt;MAX(_xlfn.ANCHORARRAY(FitCurve!$E$3)),C382&lt;MIN(_xlfn.ANCHORARRAY(FitCurve!$E$3))),"Out of range","[ " &amp; TEXT(_xlfn.FORECAST.LINEAR(C382,R382:S382,N382:O382),"#.####") &amp; ", " &amp; TEXT(_xlfn.FORECAST.LINEAR(C382,P382:Q382,L382:M382),"#.####") &amp; " ]")),"")</f>
        <v/>
      </c>
      <c r="H382" s="52" t="str">
        <f>IF(C382="","",_xlfn.XMATCH(C382,FitCurve!AE382:AE1381,-1))</f>
        <v/>
      </c>
      <c r="I382" s="52" t="str">
        <f>IF(C382="","",_xlfn.XMATCH(C382,FitCurve!AE382:AE1381,1))</f>
        <v/>
      </c>
      <c r="J382" s="52" t="str">
        <f>IF(C382="","",_xlfn.XMATCH(C382,FitCurve!AF382:AF1381,-1))</f>
        <v/>
      </c>
      <c r="K382" s="52" t="str">
        <f>IF(C382="","",_xlfn.XMATCH(C382,FitCurve!AF382:AF1381,1))</f>
        <v/>
      </c>
      <c r="L382" s="3" t="str" cm="1">
        <f t="array" ref="L382">IF(C382="","",INDEX(FitCurve!$AE$3:$AE$1002,H382))</f>
        <v/>
      </c>
      <c r="M382" s="3" t="str" cm="1">
        <f t="array" ref="M382">IF(C382="","",INDEX(FitCurve!$AE$3:$AE$1002,I382))</f>
        <v/>
      </c>
      <c r="N382" s="3" t="str" cm="1">
        <f t="array" ref="N382">IF(C382="","",INDEX(FitCurve!$AF$3:$AF$1002,J382))</f>
        <v/>
      </c>
      <c r="O382" s="3" t="str" cm="1">
        <f t="array" ref="O382">IF(C382="","",INDEX(FitCurve!$AF$3:$AF$1002,K382))</f>
        <v/>
      </c>
      <c r="P382" s="3" t="str" cm="1">
        <f t="array" ref="P382">IF(C382="","",INDEX(FitCurve!$B$3:$B$1002,H382))</f>
        <v/>
      </c>
      <c r="Q382" s="3" t="str" cm="1">
        <f t="array" ref="Q382">IF(C382="","",INDEX(FitCurve!$B$3:$B$1002,I382))</f>
        <v/>
      </c>
      <c r="R382" s="3" t="str" cm="1">
        <f t="array" ref="R382">IF(C382="","",INDEX(FitCurve!$B$3:$B$1002,J382))</f>
        <v/>
      </c>
      <c r="S382" s="3" t="str" cm="1">
        <f t="array" ref="S382">IF(C382="","",INDEX(FitCurve!$B$3:$B$1002,K382))</f>
        <v/>
      </c>
    </row>
    <row r="383" spans="3:19" x14ac:dyDescent="0.25">
      <c r="C383" s="36"/>
      <c r="D383" s="3" t="str">
        <f>IF(C383="","",IF(OR(C383&gt;MAX(_xlfn.ANCHORARRAY(FitCurve!$E$3)),C383&lt;MIN(_xlfn.ANCHORARRAY(FitCurve!$E$3))),"Out of range",IF(CurveFitting!$N$3="5PL",10^(CurveFitting!$U$26-((LOG10(((CurveFitting!$U$25-CurveFitting!$U$24)/(C383-CurveFitting!$U$24))^(1/CurveFitting!$U$28)-1))/1)/CurveFitting!$U$27),
IF(CurveFitting!$N$3="4PL",10^(CurveFitting!$U$26-((LOG10((CurveFitting!$U$25-CurveFitting!$U$24)/(C383-CurveFitting!$U$24)-1))/CurveFitting!$U$27)),
IF(CurveFitting!$N$3="Linear",(C383-CurveFitting!$U$24)/CurveFitting!$U$25,
IF(CurveFitting!$N$3="Hyperbolic",CurveFitting!$U$25*C383/(CurveFitting!$U$24-C383),
IF(CurveFitting!$N$3="Exp1",CurveFitting!$U$26*LN(CurveFitting!$U$25/(CurveFitting!$U$25-C383)-CurveFitting!$U$24/(CurveFitting!$U$25-C383)),
IF(CurveFitting!$N$3="Exp2",CurveFitting!$U$26*LOG(CurveFitting!$U$24/(CurveFitting!$U$24-C383)-CurveFitting!$U$25/(CurveFitting!$U$24-C383)),""))))))))</f>
        <v/>
      </c>
      <c r="E383" s="3" t="str">
        <f>IFERROR(IF(C383="","",IF(OR(C383&gt;MAX(_xlfn.ANCHORARRAY(FitCurve!$E$3)),C383&lt;MIN(_xlfn.ANCHORARRAY(FitCurve!$E$3))),"Out of range","[ " &amp; TEXT(_xlfn.FORECAST.LINEAR(C383,R383:S383,N383:O383),"#.####") &amp; ", " &amp; TEXT(_xlfn.FORECAST.LINEAR(C383,P383:Q383,L383:M383),"#.####") &amp; " ]")),"")</f>
        <v/>
      </c>
      <c r="H383" s="52" t="str">
        <f>IF(C383="","",_xlfn.XMATCH(C383,FitCurve!AE383:AE1382,-1))</f>
        <v/>
      </c>
      <c r="I383" s="52" t="str">
        <f>IF(C383="","",_xlfn.XMATCH(C383,FitCurve!AE383:AE1382,1))</f>
        <v/>
      </c>
      <c r="J383" s="52" t="str">
        <f>IF(C383="","",_xlfn.XMATCH(C383,FitCurve!AF383:AF1382,-1))</f>
        <v/>
      </c>
      <c r="K383" s="52" t="str">
        <f>IF(C383="","",_xlfn.XMATCH(C383,FitCurve!AF383:AF1382,1))</f>
        <v/>
      </c>
      <c r="L383" s="3" t="str" cm="1">
        <f t="array" ref="L383">IF(C383="","",INDEX(FitCurve!$AE$3:$AE$1002,H383))</f>
        <v/>
      </c>
      <c r="M383" s="3" t="str" cm="1">
        <f t="array" ref="M383">IF(C383="","",INDEX(FitCurve!$AE$3:$AE$1002,I383))</f>
        <v/>
      </c>
      <c r="N383" s="3" t="str" cm="1">
        <f t="array" ref="N383">IF(C383="","",INDEX(FitCurve!$AF$3:$AF$1002,J383))</f>
        <v/>
      </c>
      <c r="O383" s="3" t="str" cm="1">
        <f t="array" ref="O383">IF(C383="","",INDEX(FitCurve!$AF$3:$AF$1002,K383))</f>
        <v/>
      </c>
      <c r="P383" s="3" t="str" cm="1">
        <f t="array" ref="P383">IF(C383="","",INDEX(FitCurve!$B$3:$B$1002,H383))</f>
        <v/>
      </c>
      <c r="Q383" s="3" t="str" cm="1">
        <f t="array" ref="Q383">IF(C383="","",INDEX(FitCurve!$B$3:$B$1002,I383))</f>
        <v/>
      </c>
      <c r="R383" s="3" t="str" cm="1">
        <f t="array" ref="R383">IF(C383="","",INDEX(FitCurve!$B$3:$B$1002,J383))</f>
        <v/>
      </c>
      <c r="S383" s="3" t="str" cm="1">
        <f t="array" ref="S383">IF(C383="","",INDEX(FitCurve!$B$3:$B$1002,K383))</f>
        <v/>
      </c>
    </row>
    <row r="384" spans="3:19" x14ac:dyDescent="0.25">
      <c r="C384" s="36"/>
      <c r="D384" s="3" t="str">
        <f>IF(C384="","",IF(OR(C384&gt;MAX(_xlfn.ANCHORARRAY(FitCurve!$E$3)),C384&lt;MIN(_xlfn.ANCHORARRAY(FitCurve!$E$3))),"Out of range",IF(CurveFitting!$N$3="5PL",10^(CurveFitting!$U$26-((LOG10(((CurveFitting!$U$25-CurveFitting!$U$24)/(C384-CurveFitting!$U$24))^(1/CurveFitting!$U$28)-1))/1)/CurveFitting!$U$27),
IF(CurveFitting!$N$3="4PL",10^(CurveFitting!$U$26-((LOG10((CurveFitting!$U$25-CurveFitting!$U$24)/(C384-CurveFitting!$U$24)-1))/CurveFitting!$U$27)),
IF(CurveFitting!$N$3="Linear",(C384-CurveFitting!$U$24)/CurveFitting!$U$25,
IF(CurveFitting!$N$3="Hyperbolic",CurveFitting!$U$25*C384/(CurveFitting!$U$24-C384),
IF(CurveFitting!$N$3="Exp1",CurveFitting!$U$26*LN(CurveFitting!$U$25/(CurveFitting!$U$25-C384)-CurveFitting!$U$24/(CurveFitting!$U$25-C384)),
IF(CurveFitting!$N$3="Exp2",CurveFitting!$U$26*LOG(CurveFitting!$U$24/(CurveFitting!$U$24-C384)-CurveFitting!$U$25/(CurveFitting!$U$24-C384)),""))))))))</f>
        <v/>
      </c>
      <c r="E384" s="3" t="str">
        <f>IFERROR(IF(C384="","",IF(OR(C384&gt;MAX(_xlfn.ANCHORARRAY(FitCurve!$E$3)),C384&lt;MIN(_xlfn.ANCHORARRAY(FitCurve!$E$3))),"Out of range","[ " &amp; TEXT(_xlfn.FORECAST.LINEAR(C384,R384:S384,N384:O384),"#.####") &amp; ", " &amp; TEXT(_xlfn.FORECAST.LINEAR(C384,P384:Q384,L384:M384),"#.####") &amp; " ]")),"")</f>
        <v/>
      </c>
      <c r="H384" s="52" t="str">
        <f>IF(C384="","",_xlfn.XMATCH(C384,FitCurve!AE384:AE1383,-1))</f>
        <v/>
      </c>
      <c r="I384" s="52" t="str">
        <f>IF(C384="","",_xlfn.XMATCH(C384,FitCurve!AE384:AE1383,1))</f>
        <v/>
      </c>
      <c r="J384" s="52" t="str">
        <f>IF(C384="","",_xlfn.XMATCH(C384,FitCurve!AF384:AF1383,-1))</f>
        <v/>
      </c>
      <c r="K384" s="52" t="str">
        <f>IF(C384="","",_xlfn.XMATCH(C384,FitCurve!AF384:AF1383,1))</f>
        <v/>
      </c>
      <c r="L384" s="3" t="str" cm="1">
        <f t="array" ref="L384">IF(C384="","",INDEX(FitCurve!$AE$3:$AE$1002,H384))</f>
        <v/>
      </c>
      <c r="M384" s="3" t="str" cm="1">
        <f t="array" ref="M384">IF(C384="","",INDEX(FitCurve!$AE$3:$AE$1002,I384))</f>
        <v/>
      </c>
      <c r="N384" s="3" t="str" cm="1">
        <f t="array" ref="N384">IF(C384="","",INDEX(FitCurve!$AF$3:$AF$1002,J384))</f>
        <v/>
      </c>
      <c r="O384" s="3" t="str" cm="1">
        <f t="array" ref="O384">IF(C384="","",INDEX(FitCurve!$AF$3:$AF$1002,K384))</f>
        <v/>
      </c>
      <c r="P384" s="3" t="str" cm="1">
        <f t="array" ref="P384">IF(C384="","",INDEX(FitCurve!$B$3:$B$1002,H384))</f>
        <v/>
      </c>
      <c r="Q384" s="3" t="str" cm="1">
        <f t="array" ref="Q384">IF(C384="","",INDEX(FitCurve!$B$3:$B$1002,I384))</f>
        <v/>
      </c>
      <c r="R384" s="3" t="str" cm="1">
        <f t="array" ref="R384">IF(C384="","",INDEX(FitCurve!$B$3:$B$1002,J384))</f>
        <v/>
      </c>
      <c r="S384" s="3" t="str" cm="1">
        <f t="array" ref="S384">IF(C384="","",INDEX(FitCurve!$B$3:$B$1002,K384))</f>
        <v/>
      </c>
    </row>
    <row r="385" spans="3:19" x14ac:dyDescent="0.25">
      <c r="C385" s="36"/>
      <c r="D385" s="3" t="str">
        <f>IF(C385="","",IF(OR(C385&gt;MAX(_xlfn.ANCHORARRAY(FitCurve!$E$3)),C385&lt;MIN(_xlfn.ANCHORARRAY(FitCurve!$E$3))),"Out of range",IF(CurveFitting!$N$3="5PL",10^(CurveFitting!$U$26-((LOG10(((CurveFitting!$U$25-CurveFitting!$U$24)/(C385-CurveFitting!$U$24))^(1/CurveFitting!$U$28)-1))/1)/CurveFitting!$U$27),
IF(CurveFitting!$N$3="4PL",10^(CurveFitting!$U$26-((LOG10((CurveFitting!$U$25-CurveFitting!$U$24)/(C385-CurveFitting!$U$24)-1))/CurveFitting!$U$27)),
IF(CurveFitting!$N$3="Linear",(C385-CurveFitting!$U$24)/CurveFitting!$U$25,
IF(CurveFitting!$N$3="Hyperbolic",CurveFitting!$U$25*C385/(CurveFitting!$U$24-C385),
IF(CurveFitting!$N$3="Exp1",CurveFitting!$U$26*LN(CurveFitting!$U$25/(CurveFitting!$U$25-C385)-CurveFitting!$U$24/(CurveFitting!$U$25-C385)),
IF(CurveFitting!$N$3="Exp2",CurveFitting!$U$26*LOG(CurveFitting!$U$24/(CurveFitting!$U$24-C385)-CurveFitting!$U$25/(CurveFitting!$U$24-C385)),""))))))))</f>
        <v/>
      </c>
      <c r="E385" s="3" t="str">
        <f>IFERROR(IF(C385="","",IF(OR(C385&gt;MAX(_xlfn.ANCHORARRAY(FitCurve!$E$3)),C385&lt;MIN(_xlfn.ANCHORARRAY(FitCurve!$E$3))),"Out of range","[ " &amp; TEXT(_xlfn.FORECAST.LINEAR(C385,R385:S385,N385:O385),"#.####") &amp; ", " &amp; TEXT(_xlfn.FORECAST.LINEAR(C385,P385:Q385,L385:M385),"#.####") &amp; " ]")),"")</f>
        <v/>
      </c>
      <c r="H385" s="52" t="str">
        <f>IF(C385="","",_xlfn.XMATCH(C385,FitCurve!AE385:AE1384,-1))</f>
        <v/>
      </c>
      <c r="I385" s="52" t="str">
        <f>IF(C385="","",_xlfn.XMATCH(C385,FitCurve!AE385:AE1384,1))</f>
        <v/>
      </c>
      <c r="J385" s="52" t="str">
        <f>IF(C385="","",_xlfn.XMATCH(C385,FitCurve!AF385:AF1384,-1))</f>
        <v/>
      </c>
      <c r="K385" s="52" t="str">
        <f>IF(C385="","",_xlfn.XMATCH(C385,FitCurve!AF385:AF1384,1))</f>
        <v/>
      </c>
      <c r="L385" s="3" t="str" cm="1">
        <f t="array" ref="L385">IF(C385="","",INDEX(FitCurve!$AE$3:$AE$1002,H385))</f>
        <v/>
      </c>
      <c r="M385" s="3" t="str" cm="1">
        <f t="array" ref="M385">IF(C385="","",INDEX(FitCurve!$AE$3:$AE$1002,I385))</f>
        <v/>
      </c>
      <c r="N385" s="3" t="str" cm="1">
        <f t="array" ref="N385">IF(C385="","",INDEX(FitCurve!$AF$3:$AF$1002,J385))</f>
        <v/>
      </c>
      <c r="O385" s="3" t="str" cm="1">
        <f t="array" ref="O385">IF(C385="","",INDEX(FitCurve!$AF$3:$AF$1002,K385))</f>
        <v/>
      </c>
      <c r="P385" s="3" t="str" cm="1">
        <f t="array" ref="P385">IF(C385="","",INDEX(FitCurve!$B$3:$B$1002,H385))</f>
        <v/>
      </c>
      <c r="Q385" s="3" t="str" cm="1">
        <f t="array" ref="Q385">IF(C385="","",INDEX(FitCurve!$B$3:$B$1002,I385))</f>
        <v/>
      </c>
      <c r="R385" s="3" t="str" cm="1">
        <f t="array" ref="R385">IF(C385="","",INDEX(FitCurve!$B$3:$B$1002,J385))</f>
        <v/>
      </c>
      <c r="S385" s="3" t="str" cm="1">
        <f t="array" ref="S385">IF(C385="","",INDEX(FitCurve!$B$3:$B$1002,K385))</f>
        <v/>
      </c>
    </row>
    <row r="386" spans="3:19" x14ac:dyDescent="0.25">
      <c r="C386" s="36"/>
      <c r="D386" s="3" t="str">
        <f>IF(C386="","",IF(OR(C386&gt;MAX(_xlfn.ANCHORARRAY(FitCurve!$E$3)),C386&lt;MIN(_xlfn.ANCHORARRAY(FitCurve!$E$3))),"Out of range",IF(CurveFitting!$N$3="5PL",10^(CurveFitting!$U$26-((LOG10(((CurveFitting!$U$25-CurveFitting!$U$24)/(C386-CurveFitting!$U$24))^(1/CurveFitting!$U$28)-1))/1)/CurveFitting!$U$27),
IF(CurveFitting!$N$3="4PL",10^(CurveFitting!$U$26-((LOG10((CurveFitting!$U$25-CurveFitting!$U$24)/(C386-CurveFitting!$U$24)-1))/CurveFitting!$U$27)),
IF(CurveFitting!$N$3="Linear",(C386-CurveFitting!$U$24)/CurveFitting!$U$25,
IF(CurveFitting!$N$3="Hyperbolic",CurveFitting!$U$25*C386/(CurveFitting!$U$24-C386),
IF(CurveFitting!$N$3="Exp1",CurveFitting!$U$26*LN(CurveFitting!$U$25/(CurveFitting!$U$25-C386)-CurveFitting!$U$24/(CurveFitting!$U$25-C386)),
IF(CurveFitting!$N$3="Exp2",CurveFitting!$U$26*LOG(CurveFitting!$U$24/(CurveFitting!$U$24-C386)-CurveFitting!$U$25/(CurveFitting!$U$24-C386)),""))))))))</f>
        <v/>
      </c>
      <c r="E386" s="3" t="str">
        <f>IFERROR(IF(C386="","",IF(OR(C386&gt;MAX(_xlfn.ANCHORARRAY(FitCurve!$E$3)),C386&lt;MIN(_xlfn.ANCHORARRAY(FitCurve!$E$3))),"Out of range","[ " &amp; TEXT(_xlfn.FORECAST.LINEAR(C386,R386:S386,N386:O386),"#.####") &amp; ", " &amp; TEXT(_xlfn.FORECAST.LINEAR(C386,P386:Q386,L386:M386),"#.####") &amp; " ]")),"")</f>
        <v/>
      </c>
      <c r="H386" s="52" t="str">
        <f>IF(C386="","",_xlfn.XMATCH(C386,FitCurve!AE386:AE1385,-1))</f>
        <v/>
      </c>
      <c r="I386" s="52" t="str">
        <f>IF(C386="","",_xlfn.XMATCH(C386,FitCurve!AE386:AE1385,1))</f>
        <v/>
      </c>
      <c r="J386" s="52" t="str">
        <f>IF(C386="","",_xlfn.XMATCH(C386,FitCurve!AF386:AF1385,-1))</f>
        <v/>
      </c>
      <c r="K386" s="52" t="str">
        <f>IF(C386="","",_xlfn.XMATCH(C386,FitCurve!AF386:AF1385,1))</f>
        <v/>
      </c>
      <c r="L386" s="3" t="str" cm="1">
        <f t="array" ref="L386">IF(C386="","",INDEX(FitCurve!$AE$3:$AE$1002,H386))</f>
        <v/>
      </c>
      <c r="M386" s="3" t="str" cm="1">
        <f t="array" ref="M386">IF(C386="","",INDEX(FitCurve!$AE$3:$AE$1002,I386))</f>
        <v/>
      </c>
      <c r="N386" s="3" t="str" cm="1">
        <f t="array" ref="N386">IF(C386="","",INDEX(FitCurve!$AF$3:$AF$1002,J386))</f>
        <v/>
      </c>
      <c r="O386" s="3" t="str" cm="1">
        <f t="array" ref="O386">IF(C386="","",INDEX(FitCurve!$AF$3:$AF$1002,K386))</f>
        <v/>
      </c>
      <c r="P386" s="3" t="str" cm="1">
        <f t="array" ref="P386">IF(C386="","",INDEX(FitCurve!$B$3:$B$1002,H386))</f>
        <v/>
      </c>
      <c r="Q386" s="3" t="str" cm="1">
        <f t="array" ref="Q386">IF(C386="","",INDEX(FitCurve!$B$3:$B$1002,I386))</f>
        <v/>
      </c>
      <c r="R386" s="3" t="str" cm="1">
        <f t="array" ref="R386">IF(C386="","",INDEX(FitCurve!$B$3:$B$1002,J386))</f>
        <v/>
      </c>
      <c r="S386" s="3" t="str" cm="1">
        <f t="array" ref="S386">IF(C386="","",INDEX(FitCurve!$B$3:$B$1002,K386))</f>
        <v/>
      </c>
    </row>
    <row r="387" spans="3:19" x14ac:dyDescent="0.25">
      <c r="C387" s="36"/>
      <c r="D387" s="3" t="str">
        <f>IF(C387="","",IF(OR(C387&gt;MAX(_xlfn.ANCHORARRAY(FitCurve!$E$3)),C387&lt;MIN(_xlfn.ANCHORARRAY(FitCurve!$E$3))),"Out of range",IF(CurveFitting!$N$3="5PL",10^(CurveFitting!$U$26-((LOG10(((CurveFitting!$U$25-CurveFitting!$U$24)/(C387-CurveFitting!$U$24))^(1/CurveFitting!$U$28)-1))/1)/CurveFitting!$U$27),
IF(CurveFitting!$N$3="4PL",10^(CurveFitting!$U$26-((LOG10((CurveFitting!$U$25-CurveFitting!$U$24)/(C387-CurveFitting!$U$24)-1))/CurveFitting!$U$27)),
IF(CurveFitting!$N$3="Linear",(C387-CurveFitting!$U$24)/CurveFitting!$U$25,
IF(CurveFitting!$N$3="Hyperbolic",CurveFitting!$U$25*C387/(CurveFitting!$U$24-C387),
IF(CurveFitting!$N$3="Exp1",CurveFitting!$U$26*LN(CurveFitting!$U$25/(CurveFitting!$U$25-C387)-CurveFitting!$U$24/(CurveFitting!$U$25-C387)),
IF(CurveFitting!$N$3="Exp2",CurveFitting!$U$26*LOG(CurveFitting!$U$24/(CurveFitting!$U$24-C387)-CurveFitting!$U$25/(CurveFitting!$U$24-C387)),""))))))))</f>
        <v/>
      </c>
      <c r="E387" s="3" t="str">
        <f>IFERROR(IF(C387="","",IF(OR(C387&gt;MAX(_xlfn.ANCHORARRAY(FitCurve!$E$3)),C387&lt;MIN(_xlfn.ANCHORARRAY(FitCurve!$E$3))),"Out of range","[ " &amp; TEXT(_xlfn.FORECAST.LINEAR(C387,R387:S387,N387:O387),"#.####") &amp; ", " &amp; TEXT(_xlfn.FORECAST.LINEAR(C387,P387:Q387,L387:M387),"#.####") &amp; " ]")),"")</f>
        <v/>
      </c>
      <c r="H387" s="52" t="str">
        <f>IF(C387="","",_xlfn.XMATCH(C387,FitCurve!AE387:AE1386,-1))</f>
        <v/>
      </c>
      <c r="I387" s="52" t="str">
        <f>IF(C387="","",_xlfn.XMATCH(C387,FitCurve!AE387:AE1386,1))</f>
        <v/>
      </c>
      <c r="J387" s="52" t="str">
        <f>IF(C387="","",_xlfn.XMATCH(C387,FitCurve!AF387:AF1386,-1))</f>
        <v/>
      </c>
      <c r="K387" s="52" t="str">
        <f>IF(C387="","",_xlfn.XMATCH(C387,FitCurve!AF387:AF1386,1))</f>
        <v/>
      </c>
      <c r="L387" s="3" t="str" cm="1">
        <f t="array" ref="L387">IF(C387="","",INDEX(FitCurve!$AE$3:$AE$1002,H387))</f>
        <v/>
      </c>
      <c r="M387" s="3" t="str" cm="1">
        <f t="array" ref="M387">IF(C387="","",INDEX(FitCurve!$AE$3:$AE$1002,I387))</f>
        <v/>
      </c>
      <c r="N387" s="3" t="str" cm="1">
        <f t="array" ref="N387">IF(C387="","",INDEX(FitCurve!$AF$3:$AF$1002,J387))</f>
        <v/>
      </c>
      <c r="O387" s="3" t="str" cm="1">
        <f t="array" ref="O387">IF(C387="","",INDEX(FitCurve!$AF$3:$AF$1002,K387))</f>
        <v/>
      </c>
      <c r="P387" s="3" t="str" cm="1">
        <f t="array" ref="P387">IF(C387="","",INDEX(FitCurve!$B$3:$B$1002,H387))</f>
        <v/>
      </c>
      <c r="Q387" s="3" t="str" cm="1">
        <f t="array" ref="Q387">IF(C387="","",INDEX(FitCurve!$B$3:$B$1002,I387))</f>
        <v/>
      </c>
      <c r="R387" s="3" t="str" cm="1">
        <f t="array" ref="R387">IF(C387="","",INDEX(FitCurve!$B$3:$B$1002,J387))</f>
        <v/>
      </c>
      <c r="S387" s="3" t="str" cm="1">
        <f t="array" ref="S387">IF(C387="","",INDEX(FitCurve!$B$3:$B$1002,K387))</f>
        <v/>
      </c>
    </row>
    <row r="388" spans="3:19" x14ac:dyDescent="0.25">
      <c r="C388" s="36"/>
      <c r="D388" s="3" t="str">
        <f>IF(C388="","",IF(OR(C388&gt;MAX(_xlfn.ANCHORARRAY(FitCurve!$E$3)),C388&lt;MIN(_xlfn.ANCHORARRAY(FitCurve!$E$3))),"Out of range",IF(CurveFitting!$N$3="5PL",10^(CurveFitting!$U$26-((LOG10(((CurveFitting!$U$25-CurveFitting!$U$24)/(C388-CurveFitting!$U$24))^(1/CurveFitting!$U$28)-1))/1)/CurveFitting!$U$27),
IF(CurveFitting!$N$3="4PL",10^(CurveFitting!$U$26-((LOG10((CurveFitting!$U$25-CurveFitting!$U$24)/(C388-CurveFitting!$U$24)-1))/CurveFitting!$U$27)),
IF(CurveFitting!$N$3="Linear",(C388-CurveFitting!$U$24)/CurveFitting!$U$25,
IF(CurveFitting!$N$3="Hyperbolic",CurveFitting!$U$25*C388/(CurveFitting!$U$24-C388),
IF(CurveFitting!$N$3="Exp1",CurveFitting!$U$26*LN(CurveFitting!$U$25/(CurveFitting!$U$25-C388)-CurveFitting!$U$24/(CurveFitting!$U$25-C388)),
IF(CurveFitting!$N$3="Exp2",CurveFitting!$U$26*LOG(CurveFitting!$U$24/(CurveFitting!$U$24-C388)-CurveFitting!$U$25/(CurveFitting!$U$24-C388)),""))))))))</f>
        <v/>
      </c>
      <c r="E388" s="3" t="str">
        <f>IFERROR(IF(C388="","",IF(OR(C388&gt;MAX(_xlfn.ANCHORARRAY(FitCurve!$E$3)),C388&lt;MIN(_xlfn.ANCHORARRAY(FitCurve!$E$3))),"Out of range","[ " &amp; TEXT(_xlfn.FORECAST.LINEAR(C388,R388:S388,N388:O388),"#.####") &amp; ", " &amp; TEXT(_xlfn.FORECAST.LINEAR(C388,P388:Q388,L388:M388),"#.####") &amp; " ]")),"")</f>
        <v/>
      </c>
      <c r="H388" s="52" t="str">
        <f>IF(C388="","",_xlfn.XMATCH(C388,FitCurve!AE388:AE1387,-1))</f>
        <v/>
      </c>
      <c r="I388" s="52" t="str">
        <f>IF(C388="","",_xlfn.XMATCH(C388,FitCurve!AE388:AE1387,1))</f>
        <v/>
      </c>
      <c r="J388" s="52" t="str">
        <f>IF(C388="","",_xlfn.XMATCH(C388,FitCurve!AF388:AF1387,-1))</f>
        <v/>
      </c>
      <c r="K388" s="52" t="str">
        <f>IF(C388="","",_xlfn.XMATCH(C388,FitCurve!AF388:AF1387,1))</f>
        <v/>
      </c>
      <c r="L388" s="3" t="str" cm="1">
        <f t="array" ref="L388">IF(C388="","",INDEX(FitCurve!$AE$3:$AE$1002,H388))</f>
        <v/>
      </c>
      <c r="M388" s="3" t="str" cm="1">
        <f t="array" ref="M388">IF(C388="","",INDEX(FitCurve!$AE$3:$AE$1002,I388))</f>
        <v/>
      </c>
      <c r="N388" s="3" t="str" cm="1">
        <f t="array" ref="N388">IF(C388="","",INDEX(FitCurve!$AF$3:$AF$1002,J388))</f>
        <v/>
      </c>
      <c r="O388" s="3" t="str" cm="1">
        <f t="array" ref="O388">IF(C388="","",INDEX(FitCurve!$AF$3:$AF$1002,K388))</f>
        <v/>
      </c>
      <c r="P388" s="3" t="str" cm="1">
        <f t="array" ref="P388">IF(C388="","",INDEX(FitCurve!$B$3:$B$1002,H388))</f>
        <v/>
      </c>
      <c r="Q388" s="3" t="str" cm="1">
        <f t="array" ref="Q388">IF(C388="","",INDEX(FitCurve!$B$3:$B$1002,I388))</f>
        <v/>
      </c>
      <c r="R388" s="3" t="str" cm="1">
        <f t="array" ref="R388">IF(C388="","",INDEX(FitCurve!$B$3:$B$1002,J388))</f>
        <v/>
      </c>
      <c r="S388" s="3" t="str" cm="1">
        <f t="array" ref="S388">IF(C388="","",INDEX(FitCurve!$B$3:$B$1002,K388))</f>
        <v/>
      </c>
    </row>
    <row r="389" spans="3:19" x14ac:dyDescent="0.25">
      <c r="C389" s="36"/>
      <c r="D389" s="3" t="str">
        <f>IF(C389="","",IF(OR(C389&gt;MAX(_xlfn.ANCHORARRAY(FitCurve!$E$3)),C389&lt;MIN(_xlfn.ANCHORARRAY(FitCurve!$E$3))),"Out of range",IF(CurveFitting!$N$3="5PL",10^(CurveFitting!$U$26-((LOG10(((CurveFitting!$U$25-CurveFitting!$U$24)/(C389-CurveFitting!$U$24))^(1/CurveFitting!$U$28)-1))/1)/CurveFitting!$U$27),
IF(CurveFitting!$N$3="4PL",10^(CurveFitting!$U$26-((LOG10((CurveFitting!$U$25-CurveFitting!$U$24)/(C389-CurveFitting!$U$24)-1))/CurveFitting!$U$27)),
IF(CurveFitting!$N$3="Linear",(C389-CurveFitting!$U$24)/CurveFitting!$U$25,
IF(CurveFitting!$N$3="Hyperbolic",CurveFitting!$U$25*C389/(CurveFitting!$U$24-C389),
IF(CurveFitting!$N$3="Exp1",CurveFitting!$U$26*LN(CurveFitting!$U$25/(CurveFitting!$U$25-C389)-CurveFitting!$U$24/(CurveFitting!$U$25-C389)),
IF(CurveFitting!$N$3="Exp2",CurveFitting!$U$26*LOG(CurveFitting!$U$24/(CurveFitting!$U$24-C389)-CurveFitting!$U$25/(CurveFitting!$U$24-C389)),""))))))))</f>
        <v/>
      </c>
      <c r="E389" s="3" t="str">
        <f>IFERROR(IF(C389="","",IF(OR(C389&gt;MAX(_xlfn.ANCHORARRAY(FitCurve!$E$3)),C389&lt;MIN(_xlfn.ANCHORARRAY(FitCurve!$E$3))),"Out of range","[ " &amp; TEXT(_xlfn.FORECAST.LINEAR(C389,R389:S389,N389:O389),"#.####") &amp; ", " &amp; TEXT(_xlfn.FORECAST.LINEAR(C389,P389:Q389,L389:M389),"#.####") &amp; " ]")),"")</f>
        <v/>
      </c>
      <c r="H389" s="52" t="str">
        <f>IF(C389="","",_xlfn.XMATCH(C389,FitCurve!AE389:AE1388,-1))</f>
        <v/>
      </c>
      <c r="I389" s="52" t="str">
        <f>IF(C389="","",_xlfn.XMATCH(C389,FitCurve!AE389:AE1388,1))</f>
        <v/>
      </c>
      <c r="J389" s="52" t="str">
        <f>IF(C389="","",_xlfn.XMATCH(C389,FitCurve!AF389:AF1388,-1))</f>
        <v/>
      </c>
      <c r="K389" s="52" t="str">
        <f>IF(C389="","",_xlfn.XMATCH(C389,FitCurve!AF389:AF1388,1))</f>
        <v/>
      </c>
      <c r="L389" s="3" t="str" cm="1">
        <f t="array" ref="L389">IF(C389="","",INDEX(FitCurve!$AE$3:$AE$1002,H389))</f>
        <v/>
      </c>
      <c r="M389" s="3" t="str" cm="1">
        <f t="array" ref="M389">IF(C389="","",INDEX(FitCurve!$AE$3:$AE$1002,I389))</f>
        <v/>
      </c>
      <c r="N389" s="3" t="str" cm="1">
        <f t="array" ref="N389">IF(C389="","",INDEX(FitCurve!$AF$3:$AF$1002,J389))</f>
        <v/>
      </c>
      <c r="O389" s="3" t="str" cm="1">
        <f t="array" ref="O389">IF(C389="","",INDEX(FitCurve!$AF$3:$AF$1002,K389))</f>
        <v/>
      </c>
      <c r="P389" s="3" t="str" cm="1">
        <f t="array" ref="P389">IF(C389="","",INDEX(FitCurve!$B$3:$B$1002,H389))</f>
        <v/>
      </c>
      <c r="Q389" s="3" t="str" cm="1">
        <f t="array" ref="Q389">IF(C389="","",INDEX(FitCurve!$B$3:$B$1002,I389))</f>
        <v/>
      </c>
      <c r="R389" s="3" t="str" cm="1">
        <f t="array" ref="R389">IF(C389="","",INDEX(FitCurve!$B$3:$B$1002,J389))</f>
        <v/>
      </c>
      <c r="S389" s="3" t="str" cm="1">
        <f t="array" ref="S389">IF(C389="","",INDEX(FitCurve!$B$3:$B$1002,K389))</f>
        <v/>
      </c>
    </row>
    <row r="390" spans="3:19" x14ac:dyDescent="0.25">
      <c r="C390" s="36"/>
      <c r="D390" s="3" t="str">
        <f>IF(C390="","",IF(OR(C390&gt;MAX(_xlfn.ANCHORARRAY(FitCurve!$E$3)),C390&lt;MIN(_xlfn.ANCHORARRAY(FitCurve!$E$3))),"Out of range",IF(CurveFitting!$N$3="5PL",10^(CurveFitting!$U$26-((LOG10(((CurveFitting!$U$25-CurveFitting!$U$24)/(C390-CurveFitting!$U$24))^(1/CurveFitting!$U$28)-1))/1)/CurveFitting!$U$27),
IF(CurveFitting!$N$3="4PL",10^(CurveFitting!$U$26-((LOG10((CurveFitting!$U$25-CurveFitting!$U$24)/(C390-CurveFitting!$U$24)-1))/CurveFitting!$U$27)),
IF(CurveFitting!$N$3="Linear",(C390-CurveFitting!$U$24)/CurveFitting!$U$25,
IF(CurveFitting!$N$3="Hyperbolic",CurveFitting!$U$25*C390/(CurveFitting!$U$24-C390),
IF(CurveFitting!$N$3="Exp1",CurveFitting!$U$26*LN(CurveFitting!$U$25/(CurveFitting!$U$25-C390)-CurveFitting!$U$24/(CurveFitting!$U$25-C390)),
IF(CurveFitting!$N$3="Exp2",CurveFitting!$U$26*LOG(CurveFitting!$U$24/(CurveFitting!$U$24-C390)-CurveFitting!$U$25/(CurveFitting!$U$24-C390)),""))))))))</f>
        <v/>
      </c>
      <c r="E390" s="3" t="str">
        <f>IFERROR(IF(C390="","",IF(OR(C390&gt;MAX(_xlfn.ANCHORARRAY(FitCurve!$E$3)),C390&lt;MIN(_xlfn.ANCHORARRAY(FitCurve!$E$3))),"Out of range","[ " &amp; TEXT(_xlfn.FORECAST.LINEAR(C390,R390:S390,N390:O390),"#.####") &amp; ", " &amp; TEXT(_xlfn.FORECAST.LINEAR(C390,P390:Q390,L390:M390),"#.####") &amp; " ]")),"")</f>
        <v/>
      </c>
      <c r="H390" s="52" t="str">
        <f>IF(C390="","",_xlfn.XMATCH(C390,FitCurve!AE390:AE1389,-1))</f>
        <v/>
      </c>
      <c r="I390" s="52" t="str">
        <f>IF(C390="","",_xlfn.XMATCH(C390,FitCurve!AE390:AE1389,1))</f>
        <v/>
      </c>
      <c r="J390" s="52" t="str">
        <f>IF(C390="","",_xlfn.XMATCH(C390,FitCurve!AF390:AF1389,-1))</f>
        <v/>
      </c>
      <c r="K390" s="52" t="str">
        <f>IF(C390="","",_xlfn.XMATCH(C390,FitCurve!AF390:AF1389,1))</f>
        <v/>
      </c>
      <c r="L390" s="3" t="str" cm="1">
        <f t="array" ref="L390">IF(C390="","",INDEX(FitCurve!$AE$3:$AE$1002,H390))</f>
        <v/>
      </c>
      <c r="M390" s="3" t="str" cm="1">
        <f t="array" ref="M390">IF(C390="","",INDEX(FitCurve!$AE$3:$AE$1002,I390))</f>
        <v/>
      </c>
      <c r="N390" s="3" t="str" cm="1">
        <f t="array" ref="N390">IF(C390="","",INDEX(FitCurve!$AF$3:$AF$1002,J390))</f>
        <v/>
      </c>
      <c r="O390" s="3" t="str" cm="1">
        <f t="array" ref="O390">IF(C390="","",INDEX(FitCurve!$AF$3:$AF$1002,K390))</f>
        <v/>
      </c>
      <c r="P390" s="3" t="str" cm="1">
        <f t="array" ref="P390">IF(C390="","",INDEX(FitCurve!$B$3:$B$1002,H390))</f>
        <v/>
      </c>
      <c r="Q390" s="3" t="str" cm="1">
        <f t="array" ref="Q390">IF(C390="","",INDEX(FitCurve!$B$3:$B$1002,I390))</f>
        <v/>
      </c>
      <c r="R390" s="3" t="str" cm="1">
        <f t="array" ref="R390">IF(C390="","",INDEX(FitCurve!$B$3:$B$1002,J390))</f>
        <v/>
      </c>
      <c r="S390" s="3" t="str" cm="1">
        <f t="array" ref="S390">IF(C390="","",INDEX(FitCurve!$B$3:$B$1002,K390))</f>
        <v/>
      </c>
    </row>
    <row r="391" spans="3:19" x14ac:dyDescent="0.25">
      <c r="C391" s="36"/>
      <c r="D391" s="3" t="str">
        <f>IF(C391="","",IF(OR(C391&gt;MAX(_xlfn.ANCHORARRAY(FitCurve!$E$3)),C391&lt;MIN(_xlfn.ANCHORARRAY(FitCurve!$E$3))),"Out of range",IF(CurveFitting!$N$3="5PL",10^(CurveFitting!$U$26-((LOG10(((CurveFitting!$U$25-CurveFitting!$U$24)/(C391-CurveFitting!$U$24))^(1/CurveFitting!$U$28)-1))/1)/CurveFitting!$U$27),
IF(CurveFitting!$N$3="4PL",10^(CurveFitting!$U$26-((LOG10((CurveFitting!$U$25-CurveFitting!$U$24)/(C391-CurveFitting!$U$24)-1))/CurveFitting!$U$27)),
IF(CurveFitting!$N$3="Linear",(C391-CurveFitting!$U$24)/CurveFitting!$U$25,
IF(CurveFitting!$N$3="Hyperbolic",CurveFitting!$U$25*C391/(CurveFitting!$U$24-C391),
IF(CurveFitting!$N$3="Exp1",CurveFitting!$U$26*LN(CurveFitting!$U$25/(CurveFitting!$U$25-C391)-CurveFitting!$U$24/(CurveFitting!$U$25-C391)),
IF(CurveFitting!$N$3="Exp2",CurveFitting!$U$26*LOG(CurveFitting!$U$24/(CurveFitting!$U$24-C391)-CurveFitting!$U$25/(CurveFitting!$U$24-C391)),""))))))))</f>
        <v/>
      </c>
      <c r="E391" s="3" t="str">
        <f>IFERROR(IF(C391="","",IF(OR(C391&gt;MAX(_xlfn.ANCHORARRAY(FitCurve!$E$3)),C391&lt;MIN(_xlfn.ANCHORARRAY(FitCurve!$E$3))),"Out of range","[ " &amp; TEXT(_xlfn.FORECAST.LINEAR(C391,R391:S391,N391:O391),"#.####") &amp; ", " &amp; TEXT(_xlfn.FORECAST.LINEAR(C391,P391:Q391,L391:M391),"#.####") &amp; " ]")),"")</f>
        <v/>
      </c>
      <c r="H391" s="52" t="str">
        <f>IF(C391="","",_xlfn.XMATCH(C391,FitCurve!AE391:AE1390,-1))</f>
        <v/>
      </c>
      <c r="I391" s="52" t="str">
        <f>IF(C391="","",_xlfn.XMATCH(C391,FitCurve!AE391:AE1390,1))</f>
        <v/>
      </c>
      <c r="J391" s="52" t="str">
        <f>IF(C391="","",_xlfn.XMATCH(C391,FitCurve!AF391:AF1390,-1))</f>
        <v/>
      </c>
      <c r="K391" s="52" t="str">
        <f>IF(C391="","",_xlfn.XMATCH(C391,FitCurve!AF391:AF1390,1))</f>
        <v/>
      </c>
      <c r="L391" s="3" t="str" cm="1">
        <f t="array" ref="L391">IF(C391="","",INDEX(FitCurve!$AE$3:$AE$1002,H391))</f>
        <v/>
      </c>
      <c r="M391" s="3" t="str" cm="1">
        <f t="array" ref="M391">IF(C391="","",INDEX(FitCurve!$AE$3:$AE$1002,I391))</f>
        <v/>
      </c>
      <c r="N391" s="3" t="str" cm="1">
        <f t="array" ref="N391">IF(C391="","",INDEX(FitCurve!$AF$3:$AF$1002,J391))</f>
        <v/>
      </c>
      <c r="O391" s="3" t="str" cm="1">
        <f t="array" ref="O391">IF(C391="","",INDEX(FitCurve!$AF$3:$AF$1002,K391))</f>
        <v/>
      </c>
      <c r="P391" s="3" t="str" cm="1">
        <f t="array" ref="P391">IF(C391="","",INDEX(FitCurve!$B$3:$B$1002,H391))</f>
        <v/>
      </c>
      <c r="Q391" s="3" t="str" cm="1">
        <f t="array" ref="Q391">IF(C391="","",INDEX(FitCurve!$B$3:$B$1002,I391))</f>
        <v/>
      </c>
      <c r="R391" s="3" t="str" cm="1">
        <f t="array" ref="R391">IF(C391="","",INDEX(FitCurve!$B$3:$B$1002,J391))</f>
        <v/>
      </c>
      <c r="S391" s="3" t="str" cm="1">
        <f t="array" ref="S391">IF(C391="","",INDEX(FitCurve!$B$3:$B$1002,K391))</f>
        <v/>
      </c>
    </row>
    <row r="392" spans="3:19" x14ac:dyDescent="0.25">
      <c r="C392" s="36"/>
      <c r="D392" s="3" t="str">
        <f>IF(C392="","",IF(OR(C392&gt;MAX(_xlfn.ANCHORARRAY(FitCurve!$E$3)),C392&lt;MIN(_xlfn.ANCHORARRAY(FitCurve!$E$3))),"Out of range",IF(CurveFitting!$N$3="5PL",10^(CurveFitting!$U$26-((LOG10(((CurveFitting!$U$25-CurveFitting!$U$24)/(C392-CurveFitting!$U$24))^(1/CurveFitting!$U$28)-1))/1)/CurveFitting!$U$27),
IF(CurveFitting!$N$3="4PL",10^(CurveFitting!$U$26-((LOG10((CurveFitting!$U$25-CurveFitting!$U$24)/(C392-CurveFitting!$U$24)-1))/CurveFitting!$U$27)),
IF(CurveFitting!$N$3="Linear",(C392-CurveFitting!$U$24)/CurveFitting!$U$25,
IF(CurveFitting!$N$3="Hyperbolic",CurveFitting!$U$25*C392/(CurveFitting!$U$24-C392),
IF(CurveFitting!$N$3="Exp1",CurveFitting!$U$26*LN(CurveFitting!$U$25/(CurveFitting!$U$25-C392)-CurveFitting!$U$24/(CurveFitting!$U$25-C392)),
IF(CurveFitting!$N$3="Exp2",CurveFitting!$U$26*LOG(CurveFitting!$U$24/(CurveFitting!$U$24-C392)-CurveFitting!$U$25/(CurveFitting!$U$24-C392)),""))))))))</f>
        <v/>
      </c>
      <c r="E392" s="3" t="str">
        <f>IFERROR(IF(C392="","",IF(OR(C392&gt;MAX(_xlfn.ANCHORARRAY(FitCurve!$E$3)),C392&lt;MIN(_xlfn.ANCHORARRAY(FitCurve!$E$3))),"Out of range","[ " &amp; TEXT(_xlfn.FORECAST.LINEAR(C392,R392:S392,N392:O392),"#.####") &amp; ", " &amp; TEXT(_xlfn.FORECAST.LINEAR(C392,P392:Q392,L392:M392),"#.####") &amp; " ]")),"")</f>
        <v/>
      </c>
      <c r="H392" s="52" t="str">
        <f>IF(C392="","",_xlfn.XMATCH(C392,FitCurve!AE392:AE1391,-1))</f>
        <v/>
      </c>
      <c r="I392" s="52" t="str">
        <f>IF(C392="","",_xlfn.XMATCH(C392,FitCurve!AE392:AE1391,1))</f>
        <v/>
      </c>
      <c r="J392" s="52" t="str">
        <f>IF(C392="","",_xlfn.XMATCH(C392,FitCurve!AF392:AF1391,-1))</f>
        <v/>
      </c>
      <c r="K392" s="52" t="str">
        <f>IF(C392="","",_xlfn.XMATCH(C392,FitCurve!AF392:AF1391,1))</f>
        <v/>
      </c>
      <c r="L392" s="3" t="str" cm="1">
        <f t="array" ref="L392">IF(C392="","",INDEX(FitCurve!$AE$3:$AE$1002,H392))</f>
        <v/>
      </c>
      <c r="M392" s="3" t="str" cm="1">
        <f t="array" ref="M392">IF(C392="","",INDEX(FitCurve!$AE$3:$AE$1002,I392))</f>
        <v/>
      </c>
      <c r="N392" s="3" t="str" cm="1">
        <f t="array" ref="N392">IF(C392="","",INDEX(FitCurve!$AF$3:$AF$1002,J392))</f>
        <v/>
      </c>
      <c r="O392" s="3" t="str" cm="1">
        <f t="array" ref="O392">IF(C392="","",INDEX(FitCurve!$AF$3:$AF$1002,K392))</f>
        <v/>
      </c>
      <c r="P392" s="3" t="str" cm="1">
        <f t="array" ref="P392">IF(C392="","",INDEX(FitCurve!$B$3:$B$1002,H392))</f>
        <v/>
      </c>
      <c r="Q392" s="3" t="str" cm="1">
        <f t="array" ref="Q392">IF(C392="","",INDEX(FitCurve!$B$3:$B$1002,I392))</f>
        <v/>
      </c>
      <c r="R392" s="3" t="str" cm="1">
        <f t="array" ref="R392">IF(C392="","",INDEX(FitCurve!$B$3:$B$1002,J392))</f>
        <v/>
      </c>
      <c r="S392" s="3" t="str" cm="1">
        <f t="array" ref="S392">IF(C392="","",INDEX(FitCurve!$B$3:$B$1002,K392))</f>
        <v/>
      </c>
    </row>
    <row r="393" spans="3:19" x14ac:dyDescent="0.25">
      <c r="C393" s="36"/>
      <c r="D393" s="3" t="str">
        <f>IF(C393="","",IF(OR(C393&gt;MAX(_xlfn.ANCHORARRAY(FitCurve!$E$3)),C393&lt;MIN(_xlfn.ANCHORARRAY(FitCurve!$E$3))),"Out of range",IF(CurveFitting!$N$3="5PL",10^(CurveFitting!$U$26-((LOG10(((CurveFitting!$U$25-CurveFitting!$U$24)/(C393-CurveFitting!$U$24))^(1/CurveFitting!$U$28)-1))/1)/CurveFitting!$U$27),
IF(CurveFitting!$N$3="4PL",10^(CurveFitting!$U$26-((LOG10((CurveFitting!$U$25-CurveFitting!$U$24)/(C393-CurveFitting!$U$24)-1))/CurveFitting!$U$27)),
IF(CurveFitting!$N$3="Linear",(C393-CurveFitting!$U$24)/CurveFitting!$U$25,
IF(CurveFitting!$N$3="Hyperbolic",CurveFitting!$U$25*C393/(CurveFitting!$U$24-C393),
IF(CurveFitting!$N$3="Exp1",CurveFitting!$U$26*LN(CurveFitting!$U$25/(CurveFitting!$U$25-C393)-CurveFitting!$U$24/(CurveFitting!$U$25-C393)),
IF(CurveFitting!$N$3="Exp2",CurveFitting!$U$26*LOG(CurveFitting!$U$24/(CurveFitting!$U$24-C393)-CurveFitting!$U$25/(CurveFitting!$U$24-C393)),""))))))))</f>
        <v/>
      </c>
      <c r="E393" s="3" t="str">
        <f>IFERROR(IF(C393="","",IF(OR(C393&gt;MAX(_xlfn.ANCHORARRAY(FitCurve!$E$3)),C393&lt;MIN(_xlfn.ANCHORARRAY(FitCurve!$E$3))),"Out of range","[ " &amp; TEXT(_xlfn.FORECAST.LINEAR(C393,R393:S393,N393:O393),"#.####") &amp; ", " &amp; TEXT(_xlfn.FORECAST.LINEAR(C393,P393:Q393,L393:M393),"#.####") &amp; " ]")),"")</f>
        <v/>
      </c>
      <c r="H393" s="52" t="str">
        <f>IF(C393="","",_xlfn.XMATCH(C393,FitCurve!AE393:AE1392,-1))</f>
        <v/>
      </c>
      <c r="I393" s="52" t="str">
        <f>IF(C393="","",_xlfn.XMATCH(C393,FitCurve!AE393:AE1392,1))</f>
        <v/>
      </c>
      <c r="J393" s="52" t="str">
        <f>IF(C393="","",_xlfn.XMATCH(C393,FitCurve!AF393:AF1392,-1))</f>
        <v/>
      </c>
      <c r="K393" s="52" t="str">
        <f>IF(C393="","",_xlfn.XMATCH(C393,FitCurve!AF393:AF1392,1))</f>
        <v/>
      </c>
      <c r="L393" s="3" t="str" cm="1">
        <f t="array" ref="L393">IF(C393="","",INDEX(FitCurve!$AE$3:$AE$1002,H393))</f>
        <v/>
      </c>
      <c r="M393" s="3" t="str" cm="1">
        <f t="array" ref="M393">IF(C393="","",INDEX(FitCurve!$AE$3:$AE$1002,I393))</f>
        <v/>
      </c>
      <c r="N393" s="3" t="str" cm="1">
        <f t="array" ref="N393">IF(C393="","",INDEX(FitCurve!$AF$3:$AF$1002,J393))</f>
        <v/>
      </c>
      <c r="O393" s="3" t="str" cm="1">
        <f t="array" ref="O393">IF(C393="","",INDEX(FitCurve!$AF$3:$AF$1002,K393))</f>
        <v/>
      </c>
      <c r="P393" s="3" t="str" cm="1">
        <f t="array" ref="P393">IF(C393="","",INDEX(FitCurve!$B$3:$B$1002,H393))</f>
        <v/>
      </c>
      <c r="Q393" s="3" t="str" cm="1">
        <f t="array" ref="Q393">IF(C393="","",INDEX(FitCurve!$B$3:$B$1002,I393))</f>
        <v/>
      </c>
      <c r="R393" s="3" t="str" cm="1">
        <f t="array" ref="R393">IF(C393="","",INDEX(FitCurve!$B$3:$B$1002,J393))</f>
        <v/>
      </c>
      <c r="S393" s="3" t="str" cm="1">
        <f t="array" ref="S393">IF(C393="","",INDEX(FitCurve!$B$3:$B$1002,K393))</f>
        <v/>
      </c>
    </row>
    <row r="394" spans="3:19" x14ac:dyDescent="0.25">
      <c r="C394" s="36"/>
      <c r="D394" s="3" t="str">
        <f>IF(C394="","",IF(OR(C394&gt;MAX(_xlfn.ANCHORARRAY(FitCurve!$E$3)),C394&lt;MIN(_xlfn.ANCHORARRAY(FitCurve!$E$3))),"Out of range",IF(CurveFitting!$N$3="5PL",10^(CurveFitting!$U$26-((LOG10(((CurveFitting!$U$25-CurveFitting!$U$24)/(C394-CurveFitting!$U$24))^(1/CurveFitting!$U$28)-1))/1)/CurveFitting!$U$27),
IF(CurveFitting!$N$3="4PL",10^(CurveFitting!$U$26-((LOG10((CurveFitting!$U$25-CurveFitting!$U$24)/(C394-CurveFitting!$U$24)-1))/CurveFitting!$U$27)),
IF(CurveFitting!$N$3="Linear",(C394-CurveFitting!$U$24)/CurveFitting!$U$25,
IF(CurveFitting!$N$3="Hyperbolic",CurveFitting!$U$25*C394/(CurveFitting!$U$24-C394),
IF(CurveFitting!$N$3="Exp1",CurveFitting!$U$26*LN(CurveFitting!$U$25/(CurveFitting!$U$25-C394)-CurveFitting!$U$24/(CurveFitting!$U$25-C394)),
IF(CurveFitting!$N$3="Exp2",CurveFitting!$U$26*LOG(CurveFitting!$U$24/(CurveFitting!$U$24-C394)-CurveFitting!$U$25/(CurveFitting!$U$24-C394)),""))))))))</f>
        <v/>
      </c>
      <c r="E394" s="3" t="str">
        <f>IFERROR(IF(C394="","",IF(OR(C394&gt;MAX(_xlfn.ANCHORARRAY(FitCurve!$E$3)),C394&lt;MIN(_xlfn.ANCHORARRAY(FitCurve!$E$3))),"Out of range","[ " &amp; TEXT(_xlfn.FORECAST.LINEAR(C394,R394:S394,N394:O394),"#.####") &amp; ", " &amp; TEXT(_xlfn.FORECAST.LINEAR(C394,P394:Q394,L394:M394),"#.####") &amp; " ]")),"")</f>
        <v/>
      </c>
      <c r="H394" s="52" t="str">
        <f>IF(C394="","",_xlfn.XMATCH(C394,FitCurve!AE394:AE1393,-1))</f>
        <v/>
      </c>
      <c r="I394" s="52" t="str">
        <f>IF(C394="","",_xlfn.XMATCH(C394,FitCurve!AE394:AE1393,1))</f>
        <v/>
      </c>
      <c r="J394" s="52" t="str">
        <f>IF(C394="","",_xlfn.XMATCH(C394,FitCurve!AF394:AF1393,-1))</f>
        <v/>
      </c>
      <c r="K394" s="52" t="str">
        <f>IF(C394="","",_xlfn.XMATCH(C394,FitCurve!AF394:AF1393,1))</f>
        <v/>
      </c>
      <c r="L394" s="3" t="str" cm="1">
        <f t="array" ref="L394">IF(C394="","",INDEX(FitCurve!$AE$3:$AE$1002,H394))</f>
        <v/>
      </c>
      <c r="M394" s="3" t="str" cm="1">
        <f t="array" ref="M394">IF(C394="","",INDEX(FitCurve!$AE$3:$AE$1002,I394))</f>
        <v/>
      </c>
      <c r="N394" s="3" t="str" cm="1">
        <f t="array" ref="N394">IF(C394="","",INDEX(FitCurve!$AF$3:$AF$1002,J394))</f>
        <v/>
      </c>
      <c r="O394" s="3" t="str" cm="1">
        <f t="array" ref="O394">IF(C394="","",INDEX(FitCurve!$AF$3:$AF$1002,K394))</f>
        <v/>
      </c>
      <c r="P394" s="3" t="str" cm="1">
        <f t="array" ref="P394">IF(C394="","",INDEX(FitCurve!$B$3:$B$1002,H394))</f>
        <v/>
      </c>
      <c r="Q394" s="3" t="str" cm="1">
        <f t="array" ref="Q394">IF(C394="","",INDEX(FitCurve!$B$3:$B$1002,I394))</f>
        <v/>
      </c>
      <c r="R394" s="3" t="str" cm="1">
        <f t="array" ref="R394">IF(C394="","",INDEX(FitCurve!$B$3:$B$1002,J394))</f>
        <v/>
      </c>
      <c r="S394" s="3" t="str" cm="1">
        <f t="array" ref="S394">IF(C394="","",INDEX(FitCurve!$B$3:$B$1002,K394))</f>
        <v/>
      </c>
    </row>
    <row r="395" spans="3:19" x14ac:dyDescent="0.25">
      <c r="C395" s="36"/>
      <c r="D395" s="3" t="str">
        <f>IF(C395="","",IF(OR(C395&gt;MAX(_xlfn.ANCHORARRAY(FitCurve!$E$3)),C395&lt;MIN(_xlfn.ANCHORARRAY(FitCurve!$E$3))),"Out of range",IF(CurveFitting!$N$3="5PL",10^(CurveFitting!$U$26-((LOG10(((CurveFitting!$U$25-CurveFitting!$U$24)/(C395-CurveFitting!$U$24))^(1/CurveFitting!$U$28)-1))/1)/CurveFitting!$U$27),
IF(CurveFitting!$N$3="4PL",10^(CurveFitting!$U$26-((LOG10((CurveFitting!$U$25-CurveFitting!$U$24)/(C395-CurveFitting!$U$24)-1))/CurveFitting!$U$27)),
IF(CurveFitting!$N$3="Linear",(C395-CurveFitting!$U$24)/CurveFitting!$U$25,
IF(CurveFitting!$N$3="Hyperbolic",CurveFitting!$U$25*C395/(CurveFitting!$U$24-C395),
IF(CurveFitting!$N$3="Exp1",CurveFitting!$U$26*LN(CurveFitting!$U$25/(CurveFitting!$U$25-C395)-CurveFitting!$U$24/(CurveFitting!$U$25-C395)),
IF(CurveFitting!$N$3="Exp2",CurveFitting!$U$26*LOG(CurveFitting!$U$24/(CurveFitting!$U$24-C395)-CurveFitting!$U$25/(CurveFitting!$U$24-C395)),""))))))))</f>
        <v/>
      </c>
      <c r="E395" s="3" t="str">
        <f>IFERROR(IF(C395="","",IF(OR(C395&gt;MAX(_xlfn.ANCHORARRAY(FitCurve!$E$3)),C395&lt;MIN(_xlfn.ANCHORARRAY(FitCurve!$E$3))),"Out of range","[ " &amp; TEXT(_xlfn.FORECAST.LINEAR(C395,R395:S395,N395:O395),"#.####") &amp; ", " &amp; TEXT(_xlfn.FORECAST.LINEAR(C395,P395:Q395,L395:M395),"#.####") &amp; " ]")),"")</f>
        <v/>
      </c>
      <c r="H395" s="52" t="str">
        <f>IF(C395="","",_xlfn.XMATCH(C395,FitCurve!AE395:AE1394,-1))</f>
        <v/>
      </c>
      <c r="I395" s="52" t="str">
        <f>IF(C395="","",_xlfn.XMATCH(C395,FitCurve!AE395:AE1394,1))</f>
        <v/>
      </c>
      <c r="J395" s="52" t="str">
        <f>IF(C395="","",_xlfn.XMATCH(C395,FitCurve!AF395:AF1394,-1))</f>
        <v/>
      </c>
      <c r="K395" s="52" t="str">
        <f>IF(C395="","",_xlfn.XMATCH(C395,FitCurve!AF395:AF1394,1))</f>
        <v/>
      </c>
      <c r="L395" s="3" t="str" cm="1">
        <f t="array" ref="L395">IF(C395="","",INDEX(FitCurve!$AE$3:$AE$1002,H395))</f>
        <v/>
      </c>
      <c r="M395" s="3" t="str" cm="1">
        <f t="array" ref="M395">IF(C395="","",INDEX(FitCurve!$AE$3:$AE$1002,I395))</f>
        <v/>
      </c>
      <c r="N395" s="3" t="str" cm="1">
        <f t="array" ref="N395">IF(C395="","",INDEX(FitCurve!$AF$3:$AF$1002,J395))</f>
        <v/>
      </c>
      <c r="O395" s="3" t="str" cm="1">
        <f t="array" ref="O395">IF(C395="","",INDEX(FitCurve!$AF$3:$AF$1002,K395))</f>
        <v/>
      </c>
      <c r="P395" s="3" t="str" cm="1">
        <f t="array" ref="P395">IF(C395="","",INDEX(FitCurve!$B$3:$B$1002,H395))</f>
        <v/>
      </c>
      <c r="Q395" s="3" t="str" cm="1">
        <f t="array" ref="Q395">IF(C395="","",INDEX(FitCurve!$B$3:$B$1002,I395))</f>
        <v/>
      </c>
      <c r="R395" s="3" t="str" cm="1">
        <f t="array" ref="R395">IF(C395="","",INDEX(FitCurve!$B$3:$B$1002,J395))</f>
        <v/>
      </c>
      <c r="S395" s="3" t="str" cm="1">
        <f t="array" ref="S395">IF(C395="","",INDEX(FitCurve!$B$3:$B$1002,K395))</f>
        <v/>
      </c>
    </row>
    <row r="396" spans="3:19" x14ac:dyDescent="0.25">
      <c r="C396" s="36"/>
      <c r="D396" s="3" t="str">
        <f>IF(C396="","",IF(OR(C396&gt;MAX(_xlfn.ANCHORARRAY(FitCurve!$E$3)),C396&lt;MIN(_xlfn.ANCHORARRAY(FitCurve!$E$3))),"Out of range",IF(CurveFitting!$N$3="5PL",10^(CurveFitting!$U$26-((LOG10(((CurveFitting!$U$25-CurveFitting!$U$24)/(C396-CurveFitting!$U$24))^(1/CurveFitting!$U$28)-1))/1)/CurveFitting!$U$27),
IF(CurveFitting!$N$3="4PL",10^(CurveFitting!$U$26-((LOG10((CurveFitting!$U$25-CurveFitting!$U$24)/(C396-CurveFitting!$U$24)-1))/CurveFitting!$U$27)),
IF(CurveFitting!$N$3="Linear",(C396-CurveFitting!$U$24)/CurveFitting!$U$25,
IF(CurveFitting!$N$3="Hyperbolic",CurveFitting!$U$25*C396/(CurveFitting!$U$24-C396),
IF(CurveFitting!$N$3="Exp1",CurveFitting!$U$26*LN(CurveFitting!$U$25/(CurveFitting!$U$25-C396)-CurveFitting!$U$24/(CurveFitting!$U$25-C396)),
IF(CurveFitting!$N$3="Exp2",CurveFitting!$U$26*LOG(CurveFitting!$U$24/(CurveFitting!$U$24-C396)-CurveFitting!$U$25/(CurveFitting!$U$24-C396)),""))))))))</f>
        <v/>
      </c>
      <c r="E396" s="3" t="str">
        <f>IFERROR(IF(C396="","",IF(OR(C396&gt;MAX(_xlfn.ANCHORARRAY(FitCurve!$E$3)),C396&lt;MIN(_xlfn.ANCHORARRAY(FitCurve!$E$3))),"Out of range","[ " &amp; TEXT(_xlfn.FORECAST.LINEAR(C396,R396:S396,N396:O396),"#.####") &amp; ", " &amp; TEXT(_xlfn.FORECAST.LINEAR(C396,P396:Q396,L396:M396),"#.####") &amp; " ]")),"")</f>
        <v/>
      </c>
      <c r="H396" s="52" t="str">
        <f>IF(C396="","",_xlfn.XMATCH(C396,FitCurve!AE396:AE1395,-1))</f>
        <v/>
      </c>
      <c r="I396" s="52" t="str">
        <f>IF(C396="","",_xlfn.XMATCH(C396,FitCurve!AE396:AE1395,1))</f>
        <v/>
      </c>
      <c r="J396" s="52" t="str">
        <f>IF(C396="","",_xlfn.XMATCH(C396,FitCurve!AF396:AF1395,-1))</f>
        <v/>
      </c>
      <c r="K396" s="52" t="str">
        <f>IF(C396="","",_xlfn.XMATCH(C396,FitCurve!AF396:AF1395,1))</f>
        <v/>
      </c>
      <c r="L396" s="3" t="str" cm="1">
        <f t="array" ref="L396">IF(C396="","",INDEX(FitCurve!$AE$3:$AE$1002,H396))</f>
        <v/>
      </c>
      <c r="M396" s="3" t="str" cm="1">
        <f t="array" ref="M396">IF(C396="","",INDEX(FitCurve!$AE$3:$AE$1002,I396))</f>
        <v/>
      </c>
      <c r="N396" s="3" t="str" cm="1">
        <f t="array" ref="N396">IF(C396="","",INDEX(FitCurve!$AF$3:$AF$1002,J396))</f>
        <v/>
      </c>
      <c r="O396" s="3" t="str" cm="1">
        <f t="array" ref="O396">IF(C396="","",INDEX(FitCurve!$AF$3:$AF$1002,K396))</f>
        <v/>
      </c>
      <c r="P396" s="3" t="str" cm="1">
        <f t="array" ref="P396">IF(C396="","",INDEX(FitCurve!$B$3:$B$1002,H396))</f>
        <v/>
      </c>
      <c r="Q396" s="3" t="str" cm="1">
        <f t="array" ref="Q396">IF(C396="","",INDEX(FitCurve!$B$3:$B$1002,I396))</f>
        <v/>
      </c>
      <c r="R396" s="3" t="str" cm="1">
        <f t="array" ref="R396">IF(C396="","",INDEX(FitCurve!$B$3:$B$1002,J396))</f>
        <v/>
      </c>
      <c r="S396" s="3" t="str" cm="1">
        <f t="array" ref="S396">IF(C396="","",INDEX(FitCurve!$B$3:$B$1002,K396))</f>
        <v/>
      </c>
    </row>
    <row r="397" spans="3:19" x14ac:dyDescent="0.25">
      <c r="C397" s="36"/>
      <c r="D397" s="3" t="str">
        <f>IF(C397="","",IF(OR(C397&gt;MAX(_xlfn.ANCHORARRAY(FitCurve!$E$3)),C397&lt;MIN(_xlfn.ANCHORARRAY(FitCurve!$E$3))),"Out of range",IF(CurveFitting!$N$3="5PL",10^(CurveFitting!$U$26-((LOG10(((CurveFitting!$U$25-CurveFitting!$U$24)/(C397-CurveFitting!$U$24))^(1/CurveFitting!$U$28)-1))/1)/CurveFitting!$U$27),
IF(CurveFitting!$N$3="4PL",10^(CurveFitting!$U$26-((LOG10((CurveFitting!$U$25-CurveFitting!$U$24)/(C397-CurveFitting!$U$24)-1))/CurveFitting!$U$27)),
IF(CurveFitting!$N$3="Linear",(C397-CurveFitting!$U$24)/CurveFitting!$U$25,
IF(CurveFitting!$N$3="Hyperbolic",CurveFitting!$U$25*C397/(CurveFitting!$U$24-C397),
IF(CurveFitting!$N$3="Exp1",CurveFitting!$U$26*LN(CurveFitting!$U$25/(CurveFitting!$U$25-C397)-CurveFitting!$U$24/(CurveFitting!$U$25-C397)),
IF(CurveFitting!$N$3="Exp2",CurveFitting!$U$26*LOG(CurveFitting!$U$24/(CurveFitting!$U$24-C397)-CurveFitting!$U$25/(CurveFitting!$U$24-C397)),""))))))))</f>
        <v/>
      </c>
      <c r="E397" s="3" t="str">
        <f>IFERROR(IF(C397="","",IF(OR(C397&gt;MAX(_xlfn.ANCHORARRAY(FitCurve!$E$3)),C397&lt;MIN(_xlfn.ANCHORARRAY(FitCurve!$E$3))),"Out of range","[ " &amp; TEXT(_xlfn.FORECAST.LINEAR(C397,R397:S397,N397:O397),"#.####") &amp; ", " &amp; TEXT(_xlfn.FORECAST.LINEAR(C397,P397:Q397,L397:M397),"#.####") &amp; " ]")),"")</f>
        <v/>
      </c>
      <c r="H397" s="52" t="str">
        <f>IF(C397="","",_xlfn.XMATCH(C397,FitCurve!AE397:AE1396,-1))</f>
        <v/>
      </c>
      <c r="I397" s="52" t="str">
        <f>IF(C397="","",_xlfn.XMATCH(C397,FitCurve!AE397:AE1396,1))</f>
        <v/>
      </c>
      <c r="J397" s="52" t="str">
        <f>IF(C397="","",_xlfn.XMATCH(C397,FitCurve!AF397:AF1396,-1))</f>
        <v/>
      </c>
      <c r="K397" s="52" t="str">
        <f>IF(C397="","",_xlfn.XMATCH(C397,FitCurve!AF397:AF1396,1))</f>
        <v/>
      </c>
      <c r="L397" s="3" t="str" cm="1">
        <f t="array" ref="L397">IF(C397="","",INDEX(FitCurve!$AE$3:$AE$1002,H397))</f>
        <v/>
      </c>
      <c r="M397" s="3" t="str" cm="1">
        <f t="array" ref="M397">IF(C397="","",INDEX(FitCurve!$AE$3:$AE$1002,I397))</f>
        <v/>
      </c>
      <c r="N397" s="3" t="str" cm="1">
        <f t="array" ref="N397">IF(C397="","",INDEX(FitCurve!$AF$3:$AF$1002,J397))</f>
        <v/>
      </c>
      <c r="O397" s="3" t="str" cm="1">
        <f t="array" ref="O397">IF(C397="","",INDEX(FitCurve!$AF$3:$AF$1002,K397))</f>
        <v/>
      </c>
      <c r="P397" s="3" t="str" cm="1">
        <f t="array" ref="P397">IF(C397="","",INDEX(FitCurve!$B$3:$B$1002,H397))</f>
        <v/>
      </c>
      <c r="Q397" s="3" t="str" cm="1">
        <f t="array" ref="Q397">IF(C397="","",INDEX(FitCurve!$B$3:$B$1002,I397))</f>
        <v/>
      </c>
      <c r="R397" s="3" t="str" cm="1">
        <f t="array" ref="R397">IF(C397="","",INDEX(FitCurve!$B$3:$B$1002,J397))</f>
        <v/>
      </c>
      <c r="S397" s="3" t="str" cm="1">
        <f t="array" ref="S397">IF(C397="","",INDEX(FitCurve!$B$3:$B$1002,K397))</f>
        <v/>
      </c>
    </row>
    <row r="398" spans="3:19" x14ac:dyDescent="0.25">
      <c r="C398" s="36"/>
      <c r="D398" s="3" t="str">
        <f>IF(C398="","",IF(OR(C398&gt;MAX(_xlfn.ANCHORARRAY(FitCurve!$E$3)),C398&lt;MIN(_xlfn.ANCHORARRAY(FitCurve!$E$3))),"Out of range",IF(CurveFitting!$N$3="5PL",10^(CurveFitting!$U$26-((LOG10(((CurveFitting!$U$25-CurveFitting!$U$24)/(C398-CurveFitting!$U$24))^(1/CurveFitting!$U$28)-1))/1)/CurveFitting!$U$27),
IF(CurveFitting!$N$3="4PL",10^(CurveFitting!$U$26-((LOG10((CurveFitting!$U$25-CurveFitting!$U$24)/(C398-CurveFitting!$U$24)-1))/CurveFitting!$U$27)),
IF(CurveFitting!$N$3="Linear",(C398-CurveFitting!$U$24)/CurveFitting!$U$25,
IF(CurveFitting!$N$3="Hyperbolic",CurveFitting!$U$25*C398/(CurveFitting!$U$24-C398),
IF(CurveFitting!$N$3="Exp1",CurveFitting!$U$26*LN(CurveFitting!$U$25/(CurveFitting!$U$25-C398)-CurveFitting!$U$24/(CurveFitting!$U$25-C398)),
IF(CurveFitting!$N$3="Exp2",CurveFitting!$U$26*LOG(CurveFitting!$U$24/(CurveFitting!$U$24-C398)-CurveFitting!$U$25/(CurveFitting!$U$24-C398)),""))))))))</f>
        <v/>
      </c>
      <c r="E398" s="3" t="str">
        <f>IFERROR(IF(C398="","",IF(OR(C398&gt;MAX(_xlfn.ANCHORARRAY(FitCurve!$E$3)),C398&lt;MIN(_xlfn.ANCHORARRAY(FitCurve!$E$3))),"Out of range","[ " &amp; TEXT(_xlfn.FORECAST.LINEAR(C398,R398:S398,N398:O398),"#.####") &amp; ", " &amp; TEXT(_xlfn.FORECAST.LINEAR(C398,P398:Q398,L398:M398),"#.####") &amp; " ]")),"")</f>
        <v/>
      </c>
      <c r="H398" s="52" t="str">
        <f>IF(C398="","",_xlfn.XMATCH(C398,FitCurve!AE398:AE1397,-1))</f>
        <v/>
      </c>
      <c r="I398" s="52" t="str">
        <f>IF(C398="","",_xlfn.XMATCH(C398,FitCurve!AE398:AE1397,1))</f>
        <v/>
      </c>
      <c r="J398" s="52" t="str">
        <f>IF(C398="","",_xlfn.XMATCH(C398,FitCurve!AF398:AF1397,-1))</f>
        <v/>
      </c>
      <c r="K398" s="52" t="str">
        <f>IF(C398="","",_xlfn.XMATCH(C398,FitCurve!AF398:AF1397,1))</f>
        <v/>
      </c>
      <c r="L398" s="3" t="str" cm="1">
        <f t="array" ref="L398">IF(C398="","",INDEX(FitCurve!$AE$3:$AE$1002,H398))</f>
        <v/>
      </c>
      <c r="M398" s="3" t="str" cm="1">
        <f t="array" ref="M398">IF(C398="","",INDEX(FitCurve!$AE$3:$AE$1002,I398))</f>
        <v/>
      </c>
      <c r="N398" s="3" t="str" cm="1">
        <f t="array" ref="N398">IF(C398="","",INDEX(FitCurve!$AF$3:$AF$1002,J398))</f>
        <v/>
      </c>
      <c r="O398" s="3" t="str" cm="1">
        <f t="array" ref="O398">IF(C398="","",INDEX(FitCurve!$AF$3:$AF$1002,K398))</f>
        <v/>
      </c>
      <c r="P398" s="3" t="str" cm="1">
        <f t="array" ref="P398">IF(C398="","",INDEX(FitCurve!$B$3:$B$1002,H398))</f>
        <v/>
      </c>
      <c r="Q398" s="3" t="str" cm="1">
        <f t="array" ref="Q398">IF(C398="","",INDEX(FitCurve!$B$3:$B$1002,I398))</f>
        <v/>
      </c>
      <c r="R398" s="3" t="str" cm="1">
        <f t="array" ref="R398">IF(C398="","",INDEX(FitCurve!$B$3:$B$1002,J398))</f>
        <v/>
      </c>
      <c r="S398" s="3" t="str" cm="1">
        <f t="array" ref="S398">IF(C398="","",INDEX(FitCurve!$B$3:$B$1002,K398))</f>
        <v/>
      </c>
    </row>
    <row r="399" spans="3:19" x14ac:dyDescent="0.25">
      <c r="C399" s="36"/>
      <c r="D399" s="3" t="str">
        <f>IF(C399="","",IF(OR(C399&gt;MAX(_xlfn.ANCHORARRAY(FitCurve!$E$3)),C399&lt;MIN(_xlfn.ANCHORARRAY(FitCurve!$E$3))),"Out of range",IF(CurveFitting!$N$3="5PL",10^(CurveFitting!$U$26-((LOG10(((CurveFitting!$U$25-CurveFitting!$U$24)/(C399-CurveFitting!$U$24))^(1/CurveFitting!$U$28)-1))/1)/CurveFitting!$U$27),
IF(CurveFitting!$N$3="4PL",10^(CurveFitting!$U$26-((LOG10((CurveFitting!$U$25-CurveFitting!$U$24)/(C399-CurveFitting!$U$24)-1))/CurveFitting!$U$27)),
IF(CurveFitting!$N$3="Linear",(C399-CurveFitting!$U$24)/CurveFitting!$U$25,
IF(CurveFitting!$N$3="Hyperbolic",CurveFitting!$U$25*C399/(CurveFitting!$U$24-C399),
IF(CurveFitting!$N$3="Exp1",CurveFitting!$U$26*LN(CurveFitting!$U$25/(CurveFitting!$U$25-C399)-CurveFitting!$U$24/(CurveFitting!$U$25-C399)),
IF(CurveFitting!$N$3="Exp2",CurveFitting!$U$26*LOG(CurveFitting!$U$24/(CurveFitting!$U$24-C399)-CurveFitting!$U$25/(CurveFitting!$U$24-C399)),""))))))))</f>
        <v/>
      </c>
      <c r="E399" s="3" t="str">
        <f>IFERROR(IF(C399="","",IF(OR(C399&gt;MAX(_xlfn.ANCHORARRAY(FitCurve!$E$3)),C399&lt;MIN(_xlfn.ANCHORARRAY(FitCurve!$E$3))),"Out of range","[ " &amp; TEXT(_xlfn.FORECAST.LINEAR(C399,R399:S399,N399:O399),"#.####") &amp; ", " &amp; TEXT(_xlfn.FORECAST.LINEAR(C399,P399:Q399,L399:M399),"#.####") &amp; " ]")),"")</f>
        <v/>
      </c>
      <c r="H399" s="52" t="str">
        <f>IF(C399="","",_xlfn.XMATCH(C399,FitCurve!AE399:AE1398,-1))</f>
        <v/>
      </c>
      <c r="I399" s="52" t="str">
        <f>IF(C399="","",_xlfn.XMATCH(C399,FitCurve!AE399:AE1398,1))</f>
        <v/>
      </c>
      <c r="J399" s="52" t="str">
        <f>IF(C399="","",_xlfn.XMATCH(C399,FitCurve!AF399:AF1398,-1))</f>
        <v/>
      </c>
      <c r="K399" s="52" t="str">
        <f>IF(C399="","",_xlfn.XMATCH(C399,FitCurve!AF399:AF1398,1))</f>
        <v/>
      </c>
      <c r="L399" s="3" t="str" cm="1">
        <f t="array" ref="L399">IF(C399="","",INDEX(FitCurve!$AE$3:$AE$1002,H399))</f>
        <v/>
      </c>
      <c r="M399" s="3" t="str" cm="1">
        <f t="array" ref="M399">IF(C399="","",INDEX(FitCurve!$AE$3:$AE$1002,I399))</f>
        <v/>
      </c>
      <c r="N399" s="3" t="str" cm="1">
        <f t="array" ref="N399">IF(C399="","",INDEX(FitCurve!$AF$3:$AF$1002,J399))</f>
        <v/>
      </c>
      <c r="O399" s="3" t="str" cm="1">
        <f t="array" ref="O399">IF(C399="","",INDEX(FitCurve!$AF$3:$AF$1002,K399))</f>
        <v/>
      </c>
      <c r="P399" s="3" t="str" cm="1">
        <f t="array" ref="P399">IF(C399="","",INDEX(FitCurve!$B$3:$B$1002,H399))</f>
        <v/>
      </c>
      <c r="Q399" s="3" t="str" cm="1">
        <f t="array" ref="Q399">IF(C399="","",INDEX(FitCurve!$B$3:$B$1002,I399))</f>
        <v/>
      </c>
      <c r="R399" s="3" t="str" cm="1">
        <f t="array" ref="R399">IF(C399="","",INDEX(FitCurve!$B$3:$B$1002,J399))</f>
        <v/>
      </c>
      <c r="S399" s="3" t="str" cm="1">
        <f t="array" ref="S399">IF(C399="","",INDEX(FitCurve!$B$3:$B$1002,K399))</f>
        <v/>
      </c>
    </row>
    <row r="400" spans="3:19" x14ac:dyDescent="0.25">
      <c r="C400" s="36"/>
      <c r="D400" s="3" t="str">
        <f>IF(C400="","",IF(OR(C400&gt;MAX(_xlfn.ANCHORARRAY(FitCurve!$E$3)),C400&lt;MIN(_xlfn.ANCHORARRAY(FitCurve!$E$3))),"Out of range",IF(CurveFitting!$N$3="5PL",10^(CurveFitting!$U$26-((LOG10(((CurveFitting!$U$25-CurveFitting!$U$24)/(C400-CurveFitting!$U$24))^(1/CurveFitting!$U$28)-1))/1)/CurveFitting!$U$27),
IF(CurveFitting!$N$3="4PL",10^(CurveFitting!$U$26-((LOG10((CurveFitting!$U$25-CurveFitting!$U$24)/(C400-CurveFitting!$U$24)-1))/CurveFitting!$U$27)),
IF(CurveFitting!$N$3="Linear",(C400-CurveFitting!$U$24)/CurveFitting!$U$25,
IF(CurveFitting!$N$3="Hyperbolic",CurveFitting!$U$25*C400/(CurveFitting!$U$24-C400),
IF(CurveFitting!$N$3="Exp1",CurveFitting!$U$26*LN(CurveFitting!$U$25/(CurveFitting!$U$25-C400)-CurveFitting!$U$24/(CurveFitting!$U$25-C400)),
IF(CurveFitting!$N$3="Exp2",CurveFitting!$U$26*LOG(CurveFitting!$U$24/(CurveFitting!$U$24-C400)-CurveFitting!$U$25/(CurveFitting!$U$24-C400)),""))))))))</f>
        <v/>
      </c>
      <c r="E400" s="3" t="str">
        <f>IFERROR(IF(C400="","",IF(OR(C400&gt;MAX(_xlfn.ANCHORARRAY(FitCurve!$E$3)),C400&lt;MIN(_xlfn.ANCHORARRAY(FitCurve!$E$3))),"Out of range","[ " &amp; TEXT(_xlfn.FORECAST.LINEAR(C400,R400:S400,N400:O400),"#.####") &amp; ", " &amp; TEXT(_xlfn.FORECAST.LINEAR(C400,P400:Q400,L400:M400),"#.####") &amp; " ]")),"")</f>
        <v/>
      </c>
      <c r="H400" s="52" t="str">
        <f>IF(C400="","",_xlfn.XMATCH(C400,FitCurve!AE400:AE1399,-1))</f>
        <v/>
      </c>
      <c r="I400" s="52" t="str">
        <f>IF(C400="","",_xlfn.XMATCH(C400,FitCurve!AE400:AE1399,1))</f>
        <v/>
      </c>
      <c r="J400" s="52" t="str">
        <f>IF(C400="","",_xlfn.XMATCH(C400,FitCurve!AF400:AF1399,-1))</f>
        <v/>
      </c>
      <c r="K400" s="52" t="str">
        <f>IF(C400="","",_xlfn.XMATCH(C400,FitCurve!AF400:AF1399,1))</f>
        <v/>
      </c>
      <c r="L400" s="3" t="str" cm="1">
        <f t="array" ref="L400">IF(C400="","",INDEX(FitCurve!$AE$3:$AE$1002,H400))</f>
        <v/>
      </c>
      <c r="M400" s="3" t="str" cm="1">
        <f t="array" ref="M400">IF(C400="","",INDEX(FitCurve!$AE$3:$AE$1002,I400))</f>
        <v/>
      </c>
      <c r="N400" s="3" t="str" cm="1">
        <f t="array" ref="N400">IF(C400="","",INDEX(FitCurve!$AF$3:$AF$1002,J400))</f>
        <v/>
      </c>
      <c r="O400" s="3" t="str" cm="1">
        <f t="array" ref="O400">IF(C400="","",INDEX(FitCurve!$AF$3:$AF$1002,K400))</f>
        <v/>
      </c>
      <c r="P400" s="3" t="str" cm="1">
        <f t="array" ref="P400">IF(C400="","",INDEX(FitCurve!$B$3:$B$1002,H400))</f>
        <v/>
      </c>
      <c r="Q400" s="3" t="str" cm="1">
        <f t="array" ref="Q400">IF(C400="","",INDEX(FitCurve!$B$3:$B$1002,I400))</f>
        <v/>
      </c>
      <c r="R400" s="3" t="str" cm="1">
        <f t="array" ref="R400">IF(C400="","",INDEX(FitCurve!$B$3:$B$1002,J400))</f>
        <v/>
      </c>
      <c r="S400" s="3" t="str" cm="1">
        <f t="array" ref="S400">IF(C400="","",INDEX(FitCurve!$B$3:$B$1002,K400))</f>
        <v/>
      </c>
    </row>
    <row r="401" spans="3:19" x14ac:dyDescent="0.25">
      <c r="C401" s="36"/>
      <c r="D401" s="3" t="str">
        <f>IF(C401="","",IF(OR(C401&gt;MAX(_xlfn.ANCHORARRAY(FitCurve!$E$3)),C401&lt;MIN(_xlfn.ANCHORARRAY(FitCurve!$E$3))),"Out of range",IF(CurveFitting!$N$3="5PL",10^(CurveFitting!$U$26-((LOG10(((CurveFitting!$U$25-CurveFitting!$U$24)/(C401-CurveFitting!$U$24))^(1/CurveFitting!$U$28)-1))/1)/CurveFitting!$U$27),
IF(CurveFitting!$N$3="4PL",10^(CurveFitting!$U$26-((LOG10((CurveFitting!$U$25-CurveFitting!$U$24)/(C401-CurveFitting!$U$24)-1))/CurveFitting!$U$27)),
IF(CurveFitting!$N$3="Linear",(C401-CurveFitting!$U$24)/CurveFitting!$U$25,
IF(CurveFitting!$N$3="Hyperbolic",CurveFitting!$U$25*C401/(CurveFitting!$U$24-C401),
IF(CurveFitting!$N$3="Exp1",CurveFitting!$U$26*LN(CurveFitting!$U$25/(CurveFitting!$U$25-C401)-CurveFitting!$U$24/(CurveFitting!$U$25-C401)),
IF(CurveFitting!$N$3="Exp2",CurveFitting!$U$26*LOG(CurveFitting!$U$24/(CurveFitting!$U$24-C401)-CurveFitting!$U$25/(CurveFitting!$U$24-C401)),""))))))))</f>
        <v/>
      </c>
      <c r="E401" s="3" t="str">
        <f>IFERROR(IF(C401="","",IF(OR(C401&gt;MAX(_xlfn.ANCHORARRAY(FitCurve!$E$3)),C401&lt;MIN(_xlfn.ANCHORARRAY(FitCurve!$E$3))),"Out of range","[ " &amp; TEXT(_xlfn.FORECAST.LINEAR(C401,R401:S401,N401:O401),"#.####") &amp; ", " &amp; TEXT(_xlfn.FORECAST.LINEAR(C401,P401:Q401,L401:M401),"#.####") &amp; " ]")),"")</f>
        <v/>
      </c>
      <c r="H401" s="52" t="str">
        <f>IF(C401="","",_xlfn.XMATCH(C401,FitCurve!AE401:AE1400,-1))</f>
        <v/>
      </c>
      <c r="I401" s="52" t="str">
        <f>IF(C401="","",_xlfn.XMATCH(C401,FitCurve!AE401:AE1400,1))</f>
        <v/>
      </c>
      <c r="J401" s="52" t="str">
        <f>IF(C401="","",_xlfn.XMATCH(C401,FitCurve!AF401:AF1400,-1))</f>
        <v/>
      </c>
      <c r="K401" s="52" t="str">
        <f>IF(C401="","",_xlfn.XMATCH(C401,FitCurve!AF401:AF1400,1))</f>
        <v/>
      </c>
      <c r="L401" s="3" t="str" cm="1">
        <f t="array" ref="L401">IF(C401="","",INDEX(FitCurve!$AE$3:$AE$1002,H401))</f>
        <v/>
      </c>
      <c r="M401" s="3" t="str" cm="1">
        <f t="array" ref="M401">IF(C401="","",INDEX(FitCurve!$AE$3:$AE$1002,I401))</f>
        <v/>
      </c>
      <c r="N401" s="3" t="str" cm="1">
        <f t="array" ref="N401">IF(C401="","",INDEX(FitCurve!$AF$3:$AF$1002,J401))</f>
        <v/>
      </c>
      <c r="O401" s="3" t="str" cm="1">
        <f t="array" ref="O401">IF(C401="","",INDEX(FitCurve!$AF$3:$AF$1002,K401))</f>
        <v/>
      </c>
      <c r="P401" s="3" t="str" cm="1">
        <f t="array" ref="P401">IF(C401="","",INDEX(FitCurve!$B$3:$B$1002,H401))</f>
        <v/>
      </c>
      <c r="Q401" s="3" t="str" cm="1">
        <f t="array" ref="Q401">IF(C401="","",INDEX(FitCurve!$B$3:$B$1002,I401))</f>
        <v/>
      </c>
      <c r="R401" s="3" t="str" cm="1">
        <f t="array" ref="R401">IF(C401="","",INDEX(FitCurve!$B$3:$B$1002,J401))</f>
        <v/>
      </c>
      <c r="S401" s="3" t="str" cm="1">
        <f t="array" ref="S401">IF(C401="","",INDEX(FitCurve!$B$3:$B$1002,K401))</f>
        <v/>
      </c>
    </row>
    <row r="402" spans="3:19" x14ac:dyDescent="0.25">
      <c r="C402" s="36"/>
      <c r="D402" s="3" t="str">
        <f>IF(C402="","",IF(OR(C402&gt;MAX(_xlfn.ANCHORARRAY(FitCurve!$E$3)),C402&lt;MIN(_xlfn.ANCHORARRAY(FitCurve!$E$3))),"Out of range",IF(CurveFitting!$N$3="5PL",10^(CurveFitting!$U$26-((LOG10(((CurveFitting!$U$25-CurveFitting!$U$24)/(C402-CurveFitting!$U$24))^(1/CurveFitting!$U$28)-1))/1)/CurveFitting!$U$27),
IF(CurveFitting!$N$3="4PL",10^(CurveFitting!$U$26-((LOG10((CurveFitting!$U$25-CurveFitting!$U$24)/(C402-CurveFitting!$U$24)-1))/CurveFitting!$U$27)),
IF(CurveFitting!$N$3="Linear",(C402-CurveFitting!$U$24)/CurveFitting!$U$25,
IF(CurveFitting!$N$3="Hyperbolic",CurveFitting!$U$25*C402/(CurveFitting!$U$24-C402),
IF(CurveFitting!$N$3="Exp1",CurveFitting!$U$26*LN(CurveFitting!$U$25/(CurveFitting!$U$25-C402)-CurveFitting!$U$24/(CurveFitting!$U$25-C402)),
IF(CurveFitting!$N$3="Exp2",CurveFitting!$U$26*LOG(CurveFitting!$U$24/(CurveFitting!$U$24-C402)-CurveFitting!$U$25/(CurveFitting!$U$24-C402)),""))))))))</f>
        <v/>
      </c>
      <c r="E402" s="3" t="str">
        <f>IFERROR(IF(C402="","",IF(OR(C402&gt;MAX(_xlfn.ANCHORARRAY(FitCurve!$E$3)),C402&lt;MIN(_xlfn.ANCHORARRAY(FitCurve!$E$3))),"Out of range","[ " &amp; TEXT(_xlfn.FORECAST.LINEAR(C402,R402:S402,N402:O402),"#.####") &amp; ", " &amp; TEXT(_xlfn.FORECAST.LINEAR(C402,P402:Q402,L402:M402),"#.####") &amp; " ]")),"")</f>
        <v/>
      </c>
      <c r="H402" s="52" t="str">
        <f>IF(C402="","",_xlfn.XMATCH(C402,FitCurve!AE402:AE1401,-1))</f>
        <v/>
      </c>
      <c r="I402" s="52" t="str">
        <f>IF(C402="","",_xlfn.XMATCH(C402,FitCurve!AE402:AE1401,1))</f>
        <v/>
      </c>
      <c r="J402" s="52" t="str">
        <f>IF(C402="","",_xlfn.XMATCH(C402,FitCurve!AF402:AF1401,-1))</f>
        <v/>
      </c>
      <c r="K402" s="52" t="str">
        <f>IF(C402="","",_xlfn.XMATCH(C402,FitCurve!AF402:AF1401,1))</f>
        <v/>
      </c>
      <c r="L402" s="3" t="str" cm="1">
        <f t="array" ref="L402">IF(C402="","",INDEX(FitCurve!$AE$3:$AE$1002,H402))</f>
        <v/>
      </c>
      <c r="M402" s="3" t="str" cm="1">
        <f t="array" ref="M402">IF(C402="","",INDEX(FitCurve!$AE$3:$AE$1002,I402))</f>
        <v/>
      </c>
      <c r="N402" s="3" t="str" cm="1">
        <f t="array" ref="N402">IF(C402="","",INDEX(FitCurve!$AF$3:$AF$1002,J402))</f>
        <v/>
      </c>
      <c r="O402" s="3" t="str" cm="1">
        <f t="array" ref="O402">IF(C402="","",INDEX(FitCurve!$AF$3:$AF$1002,K402))</f>
        <v/>
      </c>
      <c r="P402" s="3" t="str" cm="1">
        <f t="array" ref="P402">IF(C402="","",INDEX(FitCurve!$B$3:$B$1002,H402))</f>
        <v/>
      </c>
      <c r="Q402" s="3" t="str" cm="1">
        <f t="array" ref="Q402">IF(C402="","",INDEX(FitCurve!$B$3:$B$1002,I402))</f>
        <v/>
      </c>
      <c r="R402" s="3" t="str" cm="1">
        <f t="array" ref="R402">IF(C402="","",INDEX(FitCurve!$B$3:$B$1002,J402))</f>
        <v/>
      </c>
      <c r="S402" s="3" t="str" cm="1">
        <f t="array" ref="S402">IF(C402="","",INDEX(FitCurve!$B$3:$B$1002,K402))</f>
        <v/>
      </c>
    </row>
    <row r="403" spans="3:19" x14ac:dyDescent="0.25">
      <c r="C403" s="36"/>
      <c r="D403" s="3" t="str">
        <f>IF(C403="","",IF(OR(C403&gt;MAX(_xlfn.ANCHORARRAY(FitCurve!$E$3)),C403&lt;MIN(_xlfn.ANCHORARRAY(FitCurve!$E$3))),"Out of range",IF(CurveFitting!$N$3="5PL",10^(CurveFitting!$U$26-((LOG10(((CurveFitting!$U$25-CurveFitting!$U$24)/(C403-CurveFitting!$U$24))^(1/CurveFitting!$U$28)-1))/1)/CurveFitting!$U$27),
IF(CurveFitting!$N$3="4PL",10^(CurveFitting!$U$26-((LOG10((CurveFitting!$U$25-CurveFitting!$U$24)/(C403-CurveFitting!$U$24)-1))/CurveFitting!$U$27)),
IF(CurveFitting!$N$3="Linear",(C403-CurveFitting!$U$24)/CurveFitting!$U$25,
IF(CurveFitting!$N$3="Hyperbolic",CurveFitting!$U$25*C403/(CurveFitting!$U$24-C403),
IF(CurveFitting!$N$3="Exp1",CurveFitting!$U$26*LN(CurveFitting!$U$25/(CurveFitting!$U$25-C403)-CurveFitting!$U$24/(CurveFitting!$U$25-C403)),
IF(CurveFitting!$N$3="Exp2",CurveFitting!$U$26*LOG(CurveFitting!$U$24/(CurveFitting!$U$24-C403)-CurveFitting!$U$25/(CurveFitting!$U$24-C403)),""))))))))</f>
        <v/>
      </c>
      <c r="E403" s="3" t="str">
        <f>IFERROR(IF(C403="","",IF(OR(C403&gt;MAX(_xlfn.ANCHORARRAY(FitCurve!$E$3)),C403&lt;MIN(_xlfn.ANCHORARRAY(FitCurve!$E$3))),"Out of range","[ " &amp; TEXT(_xlfn.FORECAST.LINEAR(C403,R403:S403,N403:O403),"#.####") &amp; ", " &amp; TEXT(_xlfn.FORECAST.LINEAR(C403,P403:Q403,L403:M403),"#.####") &amp; " ]")),"")</f>
        <v/>
      </c>
      <c r="H403" s="52" t="str">
        <f>IF(C403="","",_xlfn.XMATCH(C403,FitCurve!AE403:AE1402,-1))</f>
        <v/>
      </c>
      <c r="I403" s="52" t="str">
        <f>IF(C403="","",_xlfn.XMATCH(C403,FitCurve!AE403:AE1402,1))</f>
        <v/>
      </c>
      <c r="J403" s="52" t="str">
        <f>IF(C403="","",_xlfn.XMATCH(C403,FitCurve!AF403:AF1402,-1))</f>
        <v/>
      </c>
      <c r="K403" s="52" t="str">
        <f>IF(C403="","",_xlfn.XMATCH(C403,FitCurve!AF403:AF1402,1))</f>
        <v/>
      </c>
      <c r="L403" s="3" t="str" cm="1">
        <f t="array" ref="L403">IF(C403="","",INDEX(FitCurve!$AE$3:$AE$1002,H403))</f>
        <v/>
      </c>
      <c r="M403" s="3" t="str" cm="1">
        <f t="array" ref="M403">IF(C403="","",INDEX(FitCurve!$AE$3:$AE$1002,I403))</f>
        <v/>
      </c>
      <c r="N403" s="3" t="str" cm="1">
        <f t="array" ref="N403">IF(C403="","",INDEX(FitCurve!$AF$3:$AF$1002,J403))</f>
        <v/>
      </c>
      <c r="O403" s="3" t="str" cm="1">
        <f t="array" ref="O403">IF(C403="","",INDEX(FitCurve!$AF$3:$AF$1002,K403))</f>
        <v/>
      </c>
      <c r="P403" s="3" t="str" cm="1">
        <f t="array" ref="P403">IF(C403="","",INDEX(FitCurve!$B$3:$B$1002,H403))</f>
        <v/>
      </c>
      <c r="Q403" s="3" t="str" cm="1">
        <f t="array" ref="Q403">IF(C403="","",INDEX(FitCurve!$B$3:$B$1002,I403))</f>
        <v/>
      </c>
      <c r="R403" s="3" t="str" cm="1">
        <f t="array" ref="R403">IF(C403="","",INDEX(FitCurve!$B$3:$B$1002,J403))</f>
        <v/>
      </c>
      <c r="S403" s="3" t="str" cm="1">
        <f t="array" ref="S403">IF(C403="","",INDEX(FitCurve!$B$3:$B$1002,K403))</f>
        <v/>
      </c>
    </row>
    <row r="404" spans="3:19" x14ac:dyDescent="0.25">
      <c r="C404" s="36"/>
      <c r="D404" s="3" t="str">
        <f>IF(C404="","",IF(OR(C404&gt;MAX(_xlfn.ANCHORARRAY(FitCurve!$E$3)),C404&lt;MIN(_xlfn.ANCHORARRAY(FitCurve!$E$3))),"Out of range",IF(CurveFitting!$N$3="5PL",10^(CurveFitting!$U$26-((LOG10(((CurveFitting!$U$25-CurveFitting!$U$24)/(C404-CurveFitting!$U$24))^(1/CurveFitting!$U$28)-1))/1)/CurveFitting!$U$27),
IF(CurveFitting!$N$3="4PL",10^(CurveFitting!$U$26-((LOG10((CurveFitting!$U$25-CurveFitting!$U$24)/(C404-CurveFitting!$U$24)-1))/CurveFitting!$U$27)),
IF(CurveFitting!$N$3="Linear",(C404-CurveFitting!$U$24)/CurveFitting!$U$25,
IF(CurveFitting!$N$3="Hyperbolic",CurveFitting!$U$25*C404/(CurveFitting!$U$24-C404),
IF(CurveFitting!$N$3="Exp1",CurveFitting!$U$26*LN(CurveFitting!$U$25/(CurveFitting!$U$25-C404)-CurveFitting!$U$24/(CurveFitting!$U$25-C404)),
IF(CurveFitting!$N$3="Exp2",CurveFitting!$U$26*LOG(CurveFitting!$U$24/(CurveFitting!$U$24-C404)-CurveFitting!$U$25/(CurveFitting!$U$24-C404)),""))))))))</f>
        <v/>
      </c>
      <c r="E404" s="3" t="str">
        <f>IFERROR(IF(C404="","",IF(OR(C404&gt;MAX(_xlfn.ANCHORARRAY(FitCurve!$E$3)),C404&lt;MIN(_xlfn.ANCHORARRAY(FitCurve!$E$3))),"Out of range","[ " &amp; TEXT(_xlfn.FORECAST.LINEAR(C404,R404:S404,N404:O404),"#.####") &amp; ", " &amp; TEXT(_xlfn.FORECAST.LINEAR(C404,P404:Q404,L404:M404),"#.####") &amp; " ]")),"")</f>
        <v/>
      </c>
      <c r="H404" s="52" t="str">
        <f>IF(C404="","",_xlfn.XMATCH(C404,FitCurve!AE404:AE1403,-1))</f>
        <v/>
      </c>
      <c r="I404" s="52" t="str">
        <f>IF(C404="","",_xlfn.XMATCH(C404,FitCurve!AE404:AE1403,1))</f>
        <v/>
      </c>
      <c r="J404" s="52" t="str">
        <f>IF(C404="","",_xlfn.XMATCH(C404,FitCurve!AF404:AF1403,-1))</f>
        <v/>
      </c>
      <c r="K404" s="52" t="str">
        <f>IF(C404="","",_xlfn.XMATCH(C404,FitCurve!AF404:AF1403,1))</f>
        <v/>
      </c>
      <c r="L404" s="3" t="str" cm="1">
        <f t="array" ref="L404">IF(C404="","",INDEX(FitCurve!$AE$3:$AE$1002,H404))</f>
        <v/>
      </c>
      <c r="M404" s="3" t="str" cm="1">
        <f t="array" ref="M404">IF(C404="","",INDEX(FitCurve!$AE$3:$AE$1002,I404))</f>
        <v/>
      </c>
      <c r="N404" s="3" t="str" cm="1">
        <f t="array" ref="N404">IF(C404="","",INDEX(FitCurve!$AF$3:$AF$1002,J404))</f>
        <v/>
      </c>
      <c r="O404" s="3" t="str" cm="1">
        <f t="array" ref="O404">IF(C404="","",INDEX(FitCurve!$AF$3:$AF$1002,K404))</f>
        <v/>
      </c>
      <c r="P404" s="3" t="str" cm="1">
        <f t="array" ref="P404">IF(C404="","",INDEX(FitCurve!$B$3:$B$1002,H404))</f>
        <v/>
      </c>
      <c r="Q404" s="3" t="str" cm="1">
        <f t="array" ref="Q404">IF(C404="","",INDEX(FitCurve!$B$3:$B$1002,I404))</f>
        <v/>
      </c>
      <c r="R404" s="3" t="str" cm="1">
        <f t="array" ref="R404">IF(C404="","",INDEX(FitCurve!$B$3:$B$1002,J404))</f>
        <v/>
      </c>
      <c r="S404" s="3" t="str" cm="1">
        <f t="array" ref="S404">IF(C404="","",INDEX(FitCurve!$B$3:$B$1002,K404))</f>
        <v/>
      </c>
    </row>
    <row r="405" spans="3:19" x14ac:dyDescent="0.25">
      <c r="C405" s="36"/>
      <c r="D405" s="3" t="str">
        <f>IF(C405="","",IF(OR(C405&gt;MAX(_xlfn.ANCHORARRAY(FitCurve!$E$3)),C405&lt;MIN(_xlfn.ANCHORARRAY(FitCurve!$E$3))),"Out of range",IF(CurveFitting!$N$3="5PL",10^(CurveFitting!$U$26-((LOG10(((CurveFitting!$U$25-CurveFitting!$U$24)/(C405-CurveFitting!$U$24))^(1/CurveFitting!$U$28)-1))/1)/CurveFitting!$U$27),
IF(CurveFitting!$N$3="4PL",10^(CurveFitting!$U$26-((LOG10((CurveFitting!$U$25-CurveFitting!$U$24)/(C405-CurveFitting!$U$24)-1))/CurveFitting!$U$27)),
IF(CurveFitting!$N$3="Linear",(C405-CurveFitting!$U$24)/CurveFitting!$U$25,
IF(CurveFitting!$N$3="Hyperbolic",CurveFitting!$U$25*C405/(CurveFitting!$U$24-C405),
IF(CurveFitting!$N$3="Exp1",CurveFitting!$U$26*LN(CurveFitting!$U$25/(CurveFitting!$U$25-C405)-CurveFitting!$U$24/(CurveFitting!$U$25-C405)),
IF(CurveFitting!$N$3="Exp2",CurveFitting!$U$26*LOG(CurveFitting!$U$24/(CurveFitting!$U$24-C405)-CurveFitting!$U$25/(CurveFitting!$U$24-C405)),""))))))))</f>
        <v/>
      </c>
      <c r="E405" s="3" t="str">
        <f>IFERROR(IF(C405="","",IF(OR(C405&gt;MAX(_xlfn.ANCHORARRAY(FitCurve!$E$3)),C405&lt;MIN(_xlfn.ANCHORARRAY(FitCurve!$E$3))),"Out of range","[ " &amp; TEXT(_xlfn.FORECAST.LINEAR(C405,R405:S405,N405:O405),"#.####") &amp; ", " &amp; TEXT(_xlfn.FORECAST.LINEAR(C405,P405:Q405,L405:M405),"#.####") &amp; " ]")),"")</f>
        <v/>
      </c>
      <c r="H405" s="52" t="str">
        <f>IF(C405="","",_xlfn.XMATCH(C405,FitCurve!AE405:AE1404,-1))</f>
        <v/>
      </c>
      <c r="I405" s="52" t="str">
        <f>IF(C405="","",_xlfn.XMATCH(C405,FitCurve!AE405:AE1404,1))</f>
        <v/>
      </c>
      <c r="J405" s="52" t="str">
        <f>IF(C405="","",_xlfn.XMATCH(C405,FitCurve!AF405:AF1404,-1))</f>
        <v/>
      </c>
      <c r="K405" s="52" t="str">
        <f>IF(C405="","",_xlfn.XMATCH(C405,FitCurve!AF405:AF1404,1))</f>
        <v/>
      </c>
      <c r="L405" s="3" t="str" cm="1">
        <f t="array" ref="L405">IF(C405="","",INDEX(FitCurve!$AE$3:$AE$1002,H405))</f>
        <v/>
      </c>
      <c r="M405" s="3" t="str" cm="1">
        <f t="array" ref="M405">IF(C405="","",INDEX(FitCurve!$AE$3:$AE$1002,I405))</f>
        <v/>
      </c>
      <c r="N405" s="3" t="str" cm="1">
        <f t="array" ref="N405">IF(C405="","",INDEX(FitCurve!$AF$3:$AF$1002,J405))</f>
        <v/>
      </c>
      <c r="O405" s="3" t="str" cm="1">
        <f t="array" ref="O405">IF(C405="","",INDEX(FitCurve!$AF$3:$AF$1002,K405))</f>
        <v/>
      </c>
      <c r="P405" s="3" t="str" cm="1">
        <f t="array" ref="P405">IF(C405="","",INDEX(FitCurve!$B$3:$B$1002,H405))</f>
        <v/>
      </c>
      <c r="Q405" s="3" t="str" cm="1">
        <f t="array" ref="Q405">IF(C405="","",INDEX(FitCurve!$B$3:$B$1002,I405))</f>
        <v/>
      </c>
      <c r="R405" s="3" t="str" cm="1">
        <f t="array" ref="R405">IF(C405="","",INDEX(FitCurve!$B$3:$B$1002,J405))</f>
        <v/>
      </c>
      <c r="S405" s="3" t="str" cm="1">
        <f t="array" ref="S405">IF(C405="","",INDEX(FitCurve!$B$3:$B$1002,K405))</f>
        <v/>
      </c>
    </row>
    <row r="406" spans="3:19" x14ac:dyDescent="0.25">
      <c r="C406" s="36"/>
      <c r="D406" s="3" t="str">
        <f>IF(C406="","",IF(OR(C406&gt;MAX(_xlfn.ANCHORARRAY(FitCurve!$E$3)),C406&lt;MIN(_xlfn.ANCHORARRAY(FitCurve!$E$3))),"Out of range",IF(CurveFitting!$N$3="5PL",10^(CurveFitting!$U$26-((LOG10(((CurveFitting!$U$25-CurveFitting!$U$24)/(C406-CurveFitting!$U$24))^(1/CurveFitting!$U$28)-1))/1)/CurveFitting!$U$27),
IF(CurveFitting!$N$3="4PL",10^(CurveFitting!$U$26-((LOG10((CurveFitting!$U$25-CurveFitting!$U$24)/(C406-CurveFitting!$U$24)-1))/CurveFitting!$U$27)),
IF(CurveFitting!$N$3="Linear",(C406-CurveFitting!$U$24)/CurveFitting!$U$25,
IF(CurveFitting!$N$3="Hyperbolic",CurveFitting!$U$25*C406/(CurveFitting!$U$24-C406),
IF(CurveFitting!$N$3="Exp1",CurveFitting!$U$26*LN(CurveFitting!$U$25/(CurveFitting!$U$25-C406)-CurveFitting!$U$24/(CurveFitting!$U$25-C406)),
IF(CurveFitting!$N$3="Exp2",CurveFitting!$U$26*LOG(CurveFitting!$U$24/(CurveFitting!$U$24-C406)-CurveFitting!$U$25/(CurveFitting!$U$24-C406)),""))))))))</f>
        <v/>
      </c>
      <c r="E406" s="3" t="str">
        <f>IFERROR(IF(C406="","",IF(OR(C406&gt;MAX(_xlfn.ANCHORARRAY(FitCurve!$E$3)),C406&lt;MIN(_xlfn.ANCHORARRAY(FitCurve!$E$3))),"Out of range","[ " &amp; TEXT(_xlfn.FORECAST.LINEAR(C406,R406:S406,N406:O406),"#.####") &amp; ", " &amp; TEXT(_xlfn.FORECAST.LINEAR(C406,P406:Q406,L406:M406),"#.####") &amp; " ]")),"")</f>
        <v/>
      </c>
      <c r="H406" s="52" t="str">
        <f>IF(C406="","",_xlfn.XMATCH(C406,FitCurve!AE406:AE1405,-1))</f>
        <v/>
      </c>
      <c r="I406" s="52" t="str">
        <f>IF(C406="","",_xlfn.XMATCH(C406,FitCurve!AE406:AE1405,1))</f>
        <v/>
      </c>
      <c r="J406" s="52" t="str">
        <f>IF(C406="","",_xlfn.XMATCH(C406,FitCurve!AF406:AF1405,-1))</f>
        <v/>
      </c>
      <c r="K406" s="52" t="str">
        <f>IF(C406="","",_xlfn.XMATCH(C406,FitCurve!AF406:AF1405,1))</f>
        <v/>
      </c>
      <c r="L406" s="3" t="str" cm="1">
        <f t="array" ref="L406">IF(C406="","",INDEX(FitCurve!$AE$3:$AE$1002,H406))</f>
        <v/>
      </c>
      <c r="M406" s="3" t="str" cm="1">
        <f t="array" ref="M406">IF(C406="","",INDEX(FitCurve!$AE$3:$AE$1002,I406))</f>
        <v/>
      </c>
      <c r="N406" s="3" t="str" cm="1">
        <f t="array" ref="N406">IF(C406="","",INDEX(FitCurve!$AF$3:$AF$1002,J406))</f>
        <v/>
      </c>
      <c r="O406" s="3" t="str" cm="1">
        <f t="array" ref="O406">IF(C406="","",INDEX(FitCurve!$AF$3:$AF$1002,K406))</f>
        <v/>
      </c>
      <c r="P406" s="3" t="str" cm="1">
        <f t="array" ref="P406">IF(C406="","",INDEX(FitCurve!$B$3:$B$1002,H406))</f>
        <v/>
      </c>
      <c r="Q406" s="3" t="str" cm="1">
        <f t="array" ref="Q406">IF(C406="","",INDEX(FitCurve!$B$3:$B$1002,I406))</f>
        <v/>
      </c>
      <c r="R406" s="3" t="str" cm="1">
        <f t="array" ref="R406">IF(C406="","",INDEX(FitCurve!$B$3:$B$1002,J406))</f>
        <v/>
      </c>
      <c r="S406" s="3" t="str" cm="1">
        <f t="array" ref="S406">IF(C406="","",INDEX(FitCurve!$B$3:$B$1002,K406))</f>
        <v/>
      </c>
    </row>
    <row r="407" spans="3:19" x14ac:dyDescent="0.25">
      <c r="C407" s="36"/>
      <c r="D407" s="3" t="str">
        <f>IF(C407="","",IF(OR(C407&gt;MAX(_xlfn.ANCHORARRAY(FitCurve!$E$3)),C407&lt;MIN(_xlfn.ANCHORARRAY(FitCurve!$E$3))),"Out of range",IF(CurveFitting!$N$3="5PL",10^(CurveFitting!$U$26-((LOG10(((CurveFitting!$U$25-CurveFitting!$U$24)/(C407-CurveFitting!$U$24))^(1/CurveFitting!$U$28)-1))/1)/CurveFitting!$U$27),
IF(CurveFitting!$N$3="4PL",10^(CurveFitting!$U$26-((LOG10((CurveFitting!$U$25-CurveFitting!$U$24)/(C407-CurveFitting!$U$24)-1))/CurveFitting!$U$27)),
IF(CurveFitting!$N$3="Linear",(C407-CurveFitting!$U$24)/CurveFitting!$U$25,
IF(CurveFitting!$N$3="Hyperbolic",CurveFitting!$U$25*C407/(CurveFitting!$U$24-C407),
IF(CurveFitting!$N$3="Exp1",CurveFitting!$U$26*LN(CurveFitting!$U$25/(CurveFitting!$U$25-C407)-CurveFitting!$U$24/(CurveFitting!$U$25-C407)),
IF(CurveFitting!$N$3="Exp2",CurveFitting!$U$26*LOG(CurveFitting!$U$24/(CurveFitting!$U$24-C407)-CurveFitting!$U$25/(CurveFitting!$U$24-C407)),""))))))))</f>
        <v/>
      </c>
      <c r="E407" s="3" t="str">
        <f>IFERROR(IF(C407="","",IF(OR(C407&gt;MAX(_xlfn.ANCHORARRAY(FitCurve!$E$3)),C407&lt;MIN(_xlfn.ANCHORARRAY(FitCurve!$E$3))),"Out of range","[ " &amp; TEXT(_xlfn.FORECAST.LINEAR(C407,R407:S407,N407:O407),"#.####") &amp; ", " &amp; TEXT(_xlfn.FORECAST.LINEAR(C407,P407:Q407,L407:M407),"#.####") &amp; " ]")),"")</f>
        <v/>
      </c>
      <c r="H407" s="52" t="str">
        <f>IF(C407="","",_xlfn.XMATCH(C407,FitCurve!AE407:AE1406,-1))</f>
        <v/>
      </c>
      <c r="I407" s="52" t="str">
        <f>IF(C407="","",_xlfn.XMATCH(C407,FitCurve!AE407:AE1406,1))</f>
        <v/>
      </c>
      <c r="J407" s="52" t="str">
        <f>IF(C407="","",_xlfn.XMATCH(C407,FitCurve!AF407:AF1406,-1))</f>
        <v/>
      </c>
      <c r="K407" s="52" t="str">
        <f>IF(C407="","",_xlfn.XMATCH(C407,FitCurve!AF407:AF1406,1))</f>
        <v/>
      </c>
      <c r="L407" s="3" t="str" cm="1">
        <f t="array" ref="L407">IF(C407="","",INDEX(FitCurve!$AE$3:$AE$1002,H407))</f>
        <v/>
      </c>
      <c r="M407" s="3" t="str" cm="1">
        <f t="array" ref="M407">IF(C407="","",INDEX(FitCurve!$AE$3:$AE$1002,I407))</f>
        <v/>
      </c>
      <c r="N407" s="3" t="str" cm="1">
        <f t="array" ref="N407">IF(C407="","",INDEX(FitCurve!$AF$3:$AF$1002,J407))</f>
        <v/>
      </c>
      <c r="O407" s="3" t="str" cm="1">
        <f t="array" ref="O407">IF(C407="","",INDEX(FitCurve!$AF$3:$AF$1002,K407))</f>
        <v/>
      </c>
      <c r="P407" s="3" t="str" cm="1">
        <f t="array" ref="P407">IF(C407="","",INDEX(FitCurve!$B$3:$B$1002,H407))</f>
        <v/>
      </c>
      <c r="Q407" s="3" t="str" cm="1">
        <f t="array" ref="Q407">IF(C407="","",INDEX(FitCurve!$B$3:$B$1002,I407))</f>
        <v/>
      </c>
      <c r="R407" s="3" t="str" cm="1">
        <f t="array" ref="R407">IF(C407="","",INDEX(FitCurve!$B$3:$B$1002,J407))</f>
        <v/>
      </c>
      <c r="S407" s="3" t="str" cm="1">
        <f t="array" ref="S407">IF(C407="","",INDEX(FitCurve!$B$3:$B$1002,K407))</f>
        <v/>
      </c>
    </row>
    <row r="408" spans="3:19" x14ac:dyDescent="0.25">
      <c r="C408" s="36"/>
      <c r="D408" s="3" t="str">
        <f>IF(C408="","",IF(OR(C408&gt;MAX(_xlfn.ANCHORARRAY(FitCurve!$E$3)),C408&lt;MIN(_xlfn.ANCHORARRAY(FitCurve!$E$3))),"Out of range",IF(CurveFitting!$N$3="5PL",10^(CurveFitting!$U$26-((LOG10(((CurveFitting!$U$25-CurveFitting!$U$24)/(C408-CurveFitting!$U$24))^(1/CurveFitting!$U$28)-1))/1)/CurveFitting!$U$27),
IF(CurveFitting!$N$3="4PL",10^(CurveFitting!$U$26-((LOG10((CurveFitting!$U$25-CurveFitting!$U$24)/(C408-CurveFitting!$U$24)-1))/CurveFitting!$U$27)),
IF(CurveFitting!$N$3="Linear",(C408-CurveFitting!$U$24)/CurveFitting!$U$25,
IF(CurveFitting!$N$3="Hyperbolic",CurveFitting!$U$25*C408/(CurveFitting!$U$24-C408),
IF(CurveFitting!$N$3="Exp1",CurveFitting!$U$26*LN(CurveFitting!$U$25/(CurveFitting!$U$25-C408)-CurveFitting!$U$24/(CurveFitting!$U$25-C408)),
IF(CurveFitting!$N$3="Exp2",CurveFitting!$U$26*LOG(CurveFitting!$U$24/(CurveFitting!$U$24-C408)-CurveFitting!$U$25/(CurveFitting!$U$24-C408)),""))))))))</f>
        <v/>
      </c>
      <c r="E408" s="3" t="str">
        <f>IFERROR(IF(C408="","",IF(OR(C408&gt;MAX(_xlfn.ANCHORARRAY(FitCurve!$E$3)),C408&lt;MIN(_xlfn.ANCHORARRAY(FitCurve!$E$3))),"Out of range","[ " &amp; TEXT(_xlfn.FORECAST.LINEAR(C408,R408:S408,N408:O408),"#.####") &amp; ", " &amp; TEXT(_xlfn.FORECAST.LINEAR(C408,P408:Q408,L408:M408),"#.####") &amp; " ]")),"")</f>
        <v/>
      </c>
      <c r="H408" s="52" t="str">
        <f>IF(C408="","",_xlfn.XMATCH(C408,FitCurve!AE408:AE1407,-1))</f>
        <v/>
      </c>
      <c r="I408" s="52" t="str">
        <f>IF(C408="","",_xlfn.XMATCH(C408,FitCurve!AE408:AE1407,1))</f>
        <v/>
      </c>
      <c r="J408" s="52" t="str">
        <f>IF(C408="","",_xlfn.XMATCH(C408,FitCurve!AF408:AF1407,-1))</f>
        <v/>
      </c>
      <c r="K408" s="52" t="str">
        <f>IF(C408="","",_xlfn.XMATCH(C408,FitCurve!AF408:AF1407,1))</f>
        <v/>
      </c>
      <c r="L408" s="3" t="str" cm="1">
        <f t="array" ref="L408">IF(C408="","",INDEX(FitCurve!$AE$3:$AE$1002,H408))</f>
        <v/>
      </c>
      <c r="M408" s="3" t="str" cm="1">
        <f t="array" ref="M408">IF(C408="","",INDEX(FitCurve!$AE$3:$AE$1002,I408))</f>
        <v/>
      </c>
      <c r="N408" s="3" t="str" cm="1">
        <f t="array" ref="N408">IF(C408="","",INDEX(FitCurve!$AF$3:$AF$1002,J408))</f>
        <v/>
      </c>
      <c r="O408" s="3" t="str" cm="1">
        <f t="array" ref="O408">IF(C408="","",INDEX(FitCurve!$AF$3:$AF$1002,K408))</f>
        <v/>
      </c>
      <c r="P408" s="3" t="str" cm="1">
        <f t="array" ref="P408">IF(C408="","",INDEX(FitCurve!$B$3:$B$1002,H408))</f>
        <v/>
      </c>
      <c r="Q408" s="3" t="str" cm="1">
        <f t="array" ref="Q408">IF(C408="","",INDEX(FitCurve!$B$3:$B$1002,I408))</f>
        <v/>
      </c>
      <c r="R408" s="3" t="str" cm="1">
        <f t="array" ref="R408">IF(C408="","",INDEX(FitCurve!$B$3:$B$1002,J408))</f>
        <v/>
      </c>
      <c r="S408" s="3" t="str" cm="1">
        <f t="array" ref="S408">IF(C408="","",INDEX(FitCurve!$B$3:$B$1002,K408))</f>
        <v/>
      </c>
    </row>
    <row r="409" spans="3:19" x14ac:dyDescent="0.25">
      <c r="C409" s="36"/>
      <c r="D409" s="3" t="str">
        <f>IF(C409="","",IF(OR(C409&gt;MAX(_xlfn.ANCHORARRAY(FitCurve!$E$3)),C409&lt;MIN(_xlfn.ANCHORARRAY(FitCurve!$E$3))),"Out of range",IF(CurveFitting!$N$3="5PL",10^(CurveFitting!$U$26-((LOG10(((CurveFitting!$U$25-CurveFitting!$U$24)/(C409-CurveFitting!$U$24))^(1/CurveFitting!$U$28)-1))/1)/CurveFitting!$U$27),
IF(CurveFitting!$N$3="4PL",10^(CurveFitting!$U$26-((LOG10((CurveFitting!$U$25-CurveFitting!$U$24)/(C409-CurveFitting!$U$24)-1))/CurveFitting!$U$27)),
IF(CurveFitting!$N$3="Linear",(C409-CurveFitting!$U$24)/CurveFitting!$U$25,
IF(CurveFitting!$N$3="Hyperbolic",CurveFitting!$U$25*C409/(CurveFitting!$U$24-C409),
IF(CurveFitting!$N$3="Exp1",CurveFitting!$U$26*LN(CurveFitting!$U$25/(CurveFitting!$U$25-C409)-CurveFitting!$U$24/(CurveFitting!$U$25-C409)),
IF(CurveFitting!$N$3="Exp2",CurveFitting!$U$26*LOG(CurveFitting!$U$24/(CurveFitting!$U$24-C409)-CurveFitting!$U$25/(CurveFitting!$U$24-C409)),""))))))))</f>
        <v/>
      </c>
      <c r="E409" s="3" t="str">
        <f>IFERROR(IF(C409="","",IF(OR(C409&gt;MAX(_xlfn.ANCHORARRAY(FitCurve!$E$3)),C409&lt;MIN(_xlfn.ANCHORARRAY(FitCurve!$E$3))),"Out of range","[ " &amp; TEXT(_xlfn.FORECAST.LINEAR(C409,R409:S409,N409:O409),"#.####") &amp; ", " &amp; TEXT(_xlfn.FORECAST.LINEAR(C409,P409:Q409,L409:M409),"#.####") &amp; " ]")),"")</f>
        <v/>
      </c>
      <c r="H409" s="52" t="str">
        <f>IF(C409="","",_xlfn.XMATCH(C409,FitCurve!AE409:AE1408,-1))</f>
        <v/>
      </c>
      <c r="I409" s="52" t="str">
        <f>IF(C409="","",_xlfn.XMATCH(C409,FitCurve!AE409:AE1408,1))</f>
        <v/>
      </c>
      <c r="J409" s="52" t="str">
        <f>IF(C409="","",_xlfn.XMATCH(C409,FitCurve!AF409:AF1408,-1))</f>
        <v/>
      </c>
      <c r="K409" s="52" t="str">
        <f>IF(C409="","",_xlfn.XMATCH(C409,FitCurve!AF409:AF1408,1))</f>
        <v/>
      </c>
      <c r="L409" s="3" t="str" cm="1">
        <f t="array" ref="L409">IF(C409="","",INDEX(FitCurve!$AE$3:$AE$1002,H409))</f>
        <v/>
      </c>
      <c r="M409" s="3" t="str" cm="1">
        <f t="array" ref="M409">IF(C409="","",INDEX(FitCurve!$AE$3:$AE$1002,I409))</f>
        <v/>
      </c>
      <c r="N409" s="3" t="str" cm="1">
        <f t="array" ref="N409">IF(C409="","",INDEX(FitCurve!$AF$3:$AF$1002,J409))</f>
        <v/>
      </c>
      <c r="O409" s="3" t="str" cm="1">
        <f t="array" ref="O409">IF(C409="","",INDEX(FitCurve!$AF$3:$AF$1002,K409))</f>
        <v/>
      </c>
      <c r="P409" s="3" t="str" cm="1">
        <f t="array" ref="P409">IF(C409="","",INDEX(FitCurve!$B$3:$B$1002,H409))</f>
        <v/>
      </c>
      <c r="Q409" s="3" t="str" cm="1">
        <f t="array" ref="Q409">IF(C409="","",INDEX(FitCurve!$B$3:$B$1002,I409))</f>
        <v/>
      </c>
      <c r="R409" s="3" t="str" cm="1">
        <f t="array" ref="R409">IF(C409="","",INDEX(FitCurve!$B$3:$B$1002,J409))</f>
        <v/>
      </c>
      <c r="S409" s="3" t="str" cm="1">
        <f t="array" ref="S409">IF(C409="","",INDEX(FitCurve!$B$3:$B$1002,K409))</f>
        <v/>
      </c>
    </row>
    <row r="410" spans="3:19" x14ac:dyDescent="0.25">
      <c r="C410" s="36"/>
      <c r="D410" s="3" t="str">
        <f>IF(C410="","",IF(OR(C410&gt;MAX(_xlfn.ANCHORARRAY(FitCurve!$E$3)),C410&lt;MIN(_xlfn.ANCHORARRAY(FitCurve!$E$3))),"Out of range",IF(CurveFitting!$N$3="5PL",10^(CurveFitting!$U$26-((LOG10(((CurveFitting!$U$25-CurveFitting!$U$24)/(C410-CurveFitting!$U$24))^(1/CurveFitting!$U$28)-1))/1)/CurveFitting!$U$27),
IF(CurveFitting!$N$3="4PL",10^(CurveFitting!$U$26-((LOG10((CurveFitting!$U$25-CurveFitting!$U$24)/(C410-CurveFitting!$U$24)-1))/CurveFitting!$U$27)),
IF(CurveFitting!$N$3="Linear",(C410-CurveFitting!$U$24)/CurveFitting!$U$25,
IF(CurveFitting!$N$3="Hyperbolic",CurveFitting!$U$25*C410/(CurveFitting!$U$24-C410),
IF(CurveFitting!$N$3="Exp1",CurveFitting!$U$26*LN(CurveFitting!$U$25/(CurveFitting!$U$25-C410)-CurveFitting!$U$24/(CurveFitting!$U$25-C410)),
IF(CurveFitting!$N$3="Exp2",CurveFitting!$U$26*LOG(CurveFitting!$U$24/(CurveFitting!$U$24-C410)-CurveFitting!$U$25/(CurveFitting!$U$24-C410)),""))))))))</f>
        <v/>
      </c>
      <c r="E410" s="3" t="str">
        <f>IFERROR(IF(C410="","",IF(OR(C410&gt;MAX(_xlfn.ANCHORARRAY(FitCurve!$E$3)),C410&lt;MIN(_xlfn.ANCHORARRAY(FitCurve!$E$3))),"Out of range","[ " &amp; TEXT(_xlfn.FORECAST.LINEAR(C410,R410:S410,N410:O410),"#.####") &amp; ", " &amp; TEXT(_xlfn.FORECAST.LINEAR(C410,P410:Q410,L410:M410),"#.####") &amp; " ]")),"")</f>
        <v/>
      </c>
      <c r="H410" s="52" t="str">
        <f>IF(C410="","",_xlfn.XMATCH(C410,FitCurve!AE410:AE1409,-1))</f>
        <v/>
      </c>
      <c r="I410" s="52" t="str">
        <f>IF(C410="","",_xlfn.XMATCH(C410,FitCurve!AE410:AE1409,1))</f>
        <v/>
      </c>
      <c r="J410" s="52" t="str">
        <f>IF(C410="","",_xlfn.XMATCH(C410,FitCurve!AF410:AF1409,-1))</f>
        <v/>
      </c>
      <c r="K410" s="52" t="str">
        <f>IF(C410="","",_xlfn.XMATCH(C410,FitCurve!AF410:AF1409,1))</f>
        <v/>
      </c>
      <c r="L410" s="3" t="str" cm="1">
        <f t="array" ref="L410">IF(C410="","",INDEX(FitCurve!$AE$3:$AE$1002,H410))</f>
        <v/>
      </c>
      <c r="M410" s="3" t="str" cm="1">
        <f t="array" ref="M410">IF(C410="","",INDEX(FitCurve!$AE$3:$AE$1002,I410))</f>
        <v/>
      </c>
      <c r="N410" s="3" t="str" cm="1">
        <f t="array" ref="N410">IF(C410="","",INDEX(FitCurve!$AF$3:$AF$1002,J410))</f>
        <v/>
      </c>
      <c r="O410" s="3" t="str" cm="1">
        <f t="array" ref="O410">IF(C410="","",INDEX(FitCurve!$AF$3:$AF$1002,K410))</f>
        <v/>
      </c>
      <c r="P410" s="3" t="str" cm="1">
        <f t="array" ref="P410">IF(C410="","",INDEX(FitCurve!$B$3:$B$1002,H410))</f>
        <v/>
      </c>
      <c r="Q410" s="3" t="str" cm="1">
        <f t="array" ref="Q410">IF(C410="","",INDEX(FitCurve!$B$3:$B$1002,I410))</f>
        <v/>
      </c>
      <c r="R410" s="3" t="str" cm="1">
        <f t="array" ref="R410">IF(C410="","",INDEX(FitCurve!$B$3:$B$1002,J410))</f>
        <v/>
      </c>
      <c r="S410" s="3" t="str" cm="1">
        <f t="array" ref="S410">IF(C410="","",INDEX(FitCurve!$B$3:$B$1002,K410))</f>
        <v/>
      </c>
    </row>
    <row r="411" spans="3:19" x14ac:dyDescent="0.25">
      <c r="C411" s="36"/>
      <c r="D411" s="3" t="str">
        <f>IF(C411="","",IF(OR(C411&gt;MAX(_xlfn.ANCHORARRAY(FitCurve!$E$3)),C411&lt;MIN(_xlfn.ANCHORARRAY(FitCurve!$E$3))),"Out of range",IF(CurveFitting!$N$3="5PL",10^(CurveFitting!$U$26-((LOG10(((CurveFitting!$U$25-CurveFitting!$U$24)/(C411-CurveFitting!$U$24))^(1/CurveFitting!$U$28)-1))/1)/CurveFitting!$U$27),
IF(CurveFitting!$N$3="4PL",10^(CurveFitting!$U$26-((LOG10((CurveFitting!$U$25-CurveFitting!$U$24)/(C411-CurveFitting!$U$24)-1))/CurveFitting!$U$27)),
IF(CurveFitting!$N$3="Linear",(C411-CurveFitting!$U$24)/CurveFitting!$U$25,
IF(CurveFitting!$N$3="Hyperbolic",CurveFitting!$U$25*C411/(CurveFitting!$U$24-C411),
IF(CurveFitting!$N$3="Exp1",CurveFitting!$U$26*LN(CurveFitting!$U$25/(CurveFitting!$U$25-C411)-CurveFitting!$U$24/(CurveFitting!$U$25-C411)),
IF(CurveFitting!$N$3="Exp2",CurveFitting!$U$26*LOG(CurveFitting!$U$24/(CurveFitting!$U$24-C411)-CurveFitting!$U$25/(CurveFitting!$U$24-C411)),""))))))))</f>
        <v/>
      </c>
      <c r="E411" s="3" t="str">
        <f>IFERROR(IF(C411="","",IF(OR(C411&gt;MAX(_xlfn.ANCHORARRAY(FitCurve!$E$3)),C411&lt;MIN(_xlfn.ANCHORARRAY(FitCurve!$E$3))),"Out of range","[ " &amp; TEXT(_xlfn.FORECAST.LINEAR(C411,R411:S411,N411:O411),"#.####") &amp; ", " &amp; TEXT(_xlfn.FORECAST.LINEAR(C411,P411:Q411,L411:M411),"#.####") &amp; " ]")),"")</f>
        <v/>
      </c>
      <c r="H411" s="52" t="str">
        <f>IF(C411="","",_xlfn.XMATCH(C411,FitCurve!AE411:AE1410,-1))</f>
        <v/>
      </c>
      <c r="I411" s="52" t="str">
        <f>IF(C411="","",_xlfn.XMATCH(C411,FitCurve!AE411:AE1410,1))</f>
        <v/>
      </c>
      <c r="J411" s="52" t="str">
        <f>IF(C411="","",_xlfn.XMATCH(C411,FitCurve!AF411:AF1410,-1))</f>
        <v/>
      </c>
      <c r="K411" s="52" t="str">
        <f>IF(C411="","",_xlfn.XMATCH(C411,FitCurve!AF411:AF1410,1))</f>
        <v/>
      </c>
      <c r="L411" s="3" t="str" cm="1">
        <f t="array" ref="L411">IF(C411="","",INDEX(FitCurve!$AE$3:$AE$1002,H411))</f>
        <v/>
      </c>
      <c r="M411" s="3" t="str" cm="1">
        <f t="array" ref="M411">IF(C411="","",INDEX(FitCurve!$AE$3:$AE$1002,I411))</f>
        <v/>
      </c>
      <c r="N411" s="3" t="str" cm="1">
        <f t="array" ref="N411">IF(C411="","",INDEX(FitCurve!$AF$3:$AF$1002,J411))</f>
        <v/>
      </c>
      <c r="O411" s="3" t="str" cm="1">
        <f t="array" ref="O411">IF(C411="","",INDEX(FitCurve!$AF$3:$AF$1002,K411))</f>
        <v/>
      </c>
      <c r="P411" s="3" t="str" cm="1">
        <f t="array" ref="P411">IF(C411="","",INDEX(FitCurve!$B$3:$B$1002,H411))</f>
        <v/>
      </c>
      <c r="Q411" s="3" t="str" cm="1">
        <f t="array" ref="Q411">IF(C411="","",INDEX(FitCurve!$B$3:$B$1002,I411))</f>
        <v/>
      </c>
      <c r="R411" s="3" t="str" cm="1">
        <f t="array" ref="R411">IF(C411="","",INDEX(FitCurve!$B$3:$B$1002,J411))</f>
        <v/>
      </c>
      <c r="S411" s="3" t="str" cm="1">
        <f t="array" ref="S411">IF(C411="","",INDEX(FitCurve!$B$3:$B$1002,K411))</f>
        <v/>
      </c>
    </row>
    <row r="412" spans="3:19" x14ac:dyDescent="0.25">
      <c r="C412" s="36"/>
      <c r="D412" s="3" t="str">
        <f>IF(C412="","",IF(OR(C412&gt;MAX(_xlfn.ANCHORARRAY(FitCurve!$E$3)),C412&lt;MIN(_xlfn.ANCHORARRAY(FitCurve!$E$3))),"Out of range",IF(CurveFitting!$N$3="5PL",10^(CurveFitting!$U$26-((LOG10(((CurveFitting!$U$25-CurveFitting!$U$24)/(C412-CurveFitting!$U$24))^(1/CurveFitting!$U$28)-1))/1)/CurveFitting!$U$27),
IF(CurveFitting!$N$3="4PL",10^(CurveFitting!$U$26-((LOG10((CurveFitting!$U$25-CurveFitting!$U$24)/(C412-CurveFitting!$U$24)-1))/CurveFitting!$U$27)),
IF(CurveFitting!$N$3="Linear",(C412-CurveFitting!$U$24)/CurveFitting!$U$25,
IF(CurveFitting!$N$3="Hyperbolic",CurveFitting!$U$25*C412/(CurveFitting!$U$24-C412),
IF(CurveFitting!$N$3="Exp1",CurveFitting!$U$26*LN(CurveFitting!$U$25/(CurveFitting!$U$25-C412)-CurveFitting!$U$24/(CurveFitting!$U$25-C412)),
IF(CurveFitting!$N$3="Exp2",CurveFitting!$U$26*LOG(CurveFitting!$U$24/(CurveFitting!$U$24-C412)-CurveFitting!$U$25/(CurveFitting!$U$24-C412)),""))))))))</f>
        <v/>
      </c>
      <c r="E412" s="3" t="str">
        <f>IFERROR(IF(C412="","",IF(OR(C412&gt;MAX(_xlfn.ANCHORARRAY(FitCurve!$E$3)),C412&lt;MIN(_xlfn.ANCHORARRAY(FitCurve!$E$3))),"Out of range","[ " &amp; TEXT(_xlfn.FORECAST.LINEAR(C412,R412:S412,N412:O412),"#.####") &amp; ", " &amp; TEXT(_xlfn.FORECAST.LINEAR(C412,P412:Q412,L412:M412),"#.####") &amp; " ]")),"")</f>
        <v/>
      </c>
      <c r="H412" s="52" t="str">
        <f>IF(C412="","",_xlfn.XMATCH(C412,FitCurve!AE412:AE1411,-1))</f>
        <v/>
      </c>
      <c r="I412" s="52" t="str">
        <f>IF(C412="","",_xlfn.XMATCH(C412,FitCurve!AE412:AE1411,1))</f>
        <v/>
      </c>
      <c r="J412" s="52" t="str">
        <f>IF(C412="","",_xlfn.XMATCH(C412,FitCurve!AF412:AF1411,-1))</f>
        <v/>
      </c>
      <c r="K412" s="52" t="str">
        <f>IF(C412="","",_xlfn.XMATCH(C412,FitCurve!AF412:AF1411,1))</f>
        <v/>
      </c>
      <c r="L412" s="3" t="str" cm="1">
        <f t="array" ref="L412">IF(C412="","",INDEX(FitCurve!$AE$3:$AE$1002,H412))</f>
        <v/>
      </c>
      <c r="M412" s="3" t="str" cm="1">
        <f t="array" ref="M412">IF(C412="","",INDEX(FitCurve!$AE$3:$AE$1002,I412))</f>
        <v/>
      </c>
      <c r="N412" s="3" t="str" cm="1">
        <f t="array" ref="N412">IF(C412="","",INDEX(FitCurve!$AF$3:$AF$1002,J412))</f>
        <v/>
      </c>
      <c r="O412" s="3" t="str" cm="1">
        <f t="array" ref="O412">IF(C412="","",INDEX(FitCurve!$AF$3:$AF$1002,K412))</f>
        <v/>
      </c>
      <c r="P412" s="3" t="str" cm="1">
        <f t="array" ref="P412">IF(C412="","",INDEX(FitCurve!$B$3:$B$1002,H412))</f>
        <v/>
      </c>
      <c r="Q412" s="3" t="str" cm="1">
        <f t="array" ref="Q412">IF(C412="","",INDEX(FitCurve!$B$3:$B$1002,I412))</f>
        <v/>
      </c>
      <c r="R412" s="3" t="str" cm="1">
        <f t="array" ref="R412">IF(C412="","",INDEX(FitCurve!$B$3:$B$1002,J412))</f>
        <v/>
      </c>
      <c r="S412" s="3" t="str" cm="1">
        <f t="array" ref="S412">IF(C412="","",INDEX(FitCurve!$B$3:$B$1002,K412))</f>
        <v/>
      </c>
    </row>
    <row r="413" spans="3:19" x14ac:dyDescent="0.25">
      <c r="C413" s="36"/>
      <c r="D413" s="3" t="str">
        <f>IF(C413="","",IF(OR(C413&gt;MAX(_xlfn.ANCHORARRAY(FitCurve!$E$3)),C413&lt;MIN(_xlfn.ANCHORARRAY(FitCurve!$E$3))),"Out of range",IF(CurveFitting!$N$3="5PL",10^(CurveFitting!$U$26-((LOG10(((CurveFitting!$U$25-CurveFitting!$U$24)/(C413-CurveFitting!$U$24))^(1/CurveFitting!$U$28)-1))/1)/CurveFitting!$U$27),
IF(CurveFitting!$N$3="4PL",10^(CurveFitting!$U$26-((LOG10((CurveFitting!$U$25-CurveFitting!$U$24)/(C413-CurveFitting!$U$24)-1))/CurveFitting!$U$27)),
IF(CurveFitting!$N$3="Linear",(C413-CurveFitting!$U$24)/CurveFitting!$U$25,
IF(CurveFitting!$N$3="Hyperbolic",CurveFitting!$U$25*C413/(CurveFitting!$U$24-C413),
IF(CurveFitting!$N$3="Exp1",CurveFitting!$U$26*LN(CurveFitting!$U$25/(CurveFitting!$U$25-C413)-CurveFitting!$U$24/(CurveFitting!$U$25-C413)),
IF(CurveFitting!$N$3="Exp2",CurveFitting!$U$26*LOG(CurveFitting!$U$24/(CurveFitting!$U$24-C413)-CurveFitting!$U$25/(CurveFitting!$U$24-C413)),""))))))))</f>
        <v/>
      </c>
      <c r="E413" s="3" t="str">
        <f>IFERROR(IF(C413="","",IF(OR(C413&gt;MAX(_xlfn.ANCHORARRAY(FitCurve!$E$3)),C413&lt;MIN(_xlfn.ANCHORARRAY(FitCurve!$E$3))),"Out of range","[ " &amp; TEXT(_xlfn.FORECAST.LINEAR(C413,R413:S413,N413:O413),"#.####") &amp; ", " &amp; TEXT(_xlfn.FORECAST.LINEAR(C413,P413:Q413,L413:M413),"#.####") &amp; " ]")),"")</f>
        <v/>
      </c>
      <c r="H413" s="52" t="str">
        <f>IF(C413="","",_xlfn.XMATCH(C413,FitCurve!AE413:AE1412,-1))</f>
        <v/>
      </c>
      <c r="I413" s="52" t="str">
        <f>IF(C413="","",_xlfn.XMATCH(C413,FitCurve!AE413:AE1412,1))</f>
        <v/>
      </c>
      <c r="J413" s="52" t="str">
        <f>IF(C413="","",_xlfn.XMATCH(C413,FitCurve!AF413:AF1412,-1))</f>
        <v/>
      </c>
      <c r="K413" s="52" t="str">
        <f>IF(C413="","",_xlfn.XMATCH(C413,FitCurve!AF413:AF1412,1))</f>
        <v/>
      </c>
      <c r="L413" s="3" t="str" cm="1">
        <f t="array" ref="L413">IF(C413="","",INDEX(FitCurve!$AE$3:$AE$1002,H413))</f>
        <v/>
      </c>
      <c r="M413" s="3" t="str" cm="1">
        <f t="array" ref="M413">IF(C413="","",INDEX(FitCurve!$AE$3:$AE$1002,I413))</f>
        <v/>
      </c>
      <c r="N413" s="3" t="str" cm="1">
        <f t="array" ref="N413">IF(C413="","",INDEX(FitCurve!$AF$3:$AF$1002,J413))</f>
        <v/>
      </c>
      <c r="O413" s="3" t="str" cm="1">
        <f t="array" ref="O413">IF(C413="","",INDEX(FitCurve!$AF$3:$AF$1002,K413))</f>
        <v/>
      </c>
      <c r="P413" s="3" t="str" cm="1">
        <f t="array" ref="P413">IF(C413="","",INDEX(FitCurve!$B$3:$B$1002,H413))</f>
        <v/>
      </c>
      <c r="Q413" s="3" t="str" cm="1">
        <f t="array" ref="Q413">IF(C413="","",INDEX(FitCurve!$B$3:$B$1002,I413))</f>
        <v/>
      </c>
      <c r="R413" s="3" t="str" cm="1">
        <f t="array" ref="R413">IF(C413="","",INDEX(FitCurve!$B$3:$B$1002,J413))</f>
        <v/>
      </c>
      <c r="S413" s="3" t="str" cm="1">
        <f t="array" ref="S413">IF(C413="","",INDEX(FitCurve!$B$3:$B$1002,K413))</f>
        <v/>
      </c>
    </row>
    <row r="414" spans="3:19" x14ac:dyDescent="0.25">
      <c r="C414" s="36"/>
      <c r="D414" s="3" t="str">
        <f>IF(C414="","",IF(OR(C414&gt;MAX(_xlfn.ANCHORARRAY(FitCurve!$E$3)),C414&lt;MIN(_xlfn.ANCHORARRAY(FitCurve!$E$3))),"Out of range",IF(CurveFitting!$N$3="5PL",10^(CurveFitting!$U$26-((LOG10(((CurveFitting!$U$25-CurveFitting!$U$24)/(C414-CurveFitting!$U$24))^(1/CurveFitting!$U$28)-1))/1)/CurveFitting!$U$27),
IF(CurveFitting!$N$3="4PL",10^(CurveFitting!$U$26-((LOG10((CurveFitting!$U$25-CurveFitting!$U$24)/(C414-CurveFitting!$U$24)-1))/CurveFitting!$U$27)),
IF(CurveFitting!$N$3="Linear",(C414-CurveFitting!$U$24)/CurveFitting!$U$25,
IF(CurveFitting!$N$3="Hyperbolic",CurveFitting!$U$25*C414/(CurveFitting!$U$24-C414),
IF(CurveFitting!$N$3="Exp1",CurveFitting!$U$26*LN(CurveFitting!$U$25/(CurveFitting!$U$25-C414)-CurveFitting!$U$24/(CurveFitting!$U$25-C414)),
IF(CurveFitting!$N$3="Exp2",CurveFitting!$U$26*LOG(CurveFitting!$U$24/(CurveFitting!$U$24-C414)-CurveFitting!$U$25/(CurveFitting!$U$24-C414)),""))))))))</f>
        <v/>
      </c>
      <c r="E414" s="3" t="str">
        <f>IFERROR(IF(C414="","",IF(OR(C414&gt;MAX(_xlfn.ANCHORARRAY(FitCurve!$E$3)),C414&lt;MIN(_xlfn.ANCHORARRAY(FitCurve!$E$3))),"Out of range","[ " &amp; TEXT(_xlfn.FORECAST.LINEAR(C414,R414:S414,N414:O414),"#.####") &amp; ", " &amp; TEXT(_xlfn.FORECAST.LINEAR(C414,P414:Q414,L414:M414),"#.####") &amp; " ]")),"")</f>
        <v/>
      </c>
      <c r="H414" s="52" t="str">
        <f>IF(C414="","",_xlfn.XMATCH(C414,FitCurve!AE414:AE1413,-1))</f>
        <v/>
      </c>
      <c r="I414" s="52" t="str">
        <f>IF(C414="","",_xlfn.XMATCH(C414,FitCurve!AE414:AE1413,1))</f>
        <v/>
      </c>
      <c r="J414" s="52" t="str">
        <f>IF(C414="","",_xlfn.XMATCH(C414,FitCurve!AF414:AF1413,-1))</f>
        <v/>
      </c>
      <c r="K414" s="52" t="str">
        <f>IF(C414="","",_xlfn.XMATCH(C414,FitCurve!AF414:AF1413,1))</f>
        <v/>
      </c>
      <c r="L414" s="3" t="str" cm="1">
        <f t="array" ref="L414">IF(C414="","",INDEX(FitCurve!$AE$3:$AE$1002,H414))</f>
        <v/>
      </c>
      <c r="M414" s="3" t="str" cm="1">
        <f t="array" ref="M414">IF(C414="","",INDEX(FitCurve!$AE$3:$AE$1002,I414))</f>
        <v/>
      </c>
      <c r="N414" s="3" t="str" cm="1">
        <f t="array" ref="N414">IF(C414="","",INDEX(FitCurve!$AF$3:$AF$1002,J414))</f>
        <v/>
      </c>
      <c r="O414" s="3" t="str" cm="1">
        <f t="array" ref="O414">IF(C414="","",INDEX(FitCurve!$AF$3:$AF$1002,K414))</f>
        <v/>
      </c>
      <c r="P414" s="3" t="str" cm="1">
        <f t="array" ref="P414">IF(C414="","",INDEX(FitCurve!$B$3:$B$1002,H414))</f>
        <v/>
      </c>
      <c r="Q414" s="3" t="str" cm="1">
        <f t="array" ref="Q414">IF(C414="","",INDEX(FitCurve!$B$3:$B$1002,I414))</f>
        <v/>
      </c>
      <c r="R414" s="3" t="str" cm="1">
        <f t="array" ref="R414">IF(C414="","",INDEX(FitCurve!$B$3:$B$1002,J414))</f>
        <v/>
      </c>
      <c r="S414" s="3" t="str" cm="1">
        <f t="array" ref="S414">IF(C414="","",INDEX(FitCurve!$B$3:$B$1002,K414))</f>
        <v/>
      </c>
    </row>
    <row r="415" spans="3:19" x14ac:dyDescent="0.25">
      <c r="C415" s="36"/>
      <c r="D415" s="3" t="str">
        <f>IF(C415="","",IF(OR(C415&gt;MAX(_xlfn.ANCHORARRAY(FitCurve!$E$3)),C415&lt;MIN(_xlfn.ANCHORARRAY(FitCurve!$E$3))),"Out of range",IF(CurveFitting!$N$3="5PL",10^(CurveFitting!$U$26-((LOG10(((CurveFitting!$U$25-CurveFitting!$U$24)/(C415-CurveFitting!$U$24))^(1/CurveFitting!$U$28)-1))/1)/CurveFitting!$U$27),
IF(CurveFitting!$N$3="4PL",10^(CurveFitting!$U$26-((LOG10((CurveFitting!$U$25-CurveFitting!$U$24)/(C415-CurveFitting!$U$24)-1))/CurveFitting!$U$27)),
IF(CurveFitting!$N$3="Linear",(C415-CurveFitting!$U$24)/CurveFitting!$U$25,
IF(CurveFitting!$N$3="Hyperbolic",CurveFitting!$U$25*C415/(CurveFitting!$U$24-C415),
IF(CurveFitting!$N$3="Exp1",CurveFitting!$U$26*LN(CurveFitting!$U$25/(CurveFitting!$U$25-C415)-CurveFitting!$U$24/(CurveFitting!$U$25-C415)),
IF(CurveFitting!$N$3="Exp2",CurveFitting!$U$26*LOG(CurveFitting!$U$24/(CurveFitting!$U$24-C415)-CurveFitting!$U$25/(CurveFitting!$U$24-C415)),""))))))))</f>
        <v/>
      </c>
      <c r="E415" s="3" t="str">
        <f>IFERROR(IF(C415="","",IF(OR(C415&gt;MAX(_xlfn.ANCHORARRAY(FitCurve!$E$3)),C415&lt;MIN(_xlfn.ANCHORARRAY(FitCurve!$E$3))),"Out of range","[ " &amp; TEXT(_xlfn.FORECAST.LINEAR(C415,R415:S415,N415:O415),"#.####") &amp; ", " &amp; TEXT(_xlfn.FORECAST.LINEAR(C415,P415:Q415,L415:M415),"#.####") &amp; " ]")),"")</f>
        <v/>
      </c>
      <c r="H415" s="52" t="str">
        <f>IF(C415="","",_xlfn.XMATCH(C415,FitCurve!AE415:AE1414,-1))</f>
        <v/>
      </c>
      <c r="I415" s="52" t="str">
        <f>IF(C415="","",_xlfn.XMATCH(C415,FitCurve!AE415:AE1414,1))</f>
        <v/>
      </c>
      <c r="J415" s="52" t="str">
        <f>IF(C415="","",_xlfn.XMATCH(C415,FitCurve!AF415:AF1414,-1))</f>
        <v/>
      </c>
      <c r="K415" s="52" t="str">
        <f>IF(C415="","",_xlfn.XMATCH(C415,FitCurve!AF415:AF1414,1))</f>
        <v/>
      </c>
      <c r="L415" s="3" t="str" cm="1">
        <f t="array" ref="L415">IF(C415="","",INDEX(FitCurve!$AE$3:$AE$1002,H415))</f>
        <v/>
      </c>
      <c r="M415" s="3" t="str" cm="1">
        <f t="array" ref="M415">IF(C415="","",INDEX(FitCurve!$AE$3:$AE$1002,I415))</f>
        <v/>
      </c>
      <c r="N415" s="3" t="str" cm="1">
        <f t="array" ref="N415">IF(C415="","",INDEX(FitCurve!$AF$3:$AF$1002,J415))</f>
        <v/>
      </c>
      <c r="O415" s="3" t="str" cm="1">
        <f t="array" ref="O415">IF(C415="","",INDEX(FitCurve!$AF$3:$AF$1002,K415))</f>
        <v/>
      </c>
      <c r="P415" s="3" t="str" cm="1">
        <f t="array" ref="P415">IF(C415="","",INDEX(FitCurve!$B$3:$B$1002,H415))</f>
        <v/>
      </c>
      <c r="Q415" s="3" t="str" cm="1">
        <f t="array" ref="Q415">IF(C415="","",INDEX(FitCurve!$B$3:$B$1002,I415))</f>
        <v/>
      </c>
      <c r="R415" s="3" t="str" cm="1">
        <f t="array" ref="R415">IF(C415="","",INDEX(FitCurve!$B$3:$B$1002,J415))</f>
        <v/>
      </c>
      <c r="S415" s="3" t="str" cm="1">
        <f t="array" ref="S415">IF(C415="","",INDEX(FitCurve!$B$3:$B$1002,K415))</f>
        <v/>
      </c>
    </row>
    <row r="416" spans="3:19" x14ac:dyDescent="0.25">
      <c r="C416" s="36"/>
      <c r="D416" s="3" t="str">
        <f>IF(C416="","",IF(OR(C416&gt;MAX(_xlfn.ANCHORARRAY(FitCurve!$E$3)),C416&lt;MIN(_xlfn.ANCHORARRAY(FitCurve!$E$3))),"Out of range",IF(CurveFitting!$N$3="5PL",10^(CurveFitting!$U$26-((LOG10(((CurveFitting!$U$25-CurveFitting!$U$24)/(C416-CurveFitting!$U$24))^(1/CurveFitting!$U$28)-1))/1)/CurveFitting!$U$27),
IF(CurveFitting!$N$3="4PL",10^(CurveFitting!$U$26-((LOG10((CurveFitting!$U$25-CurveFitting!$U$24)/(C416-CurveFitting!$U$24)-1))/CurveFitting!$U$27)),
IF(CurveFitting!$N$3="Linear",(C416-CurveFitting!$U$24)/CurveFitting!$U$25,
IF(CurveFitting!$N$3="Hyperbolic",CurveFitting!$U$25*C416/(CurveFitting!$U$24-C416),
IF(CurveFitting!$N$3="Exp1",CurveFitting!$U$26*LN(CurveFitting!$U$25/(CurveFitting!$U$25-C416)-CurveFitting!$U$24/(CurveFitting!$U$25-C416)),
IF(CurveFitting!$N$3="Exp2",CurveFitting!$U$26*LOG(CurveFitting!$U$24/(CurveFitting!$U$24-C416)-CurveFitting!$U$25/(CurveFitting!$U$24-C416)),""))))))))</f>
        <v/>
      </c>
      <c r="E416" s="3" t="str">
        <f>IFERROR(IF(C416="","",IF(OR(C416&gt;MAX(_xlfn.ANCHORARRAY(FitCurve!$E$3)),C416&lt;MIN(_xlfn.ANCHORARRAY(FitCurve!$E$3))),"Out of range","[ " &amp; TEXT(_xlfn.FORECAST.LINEAR(C416,R416:S416,N416:O416),"#.####") &amp; ", " &amp; TEXT(_xlfn.FORECAST.LINEAR(C416,P416:Q416,L416:M416),"#.####") &amp; " ]")),"")</f>
        <v/>
      </c>
      <c r="H416" s="52" t="str">
        <f>IF(C416="","",_xlfn.XMATCH(C416,FitCurve!AE416:AE1415,-1))</f>
        <v/>
      </c>
      <c r="I416" s="52" t="str">
        <f>IF(C416="","",_xlfn.XMATCH(C416,FitCurve!AE416:AE1415,1))</f>
        <v/>
      </c>
      <c r="J416" s="52" t="str">
        <f>IF(C416="","",_xlfn.XMATCH(C416,FitCurve!AF416:AF1415,-1))</f>
        <v/>
      </c>
      <c r="K416" s="52" t="str">
        <f>IF(C416="","",_xlfn.XMATCH(C416,FitCurve!AF416:AF1415,1))</f>
        <v/>
      </c>
      <c r="L416" s="3" t="str" cm="1">
        <f t="array" ref="L416">IF(C416="","",INDEX(FitCurve!$AE$3:$AE$1002,H416))</f>
        <v/>
      </c>
      <c r="M416" s="3" t="str" cm="1">
        <f t="array" ref="M416">IF(C416="","",INDEX(FitCurve!$AE$3:$AE$1002,I416))</f>
        <v/>
      </c>
      <c r="N416" s="3" t="str" cm="1">
        <f t="array" ref="N416">IF(C416="","",INDEX(FitCurve!$AF$3:$AF$1002,J416))</f>
        <v/>
      </c>
      <c r="O416" s="3" t="str" cm="1">
        <f t="array" ref="O416">IF(C416="","",INDEX(FitCurve!$AF$3:$AF$1002,K416))</f>
        <v/>
      </c>
      <c r="P416" s="3" t="str" cm="1">
        <f t="array" ref="P416">IF(C416="","",INDEX(FitCurve!$B$3:$B$1002,H416))</f>
        <v/>
      </c>
      <c r="Q416" s="3" t="str" cm="1">
        <f t="array" ref="Q416">IF(C416="","",INDEX(FitCurve!$B$3:$B$1002,I416))</f>
        <v/>
      </c>
      <c r="R416" s="3" t="str" cm="1">
        <f t="array" ref="R416">IF(C416="","",INDEX(FitCurve!$B$3:$B$1002,J416))</f>
        <v/>
      </c>
      <c r="S416" s="3" t="str" cm="1">
        <f t="array" ref="S416">IF(C416="","",INDEX(FitCurve!$B$3:$B$1002,K416))</f>
        <v/>
      </c>
    </row>
    <row r="417" spans="3:19" x14ac:dyDescent="0.25">
      <c r="C417" s="36"/>
      <c r="D417" s="3" t="str">
        <f>IF(C417="","",IF(OR(C417&gt;MAX(_xlfn.ANCHORARRAY(FitCurve!$E$3)),C417&lt;MIN(_xlfn.ANCHORARRAY(FitCurve!$E$3))),"Out of range",IF(CurveFitting!$N$3="5PL",10^(CurveFitting!$U$26-((LOG10(((CurveFitting!$U$25-CurveFitting!$U$24)/(C417-CurveFitting!$U$24))^(1/CurveFitting!$U$28)-1))/1)/CurveFitting!$U$27),
IF(CurveFitting!$N$3="4PL",10^(CurveFitting!$U$26-((LOG10((CurveFitting!$U$25-CurveFitting!$U$24)/(C417-CurveFitting!$U$24)-1))/CurveFitting!$U$27)),
IF(CurveFitting!$N$3="Linear",(C417-CurveFitting!$U$24)/CurveFitting!$U$25,
IF(CurveFitting!$N$3="Hyperbolic",CurveFitting!$U$25*C417/(CurveFitting!$U$24-C417),
IF(CurveFitting!$N$3="Exp1",CurveFitting!$U$26*LN(CurveFitting!$U$25/(CurveFitting!$U$25-C417)-CurveFitting!$U$24/(CurveFitting!$U$25-C417)),
IF(CurveFitting!$N$3="Exp2",CurveFitting!$U$26*LOG(CurveFitting!$U$24/(CurveFitting!$U$24-C417)-CurveFitting!$U$25/(CurveFitting!$U$24-C417)),""))))))))</f>
        <v/>
      </c>
      <c r="E417" s="3" t="str">
        <f>IFERROR(IF(C417="","",IF(OR(C417&gt;MAX(_xlfn.ANCHORARRAY(FitCurve!$E$3)),C417&lt;MIN(_xlfn.ANCHORARRAY(FitCurve!$E$3))),"Out of range","[ " &amp; TEXT(_xlfn.FORECAST.LINEAR(C417,R417:S417,N417:O417),"#.####") &amp; ", " &amp; TEXT(_xlfn.FORECAST.LINEAR(C417,P417:Q417,L417:M417),"#.####") &amp; " ]")),"")</f>
        <v/>
      </c>
      <c r="H417" s="52" t="str">
        <f>IF(C417="","",_xlfn.XMATCH(C417,FitCurve!AE417:AE1416,-1))</f>
        <v/>
      </c>
      <c r="I417" s="52" t="str">
        <f>IF(C417="","",_xlfn.XMATCH(C417,FitCurve!AE417:AE1416,1))</f>
        <v/>
      </c>
      <c r="J417" s="52" t="str">
        <f>IF(C417="","",_xlfn.XMATCH(C417,FitCurve!AF417:AF1416,-1))</f>
        <v/>
      </c>
      <c r="K417" s="52" t="str">
        <f>IF(C417="","",_xlfn.XMATCH(C417,FitCurve!AF417:AF1416,1))</f>
        <v/>
      </c>
      <c r="L417" s="3" t="str" cm="1">
        <f t="array" ref="L417">IF(C417="","",INDEX(FitCurve!$AE$3:$AE$1002,H417))</f>
        <v/>
      </c>
      <c r="M417" s="3" t="str" cm="1">
        <f t="array" ref="M417">IF(C417="","",INDEX(FitCurve!$AE$3:$AE$1002,I417))</f>
        <v/>
      </c>
      <c r="N417" s="3" t="str" cm="1">
        <f t="array" ref="N417">IF(C417="","",INDEX(FitCurve!$AF$3:$AF$1002,J417))</f>
        <v/>
      </c>
      <c r="O417" s="3" t="str" cm="1">
        <f t="array" ref="O417">IF(C417="","",INDEX(FitCurve!$AF$3:$AF$1002,K417))</f>
        <v/>
      </c>
      <c r="P417" s="3" t="str" cm="1">
        <f t="array" ref="P417">IF(C417="","",INDEX(FitCurve!$B$3:$B$1002,H417))</f>
        <v/>
      </c>
      <c r="Q417" s="3" t="str" cm="1">
        <f t="array" ref="Q417">IF(C417="","",INDEX(FitCurve!$B$3:$B$1002,I417))</f>
        <v/>
      </c>
      <c r="R417" s="3" t="str" cm="1">
        <f t="array" ref="R417">IF(C417="","",INDEX(FitCurve!$B$3:$B$1002,J417))</f>
        <v/>
      </c>
      <c r="S417" s="3" t="str" cm="1">
        <f t="array" ref="S417">IF(C417="","",INDEX(FitCurve!$B$3:$B$1002,K417))</f>
        <v/>
      </c>
    </row>
    <row r="418" spans="3:19" x14ac:dyDescent="0.25">
      <c r="C418" s="36"/>
      <c r="D418" s="3" t="str">
        <f>IF(C418="","",IF(OR(C418&gt;MAX(_xlfn.ANCHORARRAY(FitCurve!$E$3)),C418&lt;MIN(_xlfn.ANCHORARRAY(FitCurve!$E$3))),"Out of range",IF(CurveFitting!$N$3="5PL",10^(CurveFitting!$U$26-((LOG10(((CurveFitting!$U$25-CurveFitting!$U$24)/(C418-CurveFitting!$U$24))^(1/CurveFitting!$U$28)-1))/1)/CurveFitting!$U$27),
IF(CurveFitting!$N$3="4PL",10^(CurveFitting!$U$26-((LOG10((CurveFitting!$U$25-CurveFitting!$U$24)/(C418-CurveFitting!$U$24)-1))/CurveFitting!$U$27)),
IF(CurveFitting!$N$3="Linear",(C418-CurveFitting!$U$24)/CurveFitting!$U$25,
IF(CurveFitting!$N$3="Hyperbolic",CurveFitting!$U$25*C418/(CurveFitting!$U$24-C418),
IF(CurveFitting!$N$3="Exp1",CurveFitting!$U$26*LN(CurveFitting!$U$25/(CurveFitting!$U$25-C418)-CurveFitting!$U$24/(CurveFitting!$U$25-C418)),
IF(CurveFitting!$N$3="Exp2",CurveFitting!$U$26*LOG(CurveFitting!$U$24/(CurveFitting!$U$24-C418)-CurveFitting!$U$25/(CurveFitting!$U$24-C418)),""))))))))</f>
        <v/>
      </c>
      <c r="E418" s="3" t="str">
        <f>IFERROR(IF(C418="","",IF(OR(C418&gt;MAX(_xlfn.ANCHORARRAY(FitCurve!$E$3)),C418&lt;MIN(_xlfn.ANCHORARRAY(FitCurve!$E$3))),"Out of range","[ " &amp; TEXT(_xlfn.FORECAST.LINEAR(C418,R418:S418,N418:O418),"#.####") &amp; ", " &amp; TEXT(_xlfn.FORECAST.LINEAR(C418,P418:Q418,L418:M418),"#.####") &amp; " ]")),"")</f>
        <v/>
      </c>
      <c r="H418" s="52" t="str">
        <f>IF(C418="","",_xlfn.XMATCH(C418,FitCurve!AE418:AE1417,-1))</f>
        <v/>
      </c>
      <c r="I418" s="52" t="str">
        <f>IF(C418="","",_xlfn.XMATCH(C418,FitCurve!AE418:AE1417,1))</f>
        <v/>
      </c>
      <c r="J418" s="52" t="str">
        <f>IF(C418="","",_xlfn.XMATCH(C418,FitCurve!AF418:AF1417,-1))</f>
        <v/>
      </c>
      <c r="K418" s="52" t="str">
        <f>IF(C418="","",_xlfn.XMATCH(C418,FitCurve!AF418:AF1417,1))</f>
        <v/>
      </c>
      <c r="L418" s="3" t="str" cm="1">
        <f t="array" ref="L418">IF(C418="","",INDEX(FitCurve!$AE$3:$AE$1002,H418))</f>
        <v/>
      </c>
      <c r="M418" s="3" t="str" cm="1">
        <f t="array" ref="M418">IF(C418="","",INDEX(FitCurve!$AE$3:$AE$1002,I418))</f>
        <v/>
      </c>
      <c r="N418" s="3" t="str" cm="1">
        <f t="array" ref="N418">IF(C418="","",INDEX(FitCurve!$AF$3:$AF$1002,J418))</f>
        <v/>
      </c>
      <c r="O418" s="3" t="str" cm="1">
        <f t="array" ref="O418">IF(C418="","",INDEX(FitCurve!$AF$3:$AF$1002,K418))</f>
        <v/>
      </c>
      <c r="P418" s="3" t="str" cm="1">
        <f t="array" ref="P418">IF(C418="","",INDEX(FitCurve!$B$3:$B$1002,H418))</f>
        <v/>
      </c>
      <c r="Q418" s="3" t="str" cm="1">
        <f t="array" ref="Q418">IF(C418="","",INDEX(FitCurve!$B$3:$B$1002,I418))</f>
        <v/>
      </c>
      <c r="R418" s="3" t="str" cm="1">
        <f t="array" ref="R418">IF(C418="","",INDEX(FitCurve!$B$3:$B$1002,J418))</f>
        <v/>
      </c>
      <c r="S418" s="3" t="str" cm="1">
        <f t="array" ref="S418">IF(C418="","",INDEX(FitCurve!$B$3:$B$1002,K418))</f>
        <v/>
      </c>
    </row>
    <row r="419" spans="3:19" x14ac:dyDescent="0.25">
      <c r="C419" s="36"/>
      <c r="D419" s="3" t="str">
        <f>IF(C419="","",IF(OR(C419&gt;MAX(_xlfn.ANCHORARRAY(FitCurve!$E$3)),C419&lt;MIN(_xlfn.ANCHORARRAY(FitCurve!$E$3))),"Out of range",IF(CurveFitting!$N$3="5PL",10^(CurveFitting!$U$26-((LOG10(((CurveFitting!$U$25-CurveFitting!$U$24)/(C419-CurveFitting!$U$24))^(1/CurveFitting!$U$28)-1))/1)/CurveFitting!$U$27),
IF(CurveFitting!$N$3="4PL",10^(CurveFitting!$U$26-((LOG10((CurveFitting!$U$25-CurveFitting!$U$24)/(C419-CurveFitting!$U$24)-1))/CurveFitting!$U$27)),
IF(CurveFitting!$N$3="Linear",(C419-CurveFitting!$U$24)/CurveFitting!$U$25,
IF(CurveFitting!$N$3="Hyperbolic",CurveFitting!$U$25*C419/(CurveFitting!$U$24-C419),
IF(CurveFitting!$N$3="Exp1",CurveFitting!$U$26*LN(CurveFitting!$U$25/(CurveFitting!$U$25-C419)-CurveFitting!$U$24/(CurveFitting!$U$25-C419)),
IF(CurveFitting!$N$3="Exp2",CurveFitting!$U$26*LOG(CurveFitting!$U$24/(CurveFitting!$U$24-C419)-CurveFitting!$U$25/(CurveFitting!$U$24-C419)),""))))))))</f>
        <v/>
      </c>
      <c r="E419" s="3" t="str">
        <f>IFERROR(IF(C419="","",IF(OR(C419&gt;MAX(_xlfn.ANCHORARRAY(FitCurve!$E$3)),C419&lt;MIN(_xlfn.ANCHORARRAY(FitCurve!$E$3))),"Out of range","[ " &amp; TEXT(_xlfn.FORECAST.LINEAR(C419,R419:S419,N419:O419),"#.####") &amp; ", " &amp; TEXT(_xlfn.FORECAST.LINEAR(C419,P419:Q419,L419:M419),"#.####") &amp; " ]")),"")</f>
        <v/>
      </c>
      <c r="H419" s="52" t="str">
        <f>IF(C419="","",_xlfn.XMATCH(C419,FitCurve!AE419:AE1418,-1))</f>
        <v/>
      </c>
      <c r="I419" s="52" t="str">
        <f>IF(C419="","",_xlfn.XMATCH(C419,FitCurve!AE419:AE1418,1))</f>
        <v/>
      </c>
      <c r="J419" s="52" t="str">
        <f>IF(C419="","",_xlfn.XMATCH(C419,FitCurve!AF419:AF1418,-1))</f>
        <v/>
      </c>
      <c r="K419" s="52" t="str">
        <f>IF(C419="","",_xlfn.XMATCH(C419,FitCurve!AF419:AF1418,1))</f>
        <v/>
      </c>
      <c r="L419" s="3" t="str" cm="1">
        <f t="array" ref="L419">IF(C419="","",INDEX(FitCurve!$AE$3:$AE$1002,H419))</f>
        <v/>
      </c>
      <c r="M419" s="3" t="str" cm="1">
        <f t="array" ref="M419">IF(C419="","",INDEX(FitCurve!$AE$3:$AE$1002,I419))</f>
        <v/>
      </c>
      <c r="N419" s="3" t="str" cm="1">
        <f t="array" ref="N419">IF(C419="","",INDEX(FitCurve!$AF$3:$AF$1002,J419))</f>
        <v/>
      </c>
      <c r="O419" s="3" t="str" cm="1">
        <f t="array" ref="O419">IF(C419="","",INDEX(FitCurve!$AF$3:$AF$1002,K419))</f>
        <v/>
      </c>
      <c r="P419" s="3" t="str" cm="1">
        <f t="array" ref="P419">IF(C419="","",INDEX(FitCurve!$B$3:$B$1002,H419))</f>
        <v/>
      </c>
      <c r="Q419" s="3" t="str" cm="1">
        <f t="array" ref="Q419">IF(C419="","",INDEX(FitCurve!$B$3:$B$1002,I419))</f>
        <v/>
      </c>
      <c r="R419" s="3" t="str" cm="1">
        <f t="array" ref="R419">IF(C419="","",INDEX(FitCurve!$B$3:$B$1002,J419))</f>
        <v/>
      </c>
      <c r="S419" s="3" t="str" cm="1">
        <f t="array" ref="S419">IF(C419="","",INDEX(FitCurve!$B$3:$B$1002,K419))</f>
        <v/>
      </c>
    </row>
    <row r="420" spans="3:19" x14ac:dyDescent="0.25">
      <c r="C420" s="36"/>
      <c r="D420" s="3" t="str">
        <f>IF(C420="","",IF(OR(C420&gt;MAX(_xlfn.ANCHORARRAY(FitCurve!$E$3)),C420&lt;MIN(_xlfn.ANCHORARRAY(FitCurve!$E$3))),"Out of range",IF(CurveFitting!$N$3="5PL",10^(CurveFitting!$U$26-((LOG10(((CurveFitting!$U$25-CurveFitting!$U$24)/(C420-CurveFitting!$U$24))^(1/CurveFitting!$U$28)-1))/1)/CurveFitting!$U$27),
IF(CurveFitting!$N$3="4PL",10^(CurveFitting!$U$26-((LOG10((CurveFitting!$U$25-CurveFitting!$U$24)/(C420-CurveFitting!$U$24)-1))/CurveFitting!$U$27)),
IF(CurveFitting!$N$3="Linear",(C420-CurveFitting!$U$24)/CurveFitting!$U$25,
IF(CurveFitting!$N$3="Hyperbolic",CurveFitting!$U$25*C420/(CurveFitting!$U$24-C420),
IF(CurveFitting!$N$3="Exp1",CurveFitting!$U$26*LN(CurveFitting!$U$25/(CurveFitting!$U$25-C420)-CurveFitting!$U$24/(CurveFitting!$U$25-C420)),
IF(CurveFitting!$N$3="Exp2",CurveFitting!$U$26*LOG(CurveFitting!$U$24/(CurveFitting!$U$24-C420)-CurveFitting!$U$25/(CurveFitting!$U$24-C420)),""))))))))</f>
        <v/>
      </c>
      <c r="E420" s="3" t="str">
        <f>IFERROR(IF(C420="","",IF(OR(C420&gt;MAX(_xlfn.ANCHORARRAY(FitCurve!$E$3)),C420&lt;MIN(_xlfn.ANCHORARRAY(FitCurve!$E$3))),"Out of range","[ " &amp; TEXT(_xlfn.FORECAST.LINEAR(C420,R420:S420,N420:O420),"#.####") &amp; ", " &amp; TEXT(_xlfn.FORECAST.LINEAR(C420,P420:Q420,L420:M420),"#.####") &amp; " ]")),"")</f>
        <v/>
      </c>
      <c r="H420" s="52" t="str">
        <f>IF(C420="","",_xlfn.XMATCH(C420,FitCurve!AE420:AE1419,-1))</f>
        <v/>
      </c>
      <c r="I420" s="52" t="str">
        <f>IF(C420="","",_xlfn.XMATCH(C420,FitCurve!AE420:AE1419,1))</f>
        <v/>
      </c>
      <c r="J420" s="52" t="str">
        <f>IF(C420="","",_xlfn.XMATCH(C420,FitCurve!AF420:AF1419,-1))</f>
        <v/>
      </c>
      <c r="K420" s="52" t="str">
        <f>IF(C420="","",_xlfn.XMATCH(C420,FitCurve!AF420:AF1419,1))</f>
        <v/>
      </c>
      <c r="L420" s="3" t="str" cm="1">
        <f t="array" ref="L420">IF(C420="","",INDEX(FitCurve!$AE$3:$AE$1002,H420))</f>
        <v/>
      </c>
      <c r="M420" s="3" t="str" cm="1">
        <f t="array" ref="M420">IF(C420="","",INDEX(FitCurve!$AE$3:$AE$1002,I420))</f>
        <v/>
      </c>
      <c r="N420" s="3" t="str" cm="1">
        <f t="array" ref="N420">IF(C420="","",INDEX(FitCurve!$AF$3:$AF$1002,J420))</f>
        <v/>
      </c>
      <c r="O420" s="3" t="str" cm="1">
        <f t="array" ref="O420">IF(C420="","",INDEX(FitCurve!$AF$3:$AF$1002,K420))</f>
        <v/>
      </c>
      <c r="P420" s="3" t="str" cm="1">
        <f t="array" ref="P420">IF(C420="","",INDEX(FitCurve!$B$3:$B$1002,H420))</f>
        <v/>
      </c>
      <c r="Q420" s="3" t="str" cm="1">
        <f t="array" ref="Q420">IF(C420="","",INDEX(FitCurve!$B$3:$B$1002,I420))</f>
        <v/>
      </c>
      <c r="R420" s="3" t="str" cm="1">
        <f t="array" ref="R420">IF(C420="","",INDEX(FitCurve!$B$3:$B$1002,J420))</f>
        <v/>
      </c>
      <c r="S420" s="3" t="str" cm="1">
        <f t="array" ref="S420">IF(C420="","",INDEX(FitCurve!$B$3:$B$1002,K420))</f>
        <v/>
      </c>
    </row>
    <row r="421" spans="3:19" x14ac:dyDescent="0.25">
      <c r="C421" s="36"/>
      <c r="D421" s="3" t="str">
        <f>IF(C421="","",IF(OR(C421&gt;MAX(_xlfn.ANCHORARRAY(FitCurve!$E$3)),C421&lt;MIN(_xlfn.ANCHORARRAY(FitCurve!$E$3))),"Out of range",IF(CurveFitting!$N$3="5PL",10^(CurveFitting!$U$26-((LOG10(((CurveFitting!$U$25-CurveFitting!$U$24)/(C421-CurveFitting!$U$24))^(1/CurveFitting!$U$28)-1))/1)/CurveFitting!$U$27),
IF(CurveFitting!$N$3="4PL",10^(CurveFitting!$U$26-((LOG10((CurveFitting!$U$25-CurveFitting!$U$24)/(C421-CurveFitting!$U$24)-1))/CurveFitting!$U$27)),
IF(CurveFitting!$N$3="Linear",(C421-CurveFitting!$U$24)/CurveFitting!$U$25,
IF(CurveFitting!$N$3="Hyperbolic",CurveFitting!$U$25*C421/(CurveFitting!$U$24-C421),
IF(CurveFitting!$N$3="Exp1",CurveFitting!$U$26*LN(CurveFitting!$U$25/(CurveFitting!$U$25-C421)-CurveFitting!$U$24/(CurveFitting!$U$25-C421)),
IF(CurveFitting!$N$3="Exp2",CurveFitting!$U$26*LOG(CurveFitting!$U$24/(CurveFitting!$U$24-C421)-CurveFitting!$U$25/(CurveFitting!$U$24-C421)),""))))))))</f>
        <v/>
      </c>
      <c r="E421" s="3" t="str">
        <f>IFERROR(IF(C421="","",IF(OR(C421&gt;MAX(_xlfn.ANCHORARRAY(FitCurve!$E$3)),C421&lt;MIN(_xlfn.ANCHORARRAY(FitCurve!$E$3))),"Out of range","[ " &amp; TEXT(_xlfn.FORECAST.LINEAR(C421,R421:S421,N421:O421),"#.####") &amp; ", " &amp; TEXT(_xlfn.FORECAST.LINEAR(C421,P421:Q421,L421:M421),"#.####") &amp; " ]")),"")</f>
        <v/>
      </c>
      <c r="H421" s="52" t="str">
        <f>IF(C421="","",_xlfn.XMATCH(C421,FitCurve!AE421:AE1420,-1))</f>
        <v/>
      </c>
      <c r="I421" s="52" t="str">
        <f>IF(C421="","",_xlfn.XMATCH(C421,FitCurve!AE421:AE1420,1))</f>
        <v/>
      </c>
      <c r="J421" s="52" t="str">
        <f>IF(C421="","",_xlfn.XMATCH(C421,FitCurve!AF421:AF1420,-1))</f>
        <v/>
      </c>
      <c r="K421" s="52" t="str">
        <f>IF(C421="","",_xlfn.XMATCH(C421,FitCurve!AF421:AF1420,1))</f>
        <v/>
      </c>
      <c r="L421" s="3" t="str" cm="1">
        <f t="array" ref="L421">IF(C421="","",INDEX(FitCurve!$AE$3:$AE$1002,H421))</f>
        <v/>
      </c>
      <c r="M421" s="3" t="str" cm="1">
        <f t="array" ref="M421">IF(C421="","",INDEX(FitCurve!$AE$3:$AE$1002,I421))</f>
        <v/>
      </c>
      <c r="N421" s="3" t="str" cm="1">
        <f t="array" ref="N421">IF(C421="","",INDEX(FitCurve!$AF$3:$AF$1002,J421))</f>
        <v/>
      </c>
      <c r="O421" s="3" t="str" cm="1">
        <f t="array" ref="O421">IF(C421="","",INDEX(FitCurve!$AF$3:$AF$1002,K421))</f>
        <v/>
      </c>
      <c r="P421" s="3" t="str" cm="1">
        <f t="array" ref="P421">IF(C421="","",INDEX(FitCurve!$B$3:$B$1002,H421))</f>
        <v/>
      </c>
      <c r="Q421" s="3" t="str" cm="1">
        <f t="array" ref="Q421">IF(C421="","",INDEX(FitCurve!$B$3:$B$1002,I421))</f>
        <v/>
      </c>
      <c r="R421" s="3" t="str" cm="1">
        <f t="array" ref="R421">IF(C421="","",INDEX(FitCurve!$B$3:$B$1002,J421))</f>
        <v/>
      </c>
      <c r="S421" s="3" t="str" cm="1">
        <f t="array" ref="S421">IF(C421="","",INDEX(FitCurve!$B$3:$B$1002,K421))</f>
        <v/>
      </c>
    </row>
    <row r="422" spans="3:19" x14ac:dyDescent="0.25">
      <c r="C422" s="36"/>
      <c r="D422" s="3" t="str">
        <f>IF(C422="","",IF(OR(C422&gt;MAX(_xlfn.ANCHORARRAY(FitCurve!$E$3)),C422&lt;MIN(_xlfn.ANCHORARRAY(FitCurve!$E$3))),"Out of range",IF(CurveFitting!$N$3="5PL",10^(CurveFitting!$U$26-((LOG10(((CurveFitting!$U$25-CurveFitting!$U$24)/(C422-CurveFitting!$U$24))^(1/CurveFitting!$U$28)-1))/1)/CurveFitting!$U$27),
IF(CurveFitting!$N$3="4PL",10^(CurveFitting!$U$26-((LOG10((CurveFitting!$U$25-CurveFitting!$U$24)/(C422-CurveFitting!$U$24)-1))/CurveFitting!$U$27)),
IF(CurveFitting!$N$3="Linear",(C422-CurveFitting!$U$24)/CurveFitting!$U$25,
IF(CurveFitting!$N$3="Hyperbolic",CurveFitting!$U$25*C422/(CurveFitting!$U$24-C422),
IF(CurveFitting!$N$3="Exp1",CurveFitting!$U$26*LN(CurveFitting!$U$25/(CurveFitting!$U$25-C422)-CurveFitting!$U$24/(CurveFitting!$U$25-C422)),
IF(CurveFitting!$N$3="Exp2",CurveFitting!$U$26*LOG(CurveFitting!$U$24/(CurveFitting!$U$24-C422)-CurveFitting!$U$25/(CurveFitting!$U$24-C422)),""))))))))</f>
        <v/>
      </c>
      <c r="E422" s="3" t="str">
        <f>IFERROR(IF(C422="","",IF(OR(C422&gt;MAX(_xlfn.ANCHORARRAY(FitCurve!$E$3)),C422&lt;MIN(_xlfn.ANCHORARRAY(FitCurve!$E$3))),"Out of range","[ " &amp; TEXT(_xlfn.FORECAST.LINEAR(C422,R422:S422,N422:O422),"#.####") &amp; ", " &amp; TEXT(_xlfn.FORECAST.LINEAR(C422,P422:Q422,L422:M422),"#.####") &amp; " ]")),"")</f>
        <v/>
      </c>
      <c r="H422" s="52" t="str">
        <f>IF(C422="","",_xlfn.XMATCH(C422,FitCurve!AE422:AE1421,-1))</f>
        <v/>
      </c>
      <c r="I422" s="52" t="str">
        <f>IF(C422="","",_xlfn.XMATCH(C422,FitCurve!AE422:AE1421,1))</f>
        <v/>
      </c>
      <c r="J422" s="52" t="str">
        <f>IF(C422="","",_xlfn.XMATCH(C422,FitCurve!AF422:AF1421,-1))</f>
        <v/>
      </c>
      <c r="K422" s="52" t="str">
        <f>IF(C422="","",_xlfn.XMATCH(C422,FitCurve!AF422:AF1421,1))</f>
        <v/>
      </c>
      <c r="L422" s="3" t="str" cm="1">
        <f t="array" ref="L422">IF(C422="","",INDEX(FitCurve!$AE$3:$AE$1002,H422))</f>
        <v/>
      </c>
      <c r="M422" s="3" t="str" cm="1">
        <f t="array" ref="M422">IF(C422="","",INDEX(FitCurve!$AE$3:$AE$1002,I422))</f>
        <v/>
      </c>
      <c r="N422" s="3" t="str" cm="1">
        <f t="array" ref="N422">IF(C422="","",INDEX(FitCurve!$AF$3:$AF$1002,J422))</f>
        <v/>
      </c>
      <c r="O422" s="3" t="str" cm="1">
        <f t="array" ref="O422">IF(C422="","",INDEX(FitCurve!$AF$3:$AF$1002,K422))</f>
        <v/>
      </c>
      <c r="P422" s="3" t="str" cm="1">
        <f t="array" ref="P422">IF(C422="","",INDEX(FitCurve!$B$3:$B$1002,H422))</f>
        <v/>
      </c>
      <c r="Q422" s="3" t="str" cm="1">
        <f t="array" ref="Q422">IF(C422="","",INDEX(FitCurve!$B$3:$B$1002,I422))</f>
        <v/>
      </c>
      <c r="R422" s="3" t="str" cm="1">
        <f t="array" ref="R422">IF(C422="","",INDEX(FitCurve!$B$3:$B$1002,J422))</f>
        <v/>
      </c>
      <c r="S422" s="3" t="str" cm="1">
        <f t="array" ref="S422">IF(C422="","",INDEX(FitCurve!$B$3:$B$1002,K422))</f>
        <v/>
      </c>
    </row>
    <row r="423" spans="3:19" x14ac:dyDescent="0.25">
      <c r="C423" s="36"/>
      <c r="D423" s="3" t="str">
        <f>IF(C423="","",IF(OR(C423&gt;MAX(_xlfn.ANCHORARRAY(FitCurve!$E$3)),C423&lt;MIN(_xlfn.ANCHORARRAY(FitCurve!$E$3))),"Out of range",IF(CurveFitting!$N$3="5PL",10^(CurveFitting!$U$26-((LOG10(((CurveFitting!$U$25-CurveFitting!$U$24)/(C423-CurveFitting!$U$24))^(1/CurveFitting!$U$28)-1))/1)/CurveFitting!$U$27),
IF(CurveFitting!$N$3="4PL",10^(CurveFitting!$U$26-((LOG10((CurveFitting!$U$25-CurveFitting!$U$24)/(C423-CurveFitting!$U$24)-1))/CurveFitting!$U$27)),
IF(CurveFitting!$N$3="Linear",(C423-CurveFitting!$U$24)/CurveFitting!$U$25,
IF(CurveFitting!$N$3="Hyperbolic",CurveFitting!$U$25*C423/(CurveFitting!$U$24-C423),
IF(CurveFitting!$N$3="Exp1",CurveFitting!$U$26*LN(CurveFitting!$U$25/(CurveFitting!$U$25-C423)-CurveFitting!$U$24/(CurveFitting!$U$25-C423)),
IF(CurveFitting!$N$3="Exp2",CurveFitting!$U$26*LOG(CurveFitting!$U$24/(CurveFitting!$U$24-C423)-CurveFitting!$U$25/(CurveFitting!$U$24-C423)),""))))))))</f>
        <v/>
      </c>
      <c r="E423" s="3" t="str">
        <f>IFERROR(IF(C423="","",IF(OR(C423&gt;MAX(_xlfn.ANCHORARRAY(FitCurve!$E$3)),C423&lt;MIN(_xlfn.ANCHORARRAY(FitCurve!$E$3))),"Out of range","[ " &amp; TEXT(_xlfn.FORECAST.LINEAR(C423,R423:S423,N423:O423),"#.####") &amp; ", " &amp; TEXT(_xlfn.FORECAST.LINEAR(C423,P423:Q423,L423:M423),"#.####") &amp; " ]")),"")</f>
        <v/>
      </c>
      <c r="H423" s="52" t="str">
        <f>IF(C423="","",_xlfn.XMATCH(C423,FitCurve!AE423:AE1422,-1))</f>
        <v/>
      </c>
      <c r="I423" s="52" t="str">
        <f>IF(C423="","",_xlfn.XMATCH(C423,FitCurve!AE423:AE1422,1))</f>
        <v/>
      </c>
      <c r="J423" s="52" t="str">
        <f>IF(C423="","",_xlfn.XMATCH(C423,FitCurve!AF423:AF1422,-1))</f>
        <v/>
      </c>
      <c r="K423" s="52" t="str">
        <f>IF(C423="","",_xlfn.XMATCH(C423,FitCurve!AF423:AF1422,1))</f>
        <v/>
      </c>
      <c r="L423" s="3" t="str" cm="1">
        <f t="array" ref="L423">IF(C423="","",INDEX(FitCurve!$AE$3:$AE$1002,H423))</f>
        <v/>
      </c>
      <c r="M423" s="3" t="str" cm="1">
        <f t="array" ref="M423">IF(C423="","",INDEX(FitCurve!$AE$3:$AE$1002,I423))</f>
        <v/>
      </c>
      <c r="N423" s="3" t="str" cm="1">
        <f t="array" ref="N423">IF(C423="","",INDEX(FitCurve!$AF$3:$AF$1002,J423))</f>
        <v/>
      </c>
      <c r="O423" s="3" t="str" cm="1">
        <f t="array" ref="O423">IF(C423="","",INDEX(FitCurve!$AF$3:$AF$1002,K423))</f>
        <v/>
      </c>
      <c r="P423" s="3" t="str" cm="1">
        <f t="array" ref="P423">IF(C423="","",INDEX(FitCurve!$B$3:$B$1002,H423))</f>
        <v/>
      </c>
      <c r="Q423" s="3" t="str" cm="1">
        <f t="array" ref="Q423">IF(C423="","",INDEX(FitCurve!$B$3:$B$1002,I423))</f>
        <v/>
      </c>
      <c r="R423" s="3" t="str" cm="1">
        <f t="array" ref="R423">IF(C423="","",INDEX(FitCurve!$B$3:$B$1002,J423))</f>
        <v/>
      </c>
      <c r="S423" s="3" t="str" cm="1">
        <f t="array" ref="S423">IF(C423="","",INDEX(FitCurve!$B$3:$B$1002,K423))</f>
        <v/>
      </c>
    </row>
    <row r="424" spans="3:19" x14ac:dyDescent="0.25">
      <c r="C424" s="36"/>
      <c r="D424" s="3" t="str">
        <f>IF(C424="","",IF(OR(C424&gt;MAX(_xlfn.ANCHORARRAY(FitCurve!$E$3)),C424&lt;MIN(_xlfn.ANCHORARRAY(FitCurve!$E$3))),"Out of range",IF(CurveFitting!$N$3="5PL",10^(CurveFitting!$U$26-((LOG10(((CurveFitting!$U$25-CurveFitting!$U$24)/(C424-CurveFitting!$U$24))^(1/CurveFitting!$U$28)-1))/1)/CurveFitting!$U$27),
IF(CurveFitting!$N$3="4PL",10^(CurveFitting!$U$26-((LOG10((CurveFitting!$U$25-CurveFitting!$U$24)/(C424-CurveFitting!$U$24)-1))/CurveFitting!$U$27)),
IF(CurveFitting!$N$3="Linear",(C424-CurveFitting!$U$24)/CurveFitting!$U$25,
IF(CurveFitting!$N$3="Hyperbolic",CurveFitting!$U$25*C424/(CurveFitting!$U$24-C424),
IF(CurveFitting!$N$3="Exp1",CurveFitting!$U$26*LN(CurveFitting!$U$25/(CurveFitting!$U$25-C424)-CurveFitting!$U$24/(CurveFitting!$U$25-C424)),
IF(CurveFitting!$N$3="Exp2",CurveFitting!$U$26*LOG(CurveFitting!$U$24/(CurveFitting!$U$24-C424)-CurveFitting!$U$25/(CurveFitting!$U$24-C424)),""))))))))</f>
        <v/>
      </c>
      <c r="E424" s="3" t="str">
        <f>IFERROR(IF(C424="","",IF(OR(C424&gt;MAX(_xlfn.ANCHORARRAY(FitCurve!$E$3)),C424&lt;MIN(_xlfn.ANCHORARRAY(FitCurve!$E$3))),"Out of range","[ " &amp; TEXT(_xlfn.FORECAST.LINEAR(C424,R424:S424,N424:O424),"#.####") &amp; ", " &amp; TEXT(_xlfn.FORECAST.LINEAR(C424,P424:Q424,L424:M424),"#.####") &amp; " ]")),"")</f>
        <v/>
      </c>
      <c r="H424" s="52" t="str">
        <f>IF(C424="","",_xlfn.XMATCH(C424,FitCurve!AE424:AE1423,-1))</f>
        <v/>
      </c>
      <c r="I424" s="52" t="str">
        <f>IF(C424="","",_xlfn.XMATCH(C424,FitCurve!AE424:AE1423,1))</f>
        <v/>
      </c>
      <c r="J424" s="52" t="str">
        <f>IF(C424="","",_xlfn.XMATCH(C424,FitCurve!AF424:AF1423,-1))</f>
        <v/>
      </c>
      <c r="K424" s="52" t="str">
        <f>IF(C424="","",_xlfn.XMATCH(C424,FitCurve!AF424:AF1423,1))</f>
        <v/>
      </c>
      <c r="L424" s="3" t="str" cm="1">
        <f t="array" ref="L424">IF(C424="","",INDEX(FitCurve!$AE$3:$AE$1002,H424))</f>
        <v/>
      </c>
      <c r="M424" s="3" t="str" cm="1">
        <f t="array" ref="M424">IF(C424="","",INDEX(FitCurve!$AE$3:$AE$1002,I424))</f>
        <v/>
      </c>
      <c r="N424" s="3" t="str" cm="1">
        <f t="array" ref="N424">IF(C424="","",INDEX(FitCurve!$AF$3:$AF$1002,J424))</f>
        <v/>
      </c>
      <c r="O424" s="3" t="str" cm="1">
        <f t="array" ref="O424">IF(C424="","",INDEX(FitCurve!$AF$3:$AF$1002,K424))</f>
        <v/>
      </c>
      <c r="P424" s="3" t="str" cm="1">
        <f t="array" ref="P424">IF(C424="","",INDEX(FitCurve!$B$3:$B$1002,H424))</f>
        <v/>
      </c>
      <c r="Q424" s="3" t="str" cm="1">
        <f t="array" ref="Q424">IF(C424="","",INDEX(FitCurve!$B$3:$B$1002,I424))</f>
        <v/>
      </c>
      <c r="R424" s="3" t="str" cm="1">
        <f t="array" ref="R424">IF(C424="","",INDEX(FitCurve!$B$3:$B$1002,J424))</f>
        <v/>
      </c>
      <c r="S424" s="3" t="str" cm="1">
        <f t="array" ref="S424">IF(C424="","",INDEX(FitCurve!$B$3:$B$1002,K424))</f>
        <v/>
      </c>
    </row>
    <row r="425" spans="3:19" x14ac:dyDescent="0.25">
      <c r="C425" s="36"/>
      <c r="D425" s="3" t="str">
        <f>IF(C425="","",IF(OR(C425&gt;MAX(_xlfn.ANCHORARRAY(FitCurve!$E$3)),C425&lt;MIN(_xlfn.ANCHORARRAY(FitCurve!$E$3))),"Out of range",IF(CurveFitting!$N$3="5PL",10^(CurveFitting!$U$26-((LOG10(((CurveFitting!$U$25-CurveFitting!$U$24)/(C425-CurveFitting!$U$24))^(1/CurveFitting!$U$28)-1))/1)/CurveFitting!$U$27),
IF(CurveFitting!$N$3="4PL",10^(CurveFitting!$U$26-((LOG10((CurveFitting!$U$25-CurveFitting!$U$24)/(C425-CurveFitting!$U$24)-1))/CurveFitting!$U$27)),
IF(CurveFitting!$N$3="Linear",(C425-CurveFitting!$U$24)/CurveFitting!$U$25,
IF(CurveFitting!$N$3="Hyperbolic",CurveFitting!$U$25*C425/(CurveFitting!$U$24-C425),
IF(CurveFitting!$N$3="Exp1",CurveFitting!$U$26*LN(CurveFitting!$U$25/(CurveFitting!$U$25-C425)-CurveFitting!$U$24/(CurveFitting!$U$25-C425)),
IF(CurveFitting!$N$3="Exp2",CurveFitting!$U$26*LOG(CurveFitting!$U$24/(CurveFitting!$U$24-C425)-CurveFitting!$U$25/(CurveFitting!$U$24-C425)),""))))))))</f>
        <v/>
      </c>
      <c r="E425" s="3" t="str">
        <f>IFERROR(IF(C425="","",IF(OR(C425&gt;MAX(_xlfn.ANCHORARRAY(FitCurve!$E$3)),C425&lt;MIN(_xlfn.ANCHORARRAY(FitCurve!$E$3))),"Out of range","[ " &amp; TEXT(_xlfn.FORECAST.LINEAR(C425,R425:S425,N425:O425),"#.####") &amp; ", " &amp; TEXT(_xlfn.FORECAST.LINEAR(C425,P425:Q425,L425:M425),"#.####") &amp; " ]")),"")</f>
        <v/>
      </c>
      <c r="H425" s="52" t="str">
        <f>IF(C425="","",_xlfn.XMATCH(C425,FitCurve!AE425:AE1424,-1))</f>
        <v/>
      </c>
      <c r="I425" s="52" t="str">
        <f>IF(C425="","",_xlfn.XMATCH(C425,FitCurve!AE425:AE1424,1))</f>
        <v/>
      </c>
      <c r="J425" s="52" t="str">
        <f>IF(C425="","",_xlfn.XMATCH(C425,FitCurve!AF425:AF1424,-1))</f>
        <v/>
      </c>
      <c r="K425" s="52" t="str">
        <f>IF(C425="","",_xlfn.XMATCH(C425,FitCurve!AF425:AF1424,1))</f>
        <v/>
      </c>
      <c r="L425" s="3" t="str" cm="1">
        <f t="array" ref="L425">IF(C425="","",INDEX(FitCurve!$AE$3:$AE$1002,H425))</f>
        <v/>
      </c>
      <c r="M425" s="3" t="str" cm="1">
        <f t="array" ref="M425">IF(C425="","",INDEX(FitCurve!$AE$3:$AE$1002,I425))</f>
        <v/>
      </c>
      <c r="N425" s="3" t="str" cm="1">
        <f t="array" ref="N425">IF(C425="","",INDEX(FitCurve!$AF$3:$AF$1002,J425))</f>
        <v/>
      </c>
      <c r="O425" s="3" t="str" cm="1">
        <f t="array" ref="O425">IF(C425="","",INDEX(FitCurve!$AF$3:$AF$1002,K425))</f>
        <v/>
      </c>
      <c r="P425" s="3" t="str" cm="1">
        <f t="array" ref="P425">IF(C425="","",INDEX(FitCurve!$B$3:$B$1002,H425))</f>
        <v/>
      </c>
      <c r="Q425" s="3" t="str" cm="1">
        <f t="array" ref="Q425">IF(C425="","",INDEX(FitCurve!$B$3:$B$1002,I425))</f>
        <v/>
      </c>
      <c r="R425" s="3" t="str" cm="1">
        <f t="array" ref="R425">IF(C425="","",INDEX(FitCurve!$B$3:$B$1002,J425))</f>
        <v/>
      </c>
      <c r="S425" s="3" t="str" cm="1">
        <f t="array" ref="S425">IF(C425="","",INDEX(FitCurve!$B$3:$B$1002,K425))</f>
        <v/>
      </c>
    </row>
    <row r="426" spans="3:19" x14ac:dyDescent="0.25">
      <c r="C426" s="36"/>
      <c r="D426" s="3" t="str">
        <f>IF(C426="","",IF(OR(C426&gt;MAX(_xlfn.ANCHORARRAY(FitCurve!$E$3)),C426&lt;MIN(_xlfn.ANCHORARRAY(FitCurve!$E$3))),"Out of range",IF(CurveFitting!$N$3="5PL",10^(CurveFitting!$U$26-((LOG10(((CurveFitting!$U$25-CurveFitting!$U$24)/(C426-CurveFitting!$U$24))^(1/CurveFitting!$U$28)-1))/1)/CurveFitting!$U$27),
IF(CurveFitting!$N$3="4PL",10^(CurveFitting!$U$26-((LOG10((CurveFitting!$U$25-CurveFitting!$U$24)/(C426-CurveFitting!$U$24)-1))/CurveFitting!$U$27)),
IF(CurveFitting!$N$3="Linear",(C426-CurveFitting!$U$24)/CurveFitting!$U$25,
IF(CurveFitting!$N$3="Hyperbolic",CurveFitting!$U$25*C426/(CurveFitting!$U$24-C426),
IF(CurveFitting!$N$3="Exp1",CurveFitting!$U$26*LN(CurveFitting!$U$25/(CurveFitting!$U$25-C426)-CurveFitting!$U$24/(CurveFitting!$U$25-C426)),
IF(CurveFitting!$N$3="Exp2",CurveFitting!$U$26*LOG(CurveFitting!$U$24/(CurveFitting!$U$24-C426)-CurveFitting!$U$25/(CurveFitting!$U$24-C426)),""))))))))</f>
        <v/>
      </c>
      <c r="E426" s="3" t="str">
        <f>IFERROR(IF(C426="","",IF(OR(C426&gt;MAX(_xlfn.ANCHORARRAY(FitCurve!$E$3)),C426&lt;MIN(_xlfn.ANCHORARRAY(FitCurve!$E$3))),"Out of range","[ " &amp; TEXT(_xlfn.FORECAST.LINEAR(C426,R426:S426,N426:O426),"#.####") &amp; ", " &amp; TEXT(_xlfn.FORECAST.LINEAR(C426,P426:Q426,L426:M426),"#.####") &amp; " ]")),"")</f>
        <v/>
      </c>
      <c r="H426" s="52" t="str">
        <f>IF(C426="","",_xlfn.XMATCH(C426,FitCurve!AE426:AE1425,-1))</f>
        <v/>
      </c>
      <c r="I426" s="52" t="str">
        <f>IF(C426="","",_xlfn.XMATCH(C426,FitCurve!AE426:AE1425,1))</f>
        <v/>
      </c>
      <c r="J426" s="52" t="str">
        <f>IF(C426="","",_xlfn.XMATCH(C426,FitCurve!AF426:AF1425,-1))</f>
        <v/>
      </c>
      <c r="K426" s="52" t="str">
        <f>IF(C426="","",_xlfn.XMATCH(C426,FitCurve!AF426:AF1425,1))</f>
        <v/>
      </c>
      <c r="L426" s="3" t="str" cm="1">
        <f t="array" ref="L426">IF(C426="","",INDEX(FitCurve!$AE$3:$AE$1002,H426))</f>
        <v/>
      </c>
      <c r="M426" s="3" t="str" cm="1">
        <f t="array" ref="M426">IF(C426="","",INDEX(FitCurve!$AE$3:$AE$1002,I426))</f>
        <v/>
      </c>
      <c r="N426" s="3" t="str" cm="1">
        <f t="array" ref="N426">IF(C426="","",INDEX(FitCurve!$AF$3:$AF$1002,J426))</f>
        <v/>
      </c>
      <c r="O426" s="3" t="str" cm="1">
        <f t="array" ref="O426">IF(C426="","",INDEX(FitCurve!$AF$3:$AF$1002,K426))</f>
        <v/>
      </c>
      <c r="P426" s="3" t="str" cm="1">
        <f t="array" ref="P426">IF(C426="","",INDEX(FitCurve!$B$3:$B$1002,H426))</f>
        <v/>
      </c>
      <c r="Q426" s="3" t="str" cm="1">
        <f t="array" ref="Q426">IF(C426="","",INDEX(FitCurve!$B$3:$B$1002,I426))</f>
        <v/>
      </c>
      <c r="R426" s="3" t="str" cm="1">
        <f t="array" ref="R426">IF(C426="","",INDEX(FitCurve!$B$3:$B$1002,J426))</f>
        <v/>
      </c>
      <c r="S426" s="3" t="str" cm="1">
        <f t="array" ref="S426">IF(C426="","",INDEX(FitCurve!$B$3:$B$1002,K426))</f>
        <v/>
      </c>
    </row>
    <row r="427" spans="3:19" x14ac:dyDescent="0.25">
      <c r="C427" s="36"/>
      <c r="D427" s="3" t="str">
        <f>IF(C427="","",IF(OR(C427&gt;MAX(_xlfn.ANCHORARRAY(FitCurve!$E$3)),C427&lt;MIN(_xlfn.ANCHORARRAY(FitCurve!$E$3))),"Out of range",IF(CurveFitting!$N$3="5PL",10^(CurveFitting!$U$26-((LOG10(((CurveFitting!$U$25-CurveFitting!$U$24)/(C427-CurveFitting!$U$24))^(1/CurveFitting!$U$28)-1))/1)/CurveFitting!$U$27),
IF(CurveFitting!$N$3="4PL",10^(CurveFitting!$U$26-((LOG10((CurveFitting!$U$25-CurveFitting!$U$24)/(C427-CurveFitting!$U$24)-1))/CurveFitting!$U$27)),
IF(CurveFitting!$N$3="Linear",(C427-CurveFitting!$U$24)/CurveFitting!$U$25,
IF(CurveFitting!$N$3="Hyperbolic",CurveFitting!$U$25*C427/(CurveFitting!$U$24-C427),
IF(CurveFitting!$N$3="Exp1",CurveFitting!$U$26*LN(CurveFitting!$U$25/(CurveFitting!$U$25-C427)-CurveFitting!$U$24/(CurveFitting!$U$25-C427)),
IF(CurveFitting!$N$3="Exp2",CurveFitting!$U$26*LOG(CurveFitting!$U$24/(CurveFitting!$U$24-C427)-CurveFitting!$U$25/(CurveFitting!$U$24-C427)),""))))))))</f>
        <v/>
      </c>
      <c r="E427" s="3" t="str">
        <f>IFERROR(IF(C427="","",IF(OR(C427&gt;MAX(_xlfn.ANCHORARRAY(FitCurve!$E$3)),C427&lt;MIN(_xlfn.ANCHORARRAY(FitCurve!$E$3))),"Out of range","[ " &amp; TEXT(_xlfn.FORECAST.LINEAR(C427,R427:S427,N427:O427),"#.####") &amp; ", " &amp; TEXT(_xlfn.FORECAST.LINEAR(C427,P427:Q427,L427:M427),"#.####") &amp; " ]")),"")</f>
        <v/>
      </c>
      <c r="H427" s="52" t="str">
        <f>IF(C427="","",_xlfn.XMATCH(C427,FitCurve!AE427:AE1426,-1))</f>
        <v/>
      </c>
      <c r="I427" s="52" t="str">
        <f>IF(C427="","",_xlfn.XMATCH(C427,FitCurve!AE427:AE1426,1))</f>
        <v/>
      </c>
      <c r="J427" s="52" t="str">
        <f>IF(C427="","",_xlfn.XMATCH(C427,FitCurve!AF427:AF1426,-1))</f>
        <v/>
      </c>
      <c r="K427" s="52" t="str">
        <f>IF(C427="","",_xlfn.XMATCH(C427,FitCurve!AF427:AF1426,1))</f>
        <v/>
      </c>
      <c r="L427" s="3" t="str" cm="1">
        <f t="array" ref="L427">IF(C427="","",INDEX(FitCurve!$AE$3:$AE$1002,H427))</f>
        <v/>
      </c>
      <c r="M427" s="3" t="str" cm="1">
        <f t="array" ref="M427">IF(C427="","",INDEX(FitCurve!$AE$3:$AE$1002,I427))</f>
        <v/>
      </c>
      <c r="N427" s="3" t="str" cm="1">
        <f t="array" ref="N427">IF(C427="","",INDEX(FitCurve!$AF$3:$AF$1002,J427))</f>
        <v/>
      </c>
      <c r="O427" s="3" t="str" cm="1">
        <f t="array" ref="O427">IF(C427="","",INDEX(FitCurve!$AF$3:$AF$1002,K427))</f>
        <v/>
      </c>
      <c r="P427" s="3" t="str" cm="1">
        <f t="array" ref="P427">IF(C427="","",INDEX(FitCurve!$B$3:$B$1002,H427))</f>
        <v/>
      </c>
      <c r="Q427" s="3" t="str" cm="1">
        <f t="array" ref="Q427">IF(C427="","",INDEX(FitCurve!$B$3:$B$1002,I427))</f>
        <v/>
      </c>
      <c r="R427" s="3" t="str" cm="1">
        <f t="array" ref="R427">IF(C427="","",INDEX(FitCurve!$B$3:$B$1002,J427))</f>
        <v/>
      </c>
      <c r="S427" s="3" t="str" cm="1">
        <f t="array" ref="S427">IF(C427="","",INDEX(FitCurve!$B$3:$B$1002,K427))</f>
        <v/>
      </c>
    </row>
    <row r="428" spans="3:19" x14ac:dyDescent="0.25">
      <c r="C428" s="36"/>
      <c r="D428" s="3" t="str">
        <f>IF(C428="","",IF(OR(C428&gt;MAX(_xlfn.ANCHORARRAY(FitCurve!$E$3)),C428&lt;MIN(_xlfn.ANCHORARRAY(FitCurve!$E$3))),"Out of range",IF(CurveFitting!$N$3="5PL",10^(CurveFitting!$U$26-((LOG10(((CurveFitting!$U$25-CurveFitting!$U$24)/(C428-CurveFitting!$U$24))^(1/CurveFitting!$U$28)-1))/1)/CurveFitting!$U$27),
IF(CurveFitting!$N$3="4PL",10^(CurveFitting!$U$26-((LOG10((CurveFitting!$U$25-CurveFitting!$U$24)/(C428-CurveFitting!$U$24)-1))/CurveFitting!$U$27)),
IF(CurveFitting!$N$3="Linear",(C428-CurveFitting!$U$24)/CurveFitting!$U$25,
IF(CurveFitting!$N$3="Hyperbolic",CurveFitting!$U$25*C428/(CurveFitting!$U$24-C428),
IF(CurveFitting!$N$3="Exp1",CurveFitting!$U$26*LN(CurveFitting!$U$25/(CurveFitting!$U$25-C428)-CurveFitting!$U$24/(CurveFitting!$U$25-C428)),
IF(CurveFitting!$N$3="Exp2",CurveFitting!$U$26*LOG(CurveFitting!$U$24/(CurveFitting!$U$24-C428)-CurveFitting!$U$25/(CurveFitting!$U$24-C428)),""))))))))</f>
        <v/>
      </c>
      <c r="E428" s="3" t="str">
        <f>IFERROR(IF(C428="","",IF(OR(C428&gt;MAX(_xlfn.ANCHORARRAY(FitCurve!$E$3)),C428&lt;MIN(_xlfn.ANCHORARRAY(FitCurve!$E$3))),"Out of range","[ " &amp; TEXT(_xlfn.FORECAST.LINEAR(C428,R428:S428,N428:O428),"#.####") &amp; ", " &amp; TEXT(_xlfn.FORECAST.LINEAR(C428,P428:Q428,L428:M428),"#.####") &amp; " ]")),"")</f>
        <v/>
      </c>
      <c r="H428" s="52" t="str">
        <f>IF(C428="","",_xlfn.XMATCH(C428,FitCurve!AE428:AE1427,-1))</f>
        <v/>
      </c>
      <c r="I428" s="52" t="str">
        <f>IF(C428="","",_xlfn.XMATCH(C428,FitCurve!AE428:AE1427,1))</f>
        <v/>
      </c>
      <c r="J428" s="52" t="str">
        <f>IF(C428="","",_xlfn.XMATCH(C428,FitCurve!AF428:AF1427,-1))</f>
        <v/>
      </c>
      <c r="K428" s="52" t="str">
        <f>IF(C428="","",_xlfn.XMATCH(C428,FitCurve!AF428:AF1427,1))</f>
        <v/>
      </c>
      <c r="L428" s="3" t="str" cm="1">
        <f t="array" ref="L428">IF(C428="","",INDEX(FitCurve!$AE$3:$AE$1002,H428))</f>
        <v/>
      </c>
      <c r="M428" s="3" t="str" cm="1">
        <f t="array" ref="M428">IF(C428="","",INDEX(FitCurve!$AE$3:$AE$1002,I428))</f>
        <v/>
      </c>
      <c r="N428" s="3" t="str" cm="1">
        <f t="array" ref="N428">IF(C428="","",INDEX(FitCurve!$AF$3:$AF$1002,J428))</f>
        <v/>
      </c>
      <c r="O428" s="3" t="str" cm="1">
        <f t="array" ref="O428">IF(C428="","",INDEX(FitCurve!$AF$3:$AF$1002,K428))</f>
        <v/>
      </c>
      <c r="P428" s="3" t="str" cm="1">
        <f t="array" ref="P428">IF(C428="","",INDEX(FitCurve!$B$3:$B$1002,H428))</f>
        <v/>
      </c>
      <c r="Q428" s="3" t="str" cm="1">
        <f t="array" ref="Q428">IF(C428="","",INDEX(FitCurve!$B$3:$B$1002,I428))</f>
        <v/>
      </c>
      <c r="R428" s="3" t="str" cm="1">
        <f t="array" ref="R428">IF(C428="","",INDEX(FitCurve!$B$3:$B$1002,J428))</f>
        <v/>
      </c>
      <c r="S428" s="3" t="str" cm="1">
        <f t="array" ref="S428">IF(C428="","",INDEX(FitCurve!$B$3:$B$1002,K428))</f>
        <v/>
      </c>
    </row>
    <row r="429" spans="3:19" x14ac:dyDescent="0.25">
      <c r="C429" s="36"/>
      <c r="D429" s="3" t="str">
        <f>IF(C429="","",IF(OR(C429&gt;MAX(_xlfn.ANCHORARRAY(FitCurve!$E$3)),C429&lt;MIN(_xlfn.ANCHORARRAY(FitCurve!$E$3))),"Out of range",IF(CurveFitting!$N$3="5PL",10^(CurveFitting!$U$26-((LOG10(((CurveFitting!$U$25-CurveFitting!$U$24)/(C429-CurveFitting!$U$24))^(1/CurveFitting!$U$28)-1))/1)/CurveFitting!$U$27),
IF(CurveFitting!$N$3="4PL",10^(CurveFitting!$U$26-((LOG10((CurveFitting!$U$25-CurveFitting!$U$24)/(C429-CurveFitting!$U$24)-1))/CurveFitting!$U$27)),
IF(CurveFitting!$N$3="Linear",(C429-CurveFitting!$U$24)/CurveFitting!$U$25,
IF(CurveFitting!$N$3="Hyperbolic",CurveFitting!$U$25*C429/(CurveFitting!$U$24-C429),
IF(CurveFitting!$N$3="Exp1",CurveFitting!$U$26*LN(CurveFitting!$U$25/(CurveFitting!$U$25-C429)-CurveFitting!$U$24/(CurveFitting!$U$25-C429)),
IF(CurveFitting!$N$3="Exp2",CurveFitting!$U$26*LOG(CurveFitting!$U$24/(CurveFitting!$U$24-C429)-CurveFitting!$U$25/(CurveFitting!$U$24-C429)),""))))))))</f>
        <v/>
      </c>
      <c r="E429" s="3" t="str">
        <f>IFERROR(IF(C429="","",IF(OR(C429&gt;MAX(_xlfn.ANCHORARRAY(FitCurve!$E$3)),C429&lt;MIN(_xlfn.ANCHORARRAY(FitCurve!$E$3))),"Out of range","[ " &amp; TEXT(_xlfn.FORECAST.LINEAR(C429,R429:S429,N429:O429),"#.####") &amp; ", " &amp; TEXT(_xlfn.FORECAST.LINEAR(C429,P429:Q429,L429:M429),"#.####") &amp; " ]")),"")</f>
        <v/>
      </c>
      <c r="H429" s="52" t="str">
        <f>IF(C429="","",_xlfn.XMATCH(C429,FitCurve!AE429:AE1428,-1))</f>
        <v/>
      </c>
      <c r="I429" s="52" t="str">
        <f>IF(C429="","",_xlfn.XMATCH(C429,FitCurve!AE429:AE1428,1))</f>
        <v/>
      </c>
      <c r="J429" s="52" t="str">
        <f>IF(C429="","",_xlfn.XMATCH(C429,FitCurve!AF429:AF1428,-1))</f>
        <v/>
      </c>
      <c r="K429" s="52" t="str">
        <f>IF(C429="","",_xlfn.XMATCH(C429,FitCurve!AF429:AF1428,1))</f>
        <v/>
      </c>
      <c r="L429" s="3" t="str" cm="1">
        <f t="array" ref="L429">IF(C429="","",INDEX(FitCurve!$AE$3:$AE$1002,H429))</f>
        <v/>
      </c>
      <c r="M429" s="3" t="str" cm="1">
        <f t="array" ref="M429">IF(C429="","",INDEX(FitCurve!$AE$3:$AE$1002,I429))</f>
        <v/>
      </c>
      <c r="N429" s="3" t="str" cm="1">
        <f t="array" ref="N429">IF(C429="","",INDEX(FitCurve!$AF$3:$AF$1002,J429))</f>
        <v/>
      </c>
      <c r="O429" s="3" t="str" cm="1">
        <f t="array" ref="O429">IF(C429="","",INDEX(FitCurve!$AF$3:$AF$1002,K429))</f>
        <v/>
      </c>
      <c r="P429" s="3" t="str" cm="1">
        <f t="array" ref="P429">IF(C429="","",INDEX(FitCurve!$B$3:$B$1002,H429))</f>
        <v/>
      </c>
      <c r="Q429" s="3" t="str" cm="1">
        <f t="array" ref="Q429">IF(C429="","",INDEX(FitCurve!$B$3:$B$1002,I429))</f>
        <v/>
      </c>
      <c r="R429" s="3" t="str" cm="1">
        <f t="array" ref="R429">IF(C429="","",INDEX(FitCurve!$B$3:$B$1002,J429))</f>
        <v/>
      </c>
      <c r="S429" s="3" t="str" cm="1">
        <f t="array" ref="S429">IF(C429="","",INDEX(FitCurve!$B$3:$B$1002,K429))</f>
        <v/>
      </c>
    </row>
    <row r="430" spans="3:19" x14ac:dyDescent="0.25">
      <c r="C430" s="36"/>
      <c r="D430" s="3" t="str">
        <f>IF(C430="","",IF(OR(C430&gt;MAX(_xlfn.ANCHORARRAY(FitCurve!$E$3)),C430&lt;MIN(_xlfn.ANCHORARRAY(FitCurve!$E$3))),"Out of range",IF(CurveFitting!$N$3="5PL",10^(CurveFitting!$U$26-((LOG10(((CurveFitting!$U$25-CurveFitting!$U$24)/(C430-CurveFitting!$U$24))^(1/CurveFitting!$U$28)-1))/1)/CurveFitting!$U$27),
IF(CurveFitting!$N$3="4PL",10^(CurveFitting!$U$26-((LOG10((CurveFitting!$U$25-CurveFitting!$U$24)/(C430-CurveFitting!$U$24)-1))/CurveFitting!$U$27)),
IF(CurveFitting!$N$3="Linear",(C430-CurveFitting!$U$24)/CurveFitting!$U$25,
IF(CurveFitting!$N$3="Hyperbolic",CurveFitting!$U$25*C430/(CurveFitting!$U$24-C430),
IF(CurveFitting!$N$3="Exp1",CurveFitting!$U$26*LN(CurveFitting!$U$25/(CurveFitting!$U$25-C430)-CurveFitting!$U$24/(CurveFitting!$U$25-C430)),
IF(CurveFitting!$N$3="Exp2",CurveFitting!$U$26*LOG(CurveFitting!$U$24/(CurveFitting!$U$24-C430)-CurveFitting!$U$25/(CurveFitting!$U$24-C430)),""))))))))</f>
        <v/>
      </c>
      <c r="E430" s="3" t="str">
        <f>IFERROR(IF(C430="","",IF(OR(C430&gt;MAX(_xlfn.ANCHORARRAY(FitCurve!$E$3)),C430&lt;MIN(_xlfn.ANCHORARRAY(FitCurve!$E$3))),"Out of range","[ " &amp; TEXT(_xlfn.FORECAST.LINEAR(C430,R430:S430,N430:O430),"#.####") &amp; ", " &amp; TEXT(_xlfn.FORECAST.LINEAR(C430,P430:Q430,L430:M430),"#.####") &amp; " ]")),"")</f>
        <v/>
      </c>
      <c r="H430" s="52" t="str">
        <f>IF(C430="","",_xlfn.XMATCH(C430,FitCurve!AE430:AE1429,-1))</f>
        <v/>
      </c>
      <c r="I430" s="52" t="str">
        <f>IF(C430="","",_xlfn.XMATCH(C430,FitCurve!AE430:AE1429,1))</f>
        <v/>
      </c>
      <c r="J430" s="52" t="str">
        <f>IF(C430="","",_xlfn.XMATCH(C430,FitCurve!AF430:AF1429,-1))</f>
        <v/>
      </c>
      <c r="K430" s="52" t="str">
        <f>IF(C430="","",_xlfn.XMATCH(C430,FitCurve!AF430:AF1429,1))</f>
        <v/>
      </c>
      <c r="L430" s="3" t="str" cm="1">
        <f t="array" ref="L430">IF(C430="","",INDEX(FitCurve!$AE$3:$AE$1002,H430))</f>
        <v/>
      </c>
      <c r="M430" s="3" t="str" cm="1">
        <f t="array" ref="M430">IF(C430="","",INDEX(FitCurve!$AE$3:$AE$1002,I430))</f>
        <v/>
      </c>
      <c r="N430" s="3" t="str" cm="1">
        <f t="array" ref="N430">IF(C430="","",INDEX(FitCurve!$AF$3:$AF$1002,J430))</f>
        <v/>
      </c>
      <c r="O430" s="3" t="str" cm="1">
        <f t="array" ref="O430">IF(C430="","",INDEX(FitCurve!$AF$3:$AF$1002,K430))</f>
        <v/>
      </c>
      <c r="P430" s="3" t="str" cm="1">
        <f t="array" ref="P430">IF(C430="","",INDEX(FitCurve!$B$3:$B$1002,H430))</f>
        <v/>
      </c>
      <c r="Q430" s="3" t="str" cm="1">
        <f t="array" ref="Q430">IF(C430="","",INDEX(FitCurve!$B$3:$B$1002,I430))</f>
        <v/>
      </c>
      <c r="R430" s="3" t="str" cm="1">
        <f t="array" ref="R430">IF(C430="","",INDEX(FitCurve!$B$3:$B$1002,J430))</f>
        <v/>
      </c>
      <c r="S430" s="3" t="str" cm="1">
        <f t="array" ref="S430">IF(C430="","",INDEX(FitCurve!$B$3:$B$1002,K430))</f>
        <v/>
      </c>
    </row>
    <row r="431" spans="3:19" x14ac:dyDescent="0.25">
      <c r="C431" s="36"/>
      <c r="D431" s="3" t="str">
        <f>IF(C431="","",IF(OR(C431&gt;MAX(_xlfn.ANCHORARRAY(FitCurve!$E$3)),C431&lt;MIN(_xlfn.ANCHORARRAY(FitCurve!$E$3))),"Out of range",IF(CurveFitting!$N$3="5PL",10^(CurveFitting!$U$26-((LOG10(((CurveFitting!$U$25-CurveFitting!$U$24)/(C431-CurveFitting!$U$24))^(1/CurveFitting!$U$28)-1))/1)/CurveFitting!$U$27),
IF(CurveFitting!$N$3="4PL",10^(CurveFitting!$U$26-((LOG10((CurveFitting!$U$25-CurveFitting!$U$24)/(C431-CurveFitting!$U$24)-1))/CurveFitting!$U$27)),
IF(CurveFitting!$N$3="Linear",(C431-CurveFitting!$U$24)/CurveFitting!$U$25,
IF(CurveFitting!$N$3="Hyperbolic",CurveFitting!$U$25*C431/(CurveFitting!$U$24-C431),
IF(CurveFitting!$N$3="Exp1",CurveFitting!$U$26*LN(CurveFitting!$U$25/(CurveFitting!$U$25-C431)-CurveFitting!$U$24/(CurveFitting!$U$25-C431)),
IF(CurveFitting!$N$3="Exp2",CurveFitting!$U$26*LOG(CurveFitting!$U$24/(CurveFitting!$U$24-C431)-CurveFitting!$U$25/(CurveFitting!$U$24-C431)),""))))))))</f>
        <v/>
      </c>
      <c r="E431" s="3" t="str">
        <f>IFERROR(IF(C431="","",IF(OR(C431&gt;MAX(_xlfn.ANCHORARRAY(FitCurve!$E$3)),C431&lt;MIN(_xlfn.ANCHORARRAY(FitCurve!$E$3))),"Out of range","[ " &amp; TEXT(_xlfn.FORECAST.LINEAR(C431,R431:S431,N431:O431),"#.####") &amp; ", " &amp; TEXT(_xlfn.FORECAST.LINEAR(C431,P431:Q431,L431:M431),"#.####") &amp; " ]")),"")</f>
        <v/>
      </c>
      <c r="H431" s="52" t="str">
        <f>IF(C431="","",_xlfn.XMATCH(C431,FitCurve!AE431:AE1430,-1))</f>
        <v/>
      </c>
      <c r="I431" s="52" t="str">
        <f>IF(C431="","",_xlfn.XMATCH(C431,FitCurve!AE431:AE1430,1))</f>
        <v/>
      </c>
      <c r="J431" s="52" t="str">
        <f>IF(C431="","",_xlfn.XMATCH(C431,FitCurve!AF431:AF1430,-1))</f>
        <v/>
      </c>
      <c r="K431" s="52" t="str">
        <f>IF(C431="","",_xlfn.XMATCH(C431,FitCurve!AF431:AF1430,1))</f>
        <v/>
      </c>
      <c r="L431" s="3" t="str" cm="1">
        <f t="array" ref="L431">IF(C431="","",INDEX(FitCurve!$AE$3:$AE$1002,H431))</f>
        <v/>
      </c>
      <c r="M431" s="3" t="str" cm="1">
        <f t="array" ref="M431">IF(C431="","",INDEX(FitCurve!$AE$3:$AE$1002,I431))</f>
        <v/>
      </c>
      <c r="N431" s="3" t="str" cm="1">
        <f t="array" ref="N431">IF(C431="","",INDEX(FitCurve!$AF$3:$AF$1002,J431))</f>
        <v/>
      </c>
      <c r="O431" s="3" t="str" cm="1">
        <f t="array" ref="O431">IF(C431="","",INDEX(FitCurve!$AF$3:$AF$1002,K431))</f>
        <v/>
      </c>
      <c r="P431" s="3" t="str" cm="1">
        <f t="array" ref="P431">IF(C431="","",INDEX(FitCurve!$B$3:$B$1002,H431))</f>
        <v/>
      </c>
      <c r="Q431" s="3" t="str" cm="1">
        <f t="array" ref="Q431">IF(C431="","",INDEX(FitCurve!$B$3:$B$1002,I431))</f>
        <v/>
      </c>
      <c r="R431" s="3" t="str" cm="1">
        <f t="array" ref="R431">IF(C431="","",INDEX(FitCurve!$B$3:$B$1002,J431))</f>
        <v/>
      </c>
      <c r="S431" s="3" t="str" cm="1">
        <f t="array" ref="S431">IF(C431="","",INDEX(FitCurve!$B$3:$B$1002,K431))</f>
        <v/>
      </c>
    </row>
    <row r="432" spans="3:19" x14ac:dyDescent="0.25">
      <c r="C432" s="36"/>
      <c r="D432" s="3" t="str">
        <f>IF(C432="","",IF(OR(C432&gt;MAX(_xlfn.ANCHORARRAY(FitCurve!$E$3)),C432&lt;MIN(_xlfn.ANCHORARRAY(FitCurve!$E$3))),"Out of range",IF(CurveFitting!$N$3="5PL",10^(CurveFitting!$U$26-((LOG10(((CurveFitting!$U$25-CurveFitting!$U$24)/(C432-CurveFitting!$U$24))^(1/CurveFitting!$U$28)-1))/1)/CurveFitting!$U$27),
IF(CurveFitting!$N$3="4PL",10^(CurveFitting!$U$26-((LOG10((CurveFitting!$U$25-CurveFitting!$U$24)/(C432-CurveFitting!$U$24)-1))/CurveFitting!$U$27)),
IF(CurveFitting!$N$3="Linear",(C432-CurveFitting!$U$24)/CurveFitting!$U$25,
IF(CurveFitting!$N$3="Hyperbolic",CurveFitting!$U$25*C432/(CurveFitting!$U$24-C432),
IF(CurveFitting!$N$3="Exp1",CurveFitting!$U$26*LN(CurveFitting!$U$25/(CurveFitting!$U$25-C432)-CurveFitting!$U$24/(CurveFitting!$U$25-C432)),
IF(CurveFitting!$N$3="Exp2",CurveFitting!$U$26*LOG(CurveFitting!$U$24/(CurveFitting!$U$24-C432)-CurveFitting!$U$25/(CurveFitting!$U$24-C432)),""))))))))</f>
        <v/>
      </c>
      <c r="E432" s="3" t="str">
        <f>IFERROR(IF(C432="","",IF(OR(C432&gt;MAX(_xlfn.ANCHORARRAY(FitCurve!$E$3)),C432&lt;MIN(_xlfn.ANCHORARRAY(FitCurve!$E$3))),"Out of range","[ " &amp; TEXT(_xlfn.FORECAST.LINEAR(C432,R432:S432,N432:O432),"#.####") &amp; ", " &amp; TEXT(_xlfn.FORECAST.LINEAR(C432,P432:Q432,L432:M432),"#.####") &amp; " ]")),"")</f>
        <v/>
      </c>
      <c r="H432" s="52" t="str">
        <f>IF(C432="","",_xlfn.XMATCH(C432,FitCurve!AE432:AE1431,-1))</f>
        <v/>
      </c>
      <c r="I432" s="52" t="str">
        <f>IF(C432="","",_xlfn.XMATCH(C432,FitCurve!AE432:AE1431,1))</f>
        <v/>
      </c>
      <c r="J432" s="52" t="str">
        <f>IF(C432="","",_xlfn.XMATCH(C432,FitCurve!AF432:AF1431,-1))</f>
        <v/>
      </c>
      <c r="K432" s="52" t="str">
        <f>IF(C432="","",_xlfn.XMATCH(C432,FitCurve!AF432:AF1431,1))</f>
        <v/>
      </c>
      <c r="L432" s="3" t="str" cm="1">
        <f t="array" ref="L432">IF(C432="","",INDEX(FitCurve!$AE$3:$AE$1002,H432))</f>
        <v/>
      </c>
      <c r="M432" s="3" t="str" cm="1">
        <f t="array" ref="M432">IF(C432="","",INDEX(FitCurve!$AE$3:$AE$1002,I432))</f>
        <v/>
      </c>
      <c r="N432" s="3" t="str" cm="1">
        <f t="array" ref="N432">IF(C432="","",INDEX(FitCurve!$AF$3:$AF$1002,J432))</f>
        <v/>
      </c>
      <c r="O432" s="3" t="str" cm="1">
        <f t="array" ref="O432">IF(C432="","",INDEX(FitCurve!$AF$3:$AF$1002,K432))</f>
        <v/>
      </c>
      <c r="P432" s="3" t="str" cm="1">
        <f t="array" ref="P432">IF(C432="","",INDEX(FitCurve!$B$3:$B$1002,H432))</f>
        <v/>
      </c>
      <c r="Q432" s="3" t="str" cm="1">
        <f t="array" ref="Q432">IF(C432="","",INDEX(FitCurve!$B$3:$B$1002,I432))</f>
        <v/>
      </c>
      <c r="R432" s="3" t="str" cm="1">
        <f t="array" ref="R432">IF(C432="","",INDEX(FitCurve!$B$3:$B$1002,J432))</f>
        <v/>
      </c>
      <c r="S432" s="3" t="str" cm="1">
        <f t="array" ref="S432">IF(C432="","",INDEX(FitCurve!$B$3:$B$1002,K432))</f>
        <v/>
      </c>
    </row>
    <row r="433" spans="3:19" x14ac:dyDescent="0.25">
      <c r="C433" s="36"/>
      <c r="D433" s="3" t="str">
        <f>IF(C433="","",IF(OR(C433&gt;MAX(_xlfn.ANCHORARRAY(FitCurve!$E$3)),C433&lt;MIN(_xlfn.ANCHORARRAY(FitCurve!$E$3))),"Out of range",IF(CurveFitting!$N$3="5PL",10^(CurveFitting!$U$26-((LOG10(((CurveFitting!$U$25-CurveFitting!$U$24)/(C433-CurveFitting!$U$24))^(1/CurveFitting!$U$28)-1))/1)/CurveFitting!$U$27),
IF(CurveFitting!$N$3="4PL",10^(CurveFitting!$U$26-((LOG10((CurveFitting!$U$25-CurveFitting!$U$24)/(C433-CurveFitting!$U$24)-1))/CurveFitting!$U$27)),
IF(CurveFitting!$N$3="Linear",(C433-CurveFitting!$U$24)/CurveFitting!$U$25,
IF(CurveFitting!$N$3="Hyperbolic",CurveFitting!$U$25*C433/(CurveFitting!$U$24-C433),
IF(CurveFitting!$N$3="Exp1",CurveFitting!$U$26*LN(CurveFitting!$U$25/(CurveFitting!$U$25-C433)-CurveFitting!$U$24/(CurveFitting!$U$25-C433)),
IF(CurveFitting!$N$3="Exp2",CurveFitting!$U$26*LOG(CurveFitting!$U$24/(CurveFitting!$U$24-C433)-CurveFitting!$U$25/(CurveFitting!$U$24-C433)),""))))))))</f>
        <v/>
      </c>
      <c r="E433" s="3" t="str">
        <f>IFERROR(IF(C433="","",IF(OR(C433&gt;MAX(_xlfn.ANCHORARRAY(FitCurve!$E$3)),C433&lt;MIN(_xlfn.ANCHORARRAY(FitCurve!$E$3))),"Out of range","[ " &amp; TEXT(_xlfn.FORECAST.LINEAR(C433,R433:S433,N433:O433),"#.####") &amp; ", " &amp; TEXT(_xlfn.FORECAST.LINEAR(C433,P433:Q433,L433:M433),"#.####") &amp; " ]")),"")</f>
        <v/>
      </c>
      <c r="H433" s="52" t="str">
        <f>IF(C433="","",_xlfn.XMATCH(C433,FitCurve!AE433:AE1432,-1))</f>
        <v/>
      </c>
      <c r="I433" s="52" t="str">
        <f>IF(C433="","",_xlfn.XMATCH(C433,FitCurve!AE433:AE1432,1))</f>
        <v/>
      </c>
      <c r="J433" s="52" t="str">
        <f>IF(C433="","",_xlfn.XMATCH(C433,FitCurve!AF433:AF1432,-1))</f>
        <v/>
      </c>
      <c r="K433" s="52" t="str">
        <f>IF(C433="","",_xlfn.XMATCH(C433,FitCurve!AF433:AF1432,1))</f>
        <v/>
      </c>
      <c r="L433" s="3" t="str" cm="1">
        <f t="array" ref="L433">IF(C433="","",INDEX(FitCurve!$AE$3:$AE$1002,H433))</f>
        <v/>
      </c>
      <c r="M433" s="3" t="str" cm="1">
        <f t="array" ref="M433">IF(C433="","",INDEX(FitCurve!$AE$3:$AE$1002,I433))</f>
        <v/>
      </c>
      <c r="N433" s="3" t="str" cm="1">
        <f t="array" ref="N433">IF(C433="","",INDEX(FitCurve!$AF$3:$AF$1002,J433))</f>
        <v/>
      </c>
      <c r="O433" s="3" t="str" cm="1">
        <f t="array" ref="O433">IF(C433="","",INDEX(FitCurve!$AF$3:$AF$1002,K433))</f>
        <v/>
      </c>
      <c r="P433" s="3" t="str" cm="1">
        <f t="array" ref="P433">IF(C433="","",INDEX(FitCurve!$B$3:$B$1002,H433))</f>
        <v/>
      </c>
      <c r="Q433" s="3" t="str" cm="1">
        <f t="array" ref="Q433">IF(C433="","",INDEX(FitCurve!$B$3:$B$1002,I433))</f>
        <v/>
      </c>
      <c r="R433" s="3" t="str" cm="1">
        <f t="array" ref="R433">IF(C433="","",INDEX(FitCurve!$B$3:$B$1002,J433))</f>
        <v/>
      </c>
      <c r="S433" s="3" t="str" cm="1">
        <f t="array" ref="S433">IF(C433="","",INDEX(FitCurve!$B$3:$B$1002,K433))</f>
        <v/>
      </c>
    </row>
    <row r="434" spans="3:19" x14ac:dyDescent="0.25">
      <c r="C434" s="36"/>
      <c r="D434" s="3" t="str">
        <f>IF(C434="","",IF(OR(C434&gt;MAX(_xlfn.ANCHORARRAY(FitCurve!$E$3)),C434&lt;MIN(_xlfn.ANCHORARRAY(FitCurve!$E$3))),"Out of range",IF(CurveFitting!$N$3="5PL",10^(CurveFitting!$U$26-((LOG10(((CurveFitting!$U$25-CurveFitting!$U$24)/(C434-CurveFitting!$U$24))^(1/CurveFitting!$U$28)-1))/1)/CurveFitting!$U$27),
IF(CurveFitting!$N$3="4PL",10^(CurveFitting!$U$26-((LOG10((CurveFitting!$U$25-CurveFitting!$U$24)/(C434-CurveFitting!$U$24)-1))/CurveFitting!$U$27)),
IF(CurveFitting!$N$3="Linear",(C434-CurveFitting!$U$24)/CurveFitting!$U$25,
IF(CurveFitting!$N$3="Hyperbolic",CurveFitting!$U$25*C434/(CurveFitting!$U$24-C434),
IF(CurveFitting!$N$3="Exp1",CurveFitting!$U$26*LN(CurveFitting!$U$25/(CurveFitting!$U$25-C434)-CurveFitting!$U$24/(CurveFitting!$U$25-C434)),
IF(CurveFitting!$N$3="Exp2",CurveFitting!$U$26*LOG(CurveFitting!$U$24/(CurveFitting!$U$24-C434)-CurveFitting!$U$25/(CurveFitting!$U$24-C434)),""))))))))</f>
        <v/>
      </c>
      <c r="E434" s="3" t="str">
        <f>IFERROR(IF(C434="","",IF(OR(C434&gt;MAX(_xlfn.ANCHORARRAY(FitCurve!$E$3)),C434&lt;MIN(_xlfn.ANCHORARRAY(FitCurve!$E$3))),"Out of range","[ " &amp; TEXT(_xlfn.FORECAST.LINEAR(C434,R434:S434,N434:O434),"#.####") &amp; ", " &amp; TEXT(_xlfn.FORECAST.LINEAR(C434,P434:Q434,L434:M434),"#.####") &amp; " ]")),"")</f>
        <v/>
      </c>
      <c r="H434" s="52" t="str">
        <f>IF(C434="","",_xlfn.XMATCH(C434,FitCurve!AE434:AE1433,-1))</f>
        <v/>
      </c>
      <c r="I434" s="52" t="str">
        <f>IF(C434="","",_xlfn.XMATCH(C434,FitCurve!AE434:AE1433,1))</f>
        <v/>
      </c>
      <c r="J434" s="52" t="str">
        <f>IF(C434="","",_xlfn.XMATCH(C434,FitCurve!AF434:AF1433,-1))</f>
        <v/>
      </c>
      <c r="K434" s="52" t="str">
        <f>IF(C434="","",_xlfn.XMATCH(C434,FitCurve!AF434:AF1433,1))</f>
        <v/>
      </c>
      <c r="L434" s="3" t="str" cm="1">
        <f t="array" ref="L434">IF(C434="","",INDEX(FitCurve!$AE$3:$AE$1002,H434))</f>
        <v/>
      </c>
      <c r="M434" s="3" t="str" cm="1">
        <f t="array" ref="M434">IF(C434="","",INDEX(FitCurve!$AE$3:$AE$1002,I434))</f>
        <v/>
      </c>
      <c r="N434" s="3" t="str" cm="1">
        <f t="array" ref="N434">IF(C434="","",INDEX(FitCurve!$AF$3:$AF$1002,J434))</f>
        <v/>
      </c>
      <c r="O434" s="3" t="str" cm="1">
        <f t="array" ref="O434">IF(C434="","",INDEX(FitCurve!$AF$3:$AF$1002,K434))</f>
        <v/>
      </c>
      <c r="P434" s="3" t="str" cm="1">
        <f t="array" ref="P434">IF(C434="","",INDEX(FitCurve!$B$3:$B$1002,H434))</f>
        <v/>
      </c>
      <c r="Q434" s="3" t="str" cm="1">
        <f t="array" ref="Q434">IF(C434="","",INDEX(FitCurve!$B$3:$B$1002,I434))</f>
        <v/>
      </c>
      <c r="R434" s="3" t="str" cm="1">
        <f t="array" ref="R434">IF(C434="","",INDEX(FitCurve!$B$3:$B$1002,J434))</f>
        <v/>
      </c>
      <c r="S434" s="3" t="str" cm="1">
        <f t="array" ref="S434">IF(C434="","",INDEX(FitCurve!$B$3:$B$1002,K434))</f>
        <v/>
      </c>
    </row>
    <row r="435" spans="3:19" x14ac:dyDescent="0.25">
      <c r="C435" s="36"/>
      <c r="D435" s="3" t="str">
        <f>IF(C435="","",IF(OR(C435&gt;MAX(_xlfn.ANCHORARRAY(FitCurve!$E$3)),C435&lt;MIN(_xlfn.ANCHORARRAY(FitCurve!$E$3))),"Out of range",IF(CurveFitting!$N$3="5PL",10^(CurveFitting!$U$26-((LOG10(((CurveFitting!$U$25-CurveFitting!$U$24)/(C435-CurveFitting!$U$24))^(1/CurveFitting!$U$28)-1))/1)/CurveFitting!$U$27),
IF(CurveFitting!$N$3="4PL",10^(CurveFitting!$U$26-((LOG10((CurveFitting!$U$25-CurveFitting!$U$24)/(C435-CurveFitting!$U$24)-1))/CurveFitting!$U$27)),
IF(CurveFitting!$N$3="Linear",(C435-CurveFitting!$U$24)/CurveFitting!$U$25,
IF(CurveFitting!$N$3="Hyperbolic",CurveFitting!$U$25*C435/(CurveFitting!$U$24-C435),
IF(CurveFitting!$N$3="Exp1",CurveFitting!$U$26*LN(CurveFitting!$U$25/(CurveFitting!$U$25-C435)-CurveFitting!$U$24/(CurveFitting!$U$25-C435)),
IF(CurveFitting!$N$3="Exp2",CurveFitting!$U$26*LOG(CurveFitting!$U$24/(CurveFitting!$U$24-C435)-CurveFitting!$U$25/(CurveFitting!$U$24-C435)),""))))))))</f>
        <v/>
      </c>
      <c r="E435" s="3" t="str">
        <f>IFERROR(IF(C435="","",IF(OR(C435&gt;MAX(_xlfn.ANCHORARRAY(FitCurve!$E$3)),C435&lt;MIN(_xlfn.ANCHORARRAY(FitCurve!$E$3))),"Out of range","[ " &amp; TEXT(_xlfn.FORECAST.LINEAR(C435,R435:S435,N435:O435),"#.####") &amp; ", " &amp; TEXT(_xlfn.FORECAST.LINEAR(C435,P435:Q435,L435:M435),"#.####") &amp; " ]")),"")</f>
        <v/>
      </c>
      <c r="H435" s="52" t="str">
        <f>IF(C435="","",_xlfn.XMATCH(C435,FitCurve!AE435:AE1434,-1))</f>
        <v/>
      </c>
      <c r="I435" s="52" t="str">
        <f>IF(C435="","",_xlfn.XMATCH(C435,FitCurve!AE435:AE1434,1))</f>
        <v/>
      </c>
      <c r="J435" s="52" t="str">
        <f>IF(C435="","",_xlfn.XMATCH(C435,FitCurve!AF435:AF1434,-1))</f>
        <v/>
      </c>
      <c r="K435" s="52" t="str">
        <f>IF(C435="","",_xlfn.XMATCH(C435,FitCurve!AF435:AF1434,1))</f>
        <v/>
      </c>
      <c r="L435" s="3" t="str" cm="1">
        <f t="array" ref="L435">IF(C435="","",INDEX(FitCurve!$AE$3:$AE$1002,H435))</f>
        <v/>
      </c>
      <c r="M435" s="3" t="str" cm="1">
        <f t="array" ref="M435">IF(C435="","",INDEX(FitCurve!$AE$3:$AE$1002,I435))</f>
        <v/>
      </c>
      <c r="N435" s="3" t="str" cm="1">
        <f t="array" ref="N435">IF(C435="","",INDEX(FitCurve!$AF$3:$AF$1002,J435))</f>
        <v/>
      </c>
      <c r="O435" s="3" t="str" cm="1">
        <f t="array" ref="O435">IF(C435="","",INDEX(FitCurve!$AF$3:$AF$1002,K435))</f>
        <v/>
      </c>
      <c r="P435" s="3" t="str" cm="1">
        <f t="array" ref="P435">IF(C435="","",INDEX(FitCurve!$B$3:$B$1002,H435))</f>
        <v/>
      </c>
      <c r="Q435" s="3" t="str" cm="1">
        <f t="array" ref="Q435">IF(C435="","",INDEX(FitCurve!$B$3:$B$1002,I435))</f>
        <v/>
      </c>
      <c r="R435" s="3" t="str" cm="1">
        <f t="array" ref="R435">IF(C435="","",INDEX(FitCurve!$B$3:$B$1002,J435))</f>
        <v/>
      </c>
      <c r="S435" s="3" t="str" cm="1">
        <f t="array" ref="S435">IF(C435="","",INDEX(FitCurve!$B$3:$B$1002,K435))</f>
        <v/>
      </c>
    </row>
    <row r="436" spans="3:19" x14ac:dyDescent="0.25">
      <c r="C436" s="36"/>
      <c r="D436" s="3" t="str">
        <f>IF(C436="","",IF(OR(C436&gt;MAX(_xlfn.ANCHORARRAY(FitCurve!$E$3)),C436&lt;MIN(_xlfn.ANCHORARRAY(FitCurve!$E$3))),"Out of range",IF(CurveFitting!$N$3="5PL",10^(CurveFitting!$U$26-((LOG10(((CurveFitting!$U$25-CurveFitting!$U$24)/(C436-CurveFitting!$U$24))^(1/CurveFitting!$U$28)-1))/1)/CurveFitting!$U$27),
IF(CurveFitting!$N$3="4PL",10^(CurveFitting!$U$26-((LOG10((CurveFitting!$U$25-CurveFitting!$U$24)/(C436-CurveFitting!$U$24)-1))/CurveFitting!$U$27)),
IF(CurveFitting!$N$3="Linear",(C436-CurveFitting!$U$24)/CurveFitting!$U$25,
IF(CurveFitting!$N$3="Hyperbolic",CurveFitting!$U$25*C436/(CurveFitting!$U$24-C436),
IF(CurveFitting!$N$3="Exp1",CurveFitting!$U$26*LN(CurveFitting!$U$25/(CurveFitting!$U$25-C436)-CurveFitting!$U$24/(CurveFitting!$U$25-C436)),
IF(CurveFitting!$N$3="Exp2",CurveFitting!$U$26*LOG(CurveFitting!$U$24/(CurveFitting!$U$24-C436)-CurveFitting!$U$25/(CurveFitting!$U$24-C436)),""))))))))</f>
        <v/>
      </c>
      <c r="E436" s="3" t="str">
        <f>IFERROR(IF(C436="","",IF(OR(C436&gt;MAX(_xlfn.ANCHORARRAY(FitCurve!$E$3)),C436&lt;MIN(_xlfn.ANCHORARRAY(FitCurve!$E$3))),"Out of range","[ " &amp; TEXT(_xlfn.FORECAST.LINEAR(C436,R436:S436,N436:O436),"#.####") &amp; ", " &amp; TEXT(_xlfn.FORECAST.LINEAR(C436,P436:Q436,L436:M436),"#.####") &amp; " ]")),"")</f>
        <v/>
      </c>
      <c r="H436" s="52" t="str">
        <f>IF(C436="","",_xlfn.XMATCH(C436,FitCurve!AE436:AE1435,-1))</f>
        <v/>
      </c>
      <c r="I436" s="52" t="str">
        <f>IF(C436="","",_xlfn.XMATCH(C436,FitCurve!AE436:AE1435,1))</f>
        <v/>
      </c>
      <c r="J436" s="52" t="str">
        <f>IF(C436="","",_xlfn.XMATCH(C436,FitCurve!AF436:AF1435,-1))</f>
        <v/>
      </c>
      <c r="K436" s="52" t="str">
        <f>IF(C436="","",_xlfn.XMATCH(C436,FitCurve!AF436:AF1435,1))</f>
        <v/>
      </c>
      <c r="L436" s="3" t="str" cm="1">
        <f t="array" ref="L436">IF(C436="","",INDEX(FitCurve!$AE$3:$AE$1002,H436))</f>
        <v/>
      </c>
      <c r="M436" s="3" t="str" cm="1">
        <f t="array" ref="M436">IF(C436="","",INDEX(FitCurve!$AE$3:$AE$1002,I436))</f>
        <v/>
      </c>
      <c r="N436" s="3" t="str" cm="1">
        <f t="array" ref="N436">IF(C436="","",INDEX(FitCurve!$AF$3:$AF$1002,J436))</f>
        <v/>
      </c>
      <c r="O436" s="3" t="str" cm="1">
        <f t="array" ref="O436">IF(C436="","",INDEX(FitCurve!$AF$3:$AF$1002,K436))</f>
        <v/>
      </c>
      <c r="P436" s="3" t="str" cm="1">
        <f t="array" ref="P436">IF(C436="","",INDEX(FitCurve!$B$3:$B$1002,H436))</f>
        <v/>
      </c>
      <c r="Q436" s="3" t="str" cm="1">
        <f t="array" ref="Q436">IF(C436="","",INDEX(FitCurve!$B$3:$B$1002,I436))</f>
        <v/>
      </c>
      <c r="R436" s="3" t="str" cm="1">
        <f t="array" ref="R436">IF(C436="","",INDEX(FitCurve!$B$3:$B$1002,J436))</f>
        <v/>
      </c>
      <c r="S436" s="3" t="str" cm="1">
        <f t="array" ref="S436">IF(C436="","",INDEX(FitCurve!$B$3:$B$1002,K436))</f>
        <v/>
      </c>
    </row>
    <row r="437" spans="3:19" x14ac:dyDescent="0.25">
      <c r="C437" s="36"/>
      <c r="D437" s="3" t="str">
        <f>IF(C437="","",IF(OR(C437&gt;MAX(_xlfn.ANCHORARRAY(FitCurve!$E$3)),C437&lt;MIN(_xlfn.ANCHORARRAY(FitCurve!$E$3))),"Out of range",IF(CurveFitting!$N$3="5PL",10^(CurveFitting!$U$26-((LOG10(((CurveFitting!$U$25-CurveFitting!$U$24)/(C437-CurveFitting!$U$24))^(1/CurveFitting!$U$28)-1))/1)/CurveFitting!$U$27),
IF(CurveFitting!$N$3="4PL",10^(CurveFitting!$U$26-((LOG10((CurveFitting!$U$25-CurveFitting!$U$24)/(C437-CurveFitting!$U$24)-1))/CurveFitting!$U$27)),
IF(CurveFitting!$N$3="Linear",(C437-CurveFitting!$U$24)/CurveFitting!$U$25,
IF(CurveFitting!$N$3="Hyperbolic",CurveFitting!$U$25*C437/(CurveFitting!$U$24-C437),
IF(CurveFitting!$N$3="Exp1",CurveFitting!$U$26*LN(CurveFitting!$U$25/(CurveFitting!$U$25-C437)-CurveFitting!$U$24/(CurveFitting!$U$25-C437)),
IF(CurveFitting!$N$3="Exp2",CurveFitting!$U$26*LOG(CurveFitting!$U$24/(CurveFitting!$U$24-C437)-CurveFitting!$U$25/(CurveFitting!$U$24-C437)),""))))))))</f>
        <v/>
      </c>
      <c r="E437" s="3" t="str">
        <f>IFERROR(IF(C437="","",IF(OR(C437&gt;MAX(_xlfn.ANCHORARRAY(FitCurve!$E$3)),C437&lt;MIN(_xlfn.ANCHORARRAY(FitCurve!$E$3))),"Out of range","[ " &amp; TEXT(_xlfn.FORECAST.LINEAR(C437,R437:S437,N437:O437),"#.####") &amp; ", " &amp; TEXT(_xlfn.FORECAST.LINEAR(C437,P437:Q437,L437:M437),"#.####") &amp; " ]")),"")</f>
        <v/>
      </c>
      <c r="H437" s="52" t="str">
        <f>IF(C437="","",_xlfn.XMATCH(C437,FitCurve!AE437:AE1436,-1))</f>
        <v/>
      </c>
      <c r="I437" s="52" t="str">
        <f>IF(C437="","",_xlfn.XMATCH(C437,FitCurve!AE437:AE1436,1))</f>
        <v/>
      </c>
      <c r="J437" s="52" t="str">
        <f>IF(C437="","",_xlfn.XMATCH(C437,FitCurve!AF437:AF1436,-1))</f>
        <v/>
      </c>
      <c r="K437" s="52" t="str">
        <f>IF(C437="","",_xlfn.XMATCH(C437,FitCurve!AF437:AF1436,1))</f>
        <v/>
      </c>
      <c r="L437" s="3" t="str" cm="1">
        <f t="array" ref="L437">IF(C437="","",INDEX(FitCurve!$AE$3:$AE$1002,H437))</f>
        <v/>
      </c>
      <c r="M437" s="3" t="str" cm="1">
        <f t="array" ref="M437">IF(C437="","",INDEX(FitCurve!$AE$3:$AE$1002,I437))</f>
        <v/>
      </c>
      <c r="N437" s="3" t="str" cm="1">
        <f t="array" ref="N437">IF(C437="","",INDEX(FitCurve!$AF$3:$AF$1002,J437))</f>
        <v/>
      </c>
      <c r="O437" s="3" t="str" cm="1">
        <f t="array" ref="O437">IF(C437="","",INDEX(FitCurve!$AF$3:$AF$1002,K437))</f>
        <v/>
      </c>
      <c r="P437" s="3" t="str" cm="1">
        <f t="array" ref="P437">IF(C437="","",INDEX(FitCurve!$B$3:$B$1002,H437))</f>
        <v/>
      </c>
      <c r="Q437" s="3" t="str" cm="1">
        <f t="array" ref="Q437">IF(C437="","",INDEX(FitCurve!$B$3:$B$1002,I437))</f>
        <v/>
      </c>
      <c r="R437" s="3" t="str" cm="1">
        <f t="array" ref="R437">IF(C437="","",INDEX(FitCurve!$B$3:$B$1002,J437))</f>
        <v/>
      </c>
      <c r="S437" s="3" t="str" cm="1">
        <f t="array" ref="S437">IF(C437="","",INDEX(FitCurve!$B$3:$B$1002,K437))</f>
        <v/>
      </c>
    </row>
    <row r="438" spans="3:19" x14ac:dyDescent="0.25">
      <c r="C438" s="36"/>
      <c r="D438" s="3" t="str">
        <f>IF(C438="","",IF(OR(C438&gt;MAX(_xlfn.ANCHORARRAY(FitCurve!$E$3)),C438&lt;MIN(_xlfn.ANCHORARRAY(FitCurve!$E$3))),"Out of range",IF(CurveFitting!$N$3="5PL",10^(CurveFitting!$U$26-((LOG10(((CurveFitting!$U$25-CurveFitting!$U$24)/(C438-CurveFitting!$U$24))^(1/CurveFitting!$U$28)-1))/1)/CurveFitting!$U$27),
IF(CurveFitting!$N$3="4PL",10^(CurveFitting!$U$26-((LOG10((CurveFitting!$U$25-CurveFitting!$U$24)/(C438-CurveFitting!$U$24)-1))/CurveFitting!$U$27)),
IF(CurveFitting!$N$3="Linear",(C438-CurveFitting!$U$24)/CurveFitting!$U$25,
IF(CurveFitting!$N$3="Hyperbolic",CurveFitting!$U$25*C438/(CurveFitting!$U$24-C438),
IF(CurveFitting!$N$3="Exp1",CurveFitting!$U$26*LN(CurveFitting!$U$25/(CurveFitting!$U$25-C438)-CurveFitting!$U$24/(CurveFitting!$U$25-C438)),
IF(CurveFitting!$N$3="Exp2",CurveFitting!$U$26*LOG(CurveFitting!$U$24/(CurveFitting!$U$24-C438)-CurveFitting!$U$25/(CurveFitting!$U$24-C438)),""))))))))</f>
        <v/>
      </c>
      <c r="E438" s="3" t="str">
        <f>IFERROR(IF(C438="","",IF(OR(C438&gt;MAX(_xlfn.ANCHORARRAY(FitCurve!$E$3)),C438&lt;MIN(_xlfn.ANCHORARRAY(FitCurve!$E$3))),"Out of range","[ " &amp; TEXT(_xlfn.FORECAST.LINEAR(C438,R438:S438,N438:O438),"#.####") &amp; ", " &amp; TEXT(_xlfn.FORECAST.LINEAR(C438,P438:Q438,L438:M438),"#.####") &amp; " ]")),"")</f>
        <v/>
      </c>
      <c r="H438" s="52" t="str">
        <f>IF(C438="","",_xlfn.XMATCH(C438,FitCurve!AE438:AE1437,-1))</f>
        <v/>
      </c>
      <c r="I438" s="52" t="str">
        <f>IF(C438="","",_xlfn.XMATCH(C438,FitCurve!AE438:AE1437,1))</f>
        <v/>
      </c>
      <c r="J438" s="52" t="str">
        <f>IF(C438="","",_xlfn.XMATCH(C438,FitCurve!AF438:AF1437,-1))</f>
        <v/>
      </c>
      <c r="K438" s="52" t="str">
        <f>IF(C438="","",_xlfn.XMATCH(C438,FitCurve!AF438:AF1437,1))</f>
        <v/>
      </c>
      <c r="L438" s="3" t="str" cm="1">
        <f t="array" ref="L438">IF(C438="","",INDEX(FitCurve!$AE$3:$AE$1002,H438))</f>
        <v/>
      </c>
      <c r="M438" s="3" t="str" cm="1">
        <f t="array" ref="M438">IF(C438="","",INDEX(FitCurve!$AE$3:$AE$1002,I438))</f>
        <v/>
      </c>
      <c r="N438" s="3" t="str" cm="1">
        <f t="array" ref="N438">IF(C438="","",INDEX(FitCurve!$AF$3:$AF$1002,J438))</f>
        <v/>
      </c>
      <c r="O438" s="3" t="str" cm="1">
        <f t="array" ref="O438">IF(C438="","",INDEX(FitCurve!$AF$3:$AF$1002,K438))</f>
        <v/>
      </c>
      <c r="P438" s="3" t="str" cm="1">
        <f t="array" ref="P438">IF(C438="","",INDEX(FitCurve!$B$3:$B$1002,H438))</f>
        <v/>
      </c>
      <c r="Q438" s="3" t="str" cm="1">
        <f t="array" ref="Q438">IF(C438="","",INDEX(FitCurve!$B$3:$B$1002,I438))</f>
        <v/>
      </c>
      <c r="R438" s="3" t="str" cm="1">
        <f t="array" ref="R438">IF(C438="","",INDEX(FitCurve!$B$3:$B$1002,J438))</f>
        <v/>
      </c>
      <c r="S438" s="3" t="str" cm="1">
        <f t="array" ref="S438">IF(C438="","",INDEX(FitCurve!$B$3:$B$1002,K438))</f>
        <v/>
      </c>
    </row>
    <row r="439" spans="3:19" x14ac:dyDescent="0.25">
      <c r="C439" s="36"/>
      <c r="D439" s="3" t="str">
        <f>IF(C439="","",IF(OR(C439&gt;MAX(_xlfn.ANCHORARRAY(FitCurve!$E$3)),C439&lt;MIN(_xlfn.ANCHORARRAY(FitCurve!$E$3))),"Out of range",IF(CurveFitting!$N$3="5PL",10^(CurveFitting!$U$26-((LOG10(((CurveFitting!$U$25-CurveFitting!$U$24)/(C439-CurveFitting!$U$24))^(1/CurveFitting!$U$28)-1))/1)/CurveFitting!$U$27),
IF(CurveFitting!$N$3="4PL",10^(CurveFitting!$U$26-((LOG10((CurveFitting!$U$25-CurveFitting!$U$24)/(C439-CurveFitting!$U$24)-1))/CurveFitting!$U$27)),
IF(CurveFitting!$N$3="Linear",(C439-CurveFitting!$U$24)/CurveFitting!$U$25,
IF(CurveFitting!$N$3="Hyperbolic",CurveFitting!$U$25*C439/(CurveFitting!$U$24-C439),
IF(CurveFitting!$N$3="Exp1",CurveFitting!$U$26*LN(CurveFitting!$U$25/(CurveFitting!$U$25-C439)-CurveFitting!$U$24/(CurveFitting!$U$25-C439)),
IF(CurveFitting!$N$3="Exp2",CurveFitting!$U$26*LOG(CurveFitting!$U$24/(CurveFitting!$U$24-C439)-CurveFitting!$U$25/(CurveFitting!$U$24-C439)),""))))))))</f>
        <v/>
      </c>
      <c r="E439" s="3" t="str">
        <f>IFERROR(IF(C439="","",IF(OR(C439&gt;MAX(_xlfn.ANCHORARRAY(FitCurve!$E$3)),C439&lt;MIN(_xlfn.ANCHORARRAY(FitCurve!$E$3))),"Out of range","[ " &amp; TEXT(_xlfn.FORECAST.LINEAR(C439,R439:S439,N439:O439),"#.####") &amp; ", " &amp; TEXT(_xlfn.FORECAST.LINEAR(C439,P439:Q439,L439:M439),"#.####") &amp; " ]")),"")</f>
        <v/>
      </c>
      <c r="H439" s="52" t="str">
        <f>IF(C439="","",_xlfn.XMATCH(C439,FitCurve!AE439:AE1438,-1))</f>
        <v/>
      </c>
      <c r="I439" s="52" t="str">
        <f>IF(C439="","",_xlfn.XMATCH(C439,FitCurve!AE439:AE1438,1))</f>
        <v/>
      </c>
      <c r="J439" s="52" t="str">
        <f>IF(C439="","",_xlfn.XMATCH(C439,FitCurve!AF439:AF1438,-1))</f>
        <v/>
      </c>
      <c r="K439" s="52" t="str">
        <f>IF(C439="","",_xlfn.XMATCH(C439,FitCurve!AF439:AF1438,1))</f>
        <v/>
      </c>
      <c r="L439" s="3" t="str" cm="1">
        <f t="array" ref="L439">IF(C439="","",INDEX(FitCurve!$AE$3:$AE$1002,H439))</f>
        <v/>
      </c>
      <c r="M439" s="3" t="str" cm="1">
        <f t="array" ref="M439">IF(C439="","",INDEX(FitCurve!$AE$3:$AE$1002,I439))</f>
        <v/>
      </c>
      <c r="N439" s="3" t="str" cm="1">
        <f t="array" ref="N439">IF(C439="","",INDEX(FitCurve!$AF$3:$AF$1002,J439))</f>
        <v/>
      </c>
      <c r="O439" s="3" t="str" cm="1">
        <f t="array" ref="O439">IF(C439="","",INDEX(FitCurve!$AF$3:$AF$1002,K439))</f>
        <v/>
      </c>
      <c r="P439" s="3" t="str" cm="1">
        <f t="array" ref="P439">IF(C439="","",INDEX(FitCurve!$B$3:$B$1002,H439))</f>
        <v/>
      </c>
      <c r="Q439" s="3" t="str" cm="1">
        <f t="array" ref="Q439">IF(C439="","",INDEX(FitCurve!$B$3:$B$1002,I439))</f>
        <v/>
      </c>
      <c r="R439" s="3" t="str" cm="1">
        <f t="array" ref="R439">IF(C439="","",INDEX(FitCurve!$B$3:$B$1002,J439))</f>
        <v/>
      </c>
      <c r="S439" s="3" t="str" cm="1">
        <f t="array" ref="S439">IF(C439="","",INDEX(FitCurve!$B$3:$B$1002,K439))</f>
        <v/>
      </c>
    </row>
    <row r="440" spans="3:19" x14ac:dyDescent="0.25">
      <c r="C440" s="36"/>
      <c r="D440" s="3" t="str">
        <f>IF(C440="","",IF(OR(C440&gt;MAX(_xlfn.ANCHORARRAY(FitCurve!$E$3)),C440&lt;MIN(_xlfn.ANCHORARRAY(FitCurve!$E$3))),"Out of range",IF(CurveFitting!$N$3="5PL",10^(CurveFitting!$U$26-((LOG10(((CurveFitting!$U$25-CurveFitting!$U$24)/(C440-CurveFitting!$U$24))^(1/CurveFitting!$U$28)-1))/1)/CurveFitting!$U$27),
IF(CurveFitting!$N$3="4PL",10^(CurveFitting!$U$26-((LOG10((CurveFitting!$U$25-CurveFitting!$U$24)/(C440-CurveFitting!$U$24)-1))/CurveFitting!$U$27)),
IF(CurveFitting!$N$3="Linear",(C440-CurveFitting!$U$24)/CurveFitting!$U$25,
IF(CurveFitting!$N$3="Hyperbolic",CurveFitting!$U$25*C440/(CurveFitting!$U$24-C440),
IF(CurveFitting!$N$3="Exp1",CurveFitting!$U$26*LN(CurveFitting!$U$25/(CurveFitting!$U$25-C440)-CurveFitting!$U$24/(CurveFitting!$U$25-C440)),
IF(CurveFitting!$N$3="Exp2",CurveFitting!$U$26*LOG(CurveFitting!$U$24/(CurveFitting!$U$24-C440)-CurveFitting!$U$25/(CurveFitting!$U$24-C440)),""))))))))</f>
        <v/>
      </c>
      <c r="E440" s="3" t="str">
        <f>IFERROR(IF(C440="","",IF(OR(C440&gt;MAX(_xlfn.ANCHORARRAY(FitCurve!$E$3)),C440&lt;MIN(_xlfn.ANCHORARRAY(FitCurve!$E$3))),"Out of range","[ " &amp; TEXT(_xlfn.FORECAST.LINEAR(C440,R440:S440,N440:O440),"#.####") &amp; ", " &amp; TEXT(_xlfn.FORECAST.LINEAR(C440,P440:Q440,L440:M440),"#.####") &amp; " ]")),"")</f>
        <v/>
      </c>
      <c r="H440" s="52" t="str">
        <f>IF(C440="","",_xlfn.XMATCH(C440,FitCurve!AE440:AE1439,-1))</f>
        <v/>
      </c>
      <c r="I440" s="52" t="str">
        <f>IF(C440="","",_xlfn.XMATCH(C440,FitCurve!AE440:AE1439,1))</f>
        <v/>
      </c>
      <c r="J440" s="52" t="str">
        <f>IF(C440="","",_xlfn.XMATCH(C440,FitCurve!AF440:AF1439,-1))</f>
        <v/>
      </c>
      <c r="K440" s="52" t="str">
        <f>IF(C440="","",_xlfn.XMATCH(C440,FitCurve!AF440:AF1439,1))</f>
        <v/>
      </c>
      <c r="L440" s="3" t="str" cm="1">
        <f t="array" ref="L440">IF(C440="","",INDEX(FitCurve!$AE$3:$AE$1002,H440))</f>
        <v/>
      </c>
      <c r="M440" s="3" t="str" cm="1">
        <f t="array" ref="M440">IF(C440="","",INDEX(FitCurve!$AE$3:$AE$1002,I440))</f>
        <v/>
      </c>
      <c r="N440" s="3" t="str" cm="1">
        <f t="array" ref="N440">IF(C440="","",INDEX(FitCurve!$AF$3:$AF$1002,J440))</f>
        <v/>
      </c>
      <c r="O440" s="3" t="str" cm="1">
        <f t="array" ref="O440">IF(C440="","",INDEX(FitCurve!$AF$3:$AF$1002,K440))</f>
        <v/>
      </c>
      <c r="P440" s="3" t="str" cm="1">
        <f t="array" ref="P440">IF(C440="","",INDEX(FitCurve!$B$3:$B$1002,H440))</f>
        <v/>
      </c>
      <c r="Q440" s="3" t="str" cm="1">
        <f t="array" ref="Q440">IF(C440="","",INDEX(FitCurve!$B$3:$B$1002,I440))</f>
        <v/>
      </c>
      <c r="R440" s="3" t="str" cm="1">
        <f t="array" ref="R440">IF(C440="","",INDEX(FitCurve!$B$3:$B$1002,J440))</f>
        <v/>
      </c>
      <c r="S440" s="3" t="str" cm="1">
        <f t="array" ref="S440">IF(C440="","",INDEX(FitCurve!$B$3:$B$1002,K440))</f>
        <v/>
      </c>
    </row>
    <row r="441" spans="3:19" x14ac:dyDescent="0.25">
      <c r="C441" s="36"/>
      <c r="D441" s="3" t="str">
        <f>IF(C441="","",IF(OR(C441&gt;MAX(_xlfn.ANCHORARRAY(FitCurve!$E$3)),C441&lt;MIN(_xlfn.ANCHORARRAY(FitCurve!$E$3))),"Out of range",IF(CurveFitting!$N$3="5PL",10^(CurveFitting!$U$26-((LOG10(((CurveFitting!$U$25-CurveFitting!$U$24)/(C441-CurveFitting!$U$24))^(1/CurveFitting!$U$28)-1))/1)/CurveFitting!$U$27),
IF(CurveFitting!$N$3="4PL",10^(CurveFitting!$U$26-((LOG10((CurveFitting!$U$25-CurveFitting!$U$24)/(C441-CurveFitting!$U$24)-1))/CurveFitting!$U$27)),
IF(CurveFitting!$N$3="Linear",(C441-CurveFitting!$U$24)/CurveFitting!$U$25,
IF(CurveFitting!$N$3="Hyperbolic",CurveFitting!$U$25*C441/(CurveFitting!$U$24-C441),
IF(CurveFitting!$N$3="Exp1",CurveFitting!$U$26*LN(CurveFitting!$U$25/(CurveFitting!$U$25-C441)-CurveFitting!$U$24/(CurveFitting!$U$25-C441)),
IF(CurveFitting!$N$3="Exp2",CurveFitting!$U$26*LOG(CurveFitting!$U$24/(CurveFitting!$U$24-C441)-CurveFitting!$U$25/(CurveFitting!$U$24-C441)),""))))))))</f>
        <v/>
      </c>
      <c r="E441" s="3" t="str">
        <f>IFERROR(IF(C441="","",IF(OR(C441&gt;MAX(_xlfn.ANCHORARRAY(FitCurve!$E$3)),C441&lt;MIN(_xlfn.ANCHORARRAY(FitCurve!$E$3))),"Out of range","[ " &amp; TEXT(_xlfn.FORECAST.LINEAR(C441,R441:S441,N441:O441),"#.####") &amp; ", " &amp; TEXT(_xlfn.FORECAST.LINEAR(C441,P441:Q441,L441:M441),"#.####") &amp; " ]")),"")</f>
        <v/>
      </c>
      <c r="H441" s="52" t="str">
        <f>IF(C441="","",_xlfn.XMATCH(C441,FitCurve!AE441:AE1440,-1))</f>
        <v/>
      </c>
      <c r="I441" s="52" t="str">
        <f>IF(C441="","",_xlfn.XMATCH(C441,FitCurve!AE441:AE1440,1))</f>
        <v/>
      </c>
      <c r="J441" s="52" t="str">
        <f>IF(C441="","",_xlfn.XMATCH(C441,FitCurve!AF441:AF1440,-1))</f>
        <v/>
      </c>
      <c r="K441" s="52" t="str">
        <f>IF(C441="","",_xlfn.XMATCH(C441,FitCurve!AF441:AF1440,1))</f>
        <v/>
      </c>
      <c r="L441" s="3" t="str" cm="1">
        <f t="array" ref="L441">IF(C441="","",INDEX(FitCurve!$AE$3:$AE$1002,H441))</f>
        <v/>
      </c>
      <c r="M441" s="3" t="str" cm="1">
        <f t="array" ref="M441">IF(C441="","",INDEX(FitCurve!$AE$3:$AE$1002,I441))</f>
        <v/>
      </c>
      <c r="N441" s="3" t="str" cm="1">
        <f t="array" ref="N441">IF(C441="","",INDEX(FitCurve!$AF$3:$AF$1002,J441))</f>
        <v/>
      </c>
      <c r="O441" s="3" t="str" cm="1">
        <f t="array" ref="O441">IF(C441="","",INDEX(FitCurve!$AF$3:$AF$1002,K441))</f>
        <v/>
      </c>
      <c r="P441" s="3" t="str" cm="1">
        <f t="array" ref="P441">IF(C441="","",INDEX(FitCurve!$B$3:$B$1002,H441))</f>
        <v/>
      </c>
      <c r="Q441" s="3" t="str" cm="1">
        <f t="array" ref="Q441">IF(C441="","",INDEX(FitCurve!$B$3:$B$1002,I441))</f>
        <v/>
      </c>
      <c r="R441" s="3" t="str" cm="1">
        <f t="array" ref="R441">IF(C441="","",INDEX(FitCurve!$B$3:$B$1002,J441))</f>
        <v/>
      </c>
      <c r="S441" s="3" t="str" cm="1">
        <f t="array" ref="S441">IF(C441="","",INDEX(FitCurve!$B$3:$B$1002,K441))</f>
        <v/>
      </c>
    </row>
    <row r="442" spans="3:19" x14ac:dyDescent="0.25">
      <c r="C442" s="36"/>
      <c r="D442" s="3" t="str">
        <f>IF(C442="","",IF(OR(C442&gt;MAX(_xlfn.ANCHORARRAY(FitCurve!$E$3)),C442&lt;MIN(_xlfn.ANCHORARRAY(FitCurve!$E$3))),"Out of range",IF(CurveFitting!$N$3="5PL",10^(CurveFitting!$U$26-((LOG10(((CurveFitting!$U$25-CurveFitting!$U$24)/(C442-CurveFitting!$U$24))^(1/CurveFitting!$U$28)-1))/1)/CurveFitting!$U$27),
IF(CurveFitting!$N$3="4PL",10^(CurveFitting!$U$26-((LOG10((CurveFitting!$U$25-CurveFitting!$U$24)/(C442-CurveFitting!$U$24)-1))/CurveFitting!$U$27)),
IF(CurveFitting!$N$3="Linear",(C442-CurveFitting!$U$24)/CurveFitting!$U$25,
IF(CurveFitting!$N$3="Hyperbolic",CurveFitting!$U$25*C442/(CurveFitting!$U$24-C442),
IF(CurveFitting!$N$3="Exp1",CurveFitting!$U$26*LN(CurveFitting!$U$25/(CurveFitting!$U$25-C442)-CurveFitting!$U$24/(CurveFitting!$U$25-C442)),
IF(CurveFitting!$N$3="Exp2",CurveFitting!$U$26*LOG(CurveFitting!$U$24/(CurveFitting!$U$24-C442)-CurveFitting!$U$25/(CurveFitting!$U$24-C442)),""))))))))</f>
        <v/>
      </c>
      <c r="E442" s="3" t="str">
        <f>IFERROR(IF(C442="","",IF(OR(C442&gt;MAX(_xlfn.ANCHORARRAY(FitCurve!$E$3)),C442&lt;MIN(_xlfn.ANCHORARRAY(FitCurve!$E$3))),"Out of range","[ " &amp; TEXT(_xlfn.FORECAST.LINEAR(C442,R442:S442,N442:O442),"#.####") &amp; ", " &amp; TEXT(_xlfn.FORECAST.LINEAR(C442,P442:Q442,L442:M442),"#.####") &amp; " ]")),"")</f>
        <v/>
      </c>
      <c r="H442" s="52" t="str">
        <f>IF(C442="","",_xlfn.XMATCH(C442,FitCurve!AE442:AE1441,-1))</f>
        <v/>
      </c>
      <c r="I442" s="52" t="str">
        <f>IF(C442="","",_xlfn.XMATCH(C442,FitCurve!AE442:AE1441,1))</f>
        <v/>
      </c>
      <c r="J442" s="52" t="str">
        <f>IF(C442="","",_xlfn.XMATCH(C442,FitCurve!AF442:AF1441,-1))</f>
        <v/>
      </c>
      <c r="K442" s="52" t="str">
        <f>IF(C442="","",_xlfn.XMATCH(C442,FitCurve!AF442:AF1441,1))</f>
        <v/>
      </c>
      <c r="L442" s="3" t="str" cm="1">
        <f t="array" ref="L442">IF(C442="","",INDEX(FitCurve!$AE$3:$AE$1002,H442))</f>
        <v/>
      </c>
      <c r="M442" s="3" t="str" cm="1">
        <f t="array" ref="M442">IF(C442="","",INDEX(FitCurve!$AE$3:$AE$1002,I442))</f>
        <v/>
      </c>
      <c r="N442" s="3" t="str" cm="1">
        <f t="array" ref="N442">IF(C442="","",INDEX(FitCurve!$AF$3:$AF$1002,J442))</f>
        <v/>
      </c>
      <c r="O442" s="3" t="str" cm="1">
        <f t="array" ref="O442">IF(C442="","",INDEX(FitCurve!$AF$3:$AF$1002,K442))</f>
        <v/>
      </c>
      <c r="P442" s="3" t="str" cm="1">
        <f t="array" ref="P442">IF(C442="","",INDEX(FitCurve!$B$3:$B$1002,H442))</f>
        <v/>
      </c>
      <c r="Q442" s="3" t="str" cm="1">
        <f t="array" ref="Q442">IF(C442="","",INDEX(FitCurve!$B$3:$B$1002,I442))</f>
        <v/>
      </c>
      <c r="R442" s="3" t="str" cm="1">
        <f t="array" ref="R442">IF(C442="","",INDEX(FitCurve!$B$3:$B$1002,J442))</f>
        <v/>
      </c>
      <c r="S442" s="3" t="str" cm="1">
        <f t="array" ref="S442">IF(C442="","",INDEX(FitCurve!$B$3:$B$1002,K442))</f>
        <v/>
      </c>
    </row>
    <row r="443" spans="3:19" x14ac:dyDescent="0.25">
      <c r="C443" s="36"/>
      <c r="D443" s="3" t="str">
        <f>IF(C443="","",IF(OR(C443&gt;MAX(_xlfn.ANCHORARRAY(FitCurve!$E$3)),C443&lt;MIN(_xlfn.ANCHORARRAY(FitCurve!$E$3))),"Out of range",IF(CurveFitting!$N$3="5PL",10^(CurveFitting!$U$26-((LOG10(((CurveFitting!$U$25-CurveFitting!$U$24)/(C443-CurveFitting!$U$24))^(1/CurveFitting!$U$28)-1))/1)/CurveFitting!$U$27),
IF(CurveFitting!$N$3="4PL",10^(CurveFitting!$U$26-((LOG10((CurveFitting!$U$25-CurveFitting!$U$24)/(C443-CurveFitting!$U$24)-1))/CurveFitting!$U$27)),
IF(CurveFitting!$N$3="Linear",(C443-CurveFitting!$U$24)/CurveFitting!$U$25,
IF(CurveFitting!$N$3="Hyperbolic",CurveFitting!$U$25*C443/(CurveFitting!$U$24-C443),
IF(CurveFitting!$N$3="Exp1",CurveFitting!$U$26*LN(CurveFitting!$U$25/(CurveFitting!$U$25-C443)-CurveFitting!$U$24/(CurveFitting!$U$25-C443)),
IF(CurveFitting!$N$3="Exp2",CurveFitting!$U$26*LOG(CurveFitting!$U$24/(CurveFitting!$U$24-C443)-CurveFitting!$U$25/(CurveFitting!$U$24-C443)),""))))))))</f>
        <v/>
      </c>
      <c r="E443" s="3" t="str">
        <f>IFERROR(IF(C443="","",IF(OR(C443&gt;MAX(_xlfn.ANCHORARRAY(FitCurve!$E$3)),C443&lt;MIN(_xlfn.ANCHORARRAY(FitCurve!$E$3))),"Out of range","[ " &amp; TEXT(_xlfn.FORECAST.LINEAR(C443,R443:S443,N443:O443),"#.####") &amp; ", " &amp; TEXT(_xlfn.FORECAST.LINEAR(C443,P443:Q443,L443:M443),"#.####") &amp; " ]")),"")</f>
        <v/>
      </c>
      <c r="H443" s="52" t="str">
        <f>IF(C443="","",_xlfn.XMATCH(C443,FitCurve!AE443:AE1442,-1))</f>
        <v/>
      </c>
      <c r="I443" s="52" t="str">
        <f>IF(C443="","",_xlfn.XMATCH(C443,FitCurve!AE443:AE1442,1))</f>
        <v/>
      </c>
      <c r="J443" s="52" t="str">
        <f>IF(C443="","",_xlfn.XMATCH(C443,FitCurve!AF443:AF1442,-1))</f>
        <v/>
      </c>
      <c r="K443" s="52" t="str">
        <f>IF(C443="","",_xlfn.XMATCH(C443,FitCurve!AF443:AF1442,1))</f>
        <v/>
      </c>
      <c r="L443" s="3" t="str" cm="1">
        <f t="array" ref="L443">IF(C443="","",INDEX(FitCurve!$AE$3:$AE$1002,H443))</f>
        <v/>
      </c>
      <c r="M443" s="3" t="str" cm="1">
        <f t="array" ref="M443">IF(C443="","",INDEX(FitCurve!$AE$3:$AE$1002,I443))</f>
        <v/>
      </c>
      <c r="N443" s="3" t="str" cm="1">
        <f t="array" ref="N443">IF(C443="","",INDEX(FitCurve!$AF$3:$AF$1002,J443))</f>
        <v/>
      </c>
      <c r="O443" s="3" t="str" cm="1">
        <f t="array" ref="O443">IF(C443="","",INDEX(FitCurve!$AF$3:$AF$1002,K443))</f>
        <v/>
      </c>
      <c r="P443" s="3" t="str" cm="1">
        <f t="array" ref="P443">IF(C443="","",INDEX(FitCurve!$B$3:$B$1002,H443))</f>
        <v/>
      </c>
      <c r="Q443" s="3" t="str" cm="1">
        <f t="array" ref="Q443">IF(C443="","",INDEX(FitCurve!$B$3:$B$1002,I443))</f>
        <v/>
      </c>
      <c r="R443" s="3" t="str" cm="1">
        <f t="array" ref="R443">IF(C443="","",INDEX(FitCurve!$B$3:$B$1002,J443))</f>
        <v/>
      </c>
      <c r="S443" s="3" t="str" cm="1">
        <f t="array" ref="S443">IF(C443="","",INDEX(FitCurve!$B$3:$B$1002,K443))</f>
        <v/>
      </c>
    </row>
    <row r="444" spans="3:19" x14ac:dyDescent="0.25">
      <c r="C444" s="36"/>
      <c r="D444" s="3" t="str">
        <f>IF(C444="","",IF(OR(C444&gt;MAX(_xlfn.ANCHORARRAY(FitCurve!$E$3)),C444&lt;MIN(_xlfn.ANCHORARRAY(FitCurve!$E$3))),"Out of range",IF(CurveFitting!$N$3="5PL",10^(CurveFitting!$U$26-((LOG10(((CurveFitting!$U$25-CurveFitting!$U$24)/(C444-CurveFitting!$U$24))^(1/CurveFitting!$U$28)-1))/1)/CurveFitting!$U$27),
IF(CurveFitting!$N$3="4PL",10^(CurveFitting!$U$26-((LOG10((CurveFitting!$U$25-CurveFitting!$U$24)/(C444-CurveFitting!$U$24)-1))/CurveFitting!$U$27)),
IF(CurveFitting!$N$3="Linear",(C444-CurveFitting!$U$24)/CurveFitting!$U$25,
IF(CurveFitting!$N$3="Hyperbolic",CurveFitting!$U$25*C444/(CurveFitting!$U$24-C444),
IF(CurveFitting!$N$3="Exp1",CurveFitting!$U$26*LN(CurveFitting!$U$25/(CurveFitting!$U$25-C444)-CurveFitting!$U$24/(CurveFitting!$U$25-C444)),
IF(CurveFitting!$N$3="Exp2",CurveFitting!$U$26*LOG(CurveFitting!$U$24/(CurveFitting!$U$24-C444)-CurveFitting!$U$25/(CurveFitting!$U$24-C444)),""))))))))</f>
        <v/>
      </c>
      <c r="E444" s="3" t="str">
        <f>IFERROR(IF(C444="","",IF(OR(C444&gt;MAX(_xlfn.ANCHORARRAY(FitCurve!$E$3)),C444&lt;MIN(_xlfn.ANCHORARRAY(FitCurve!$E$3))),"Out of range","[ " &amp; TEXT(_xlfn.FORECAST.LINEAR(C444,R444:S444,N444:O444),"#.####") &amp; ", " &amp; TEXT(_xlfn.FORECAST.LINEAR(C444,P444:Q444,L444:M444),"#.####") &amp; " ]")),"")</f>
        <v/>
      </c>
      <c r="H444" s="52" t="str">
        <f>IF(C444="","",_xlfn.XMATCH(C444,FitCurve!AE444:AE1443,-1))</f>
        <v/>
      </c>
      <c r="I444" s="52" t="str">
        <f>IF(C444="","",_xlfn.XMATCH(C444,FitCurve!AE444:AE1443,1))</f>
        <v/>
      </c>
      <c r="J444" s="52" t="str">
        <f>IF(C444="","",_xlfn.XMATCH(C444,FitCurve!AF444:AF1443,-1))</f>
        <v/>
      </c>
      <c r="K444" s="52" t="str">
        <f>IF(C444="","",_xlfn.XMATCH(C444,FitCurve!AF444:AF1443,1))</f>
        <v/>
      </c>
      <c r="L444" s="3" t="str" cm="1">
        <f t="array" ref="L444">IF(C444="","",INDEX(FitCurve!$AE$3:$AE$1002,H444))</f>
        <v/>
      </c>
      <c r="M444" s="3" t="str" cm="1">
        <f t="array" ref="M444">IF(C444="","",INDEX(FitCurve!$AE$3:$AE$1002,I444))</f>
        <v/>
      </c>
      <c r="N444" s="3" t="str" cm="1">
        <f t="array" ref="N444">IF(C444="","",INDEX(FitCurve!$AF$3:$AF$1002,J444))</f>
        <v/>
      </c>
      <c r="O444" s="3" t="str" cm="1">
        <f t="array" ref="O444">IF(C444="","",INDEX(FitCurve!$AF$3:$AF$1002,K444))</f>
        <v/>
      </c>
      <c r="P444" s="3" t="str" cm="1">
        <f t="array" ref="P444">IF(C444="","",INDEX(FitCurve!$B$3:$B$1002,H444))</f>
        <v/>
      </c>
      <c r="Q444" s="3" t="str" cm="1">
        <f t="array" ref="Q444">IF(C444="","",INDEX(FitCurve!$B$3:$B$1002,I444))</f>
        <v/>
      </c>
      <c r="R444" s="3" t="str" cm="1">
        <f t="array" ref="R444">IF(C444="","",INDEX(FitCurve!$B$3:$B$1002,J444))</f>
        <v/>
      </c>
      <c r="S444" s="3" t="str" cm="1">
        <f t="array" ref="S444">IF(C444="","",INDEX(FitCurve!$B$3:$B$1002,K444))</f>
        <v/>
      </c>
    </row>
    <row r="445" spans="3:19" x14ac:dyDescent="0.25">
      <c r="C445" s="36"/>
      <c r="D445" s="3" t="str">
        <f>IF(C445="","",IF(OR(C445&gt;MAX(_xlfn.ANCHORARRAY(FitCurve!$E$3)),C445&lt;MIN(_xlfn.ANCHORARRAY(FitCurve!$E$3))),"Out of range",IF(CurveFitting!$N$3="5PL",10^(CurveFitting!$U$26-((LOG10(((CurveFitting!$U$25-CurveFitting!$U$24)/(C445-CurveFitting!$U$24))^(1/CurveFitting!$U$28)-1))/1)/CurveFitting!$U$27),
IF(CurveFitting!$N$3="4PL",10^(CurveFitting!$U$26-((LOG10((CurveFitting!$U$25-CurveFitting!$U$24)/(C445-CurveFitting!$U$24)-1))/CurveFitting!$U$27)),
IF(CurveFitting!$N$3="Linear",(C445-CurveFitting!$U$24)/CurveFitting!$U$25,
IF(CurveFitting!$N$3="Hyperbolic",CurveFitting!$U$25*C445/(CurveFitting!$U$24-C445),
IF(CurveFitting!$N$3="Exp1",CurveFitting!$U$26*LN(CurveFitting!$U$25/(CurveFitting!$U$25-C445)-CurveFitting!$U$24/(CurveFitting!$U$25-C445)),
IF(CurveFitting!$N$3="Exp2",CurveFitting!$U$26*LOG(CurveFitting!$U$24/(CurveFitting!$U$24-C445)-CurveFitting!$U$25/(CurveFitting!$U$24-C445)),""))))))))</f>
        <v/>
      </c>
      <c r="E445" s="3" t="str">
        <f>IFERROR(IF(C445="","",IF(OR(C445&gt;MAX(_xlfn.ANCHORARRAY(FitCurve!$E$3)),C445&lt;MIN(_xlfn.ANCHORARRAY(FitCurve!$E$3))),"Out of range","[ " &amp; TEXT(_xlfn.FORECAST.LINEAR(C445,R445:S445,N445:O445),"#.####") &amp; ", " &amp; TEXT(_xlfn.FORECAST.LINEAR(C445,P445:Q445,L445:M445),"#.####") &amp; " ]")),"")</f>
        <v/>
      </c>
      <c r="H445" s="52" t="str">
        <f>IF(C445="","",_xlfn.XMATCH(C445,FitCurve!AE445:AE1444,-1))</f>
        <v/>
      </c>
      <c r="I445" s="52" t="str">
        <f>IF(C445="","",_xlfn.XMATCH(C445,FitCurve!AE445:AE1444,1))</f>
        <v/>
      </c>
      <c r="J445" s="52" t="str">
        <f>IF(C445="","",_xlfn.XMATCH(C445,FitCurve!AF445:AF1444,-1))</f>
        <v/>
      </c>
      <c r="K445" s="52" t="str">
        <f>IF(C445="","",_xlfn.XMATCH(C445,FitCurve!AF445:AF1444,1))</f>
        <v/>
      </c>
      <c r="L445" s="3" t="str" cm="1">
        <f t="array" ref="L445">IF(C445="","",INDEX(FitCurve!$AE$3:$AE$1002,H445))</f>
        <v/>
      </c>
      <c r="M445" s="3" t="str" cm="1">
        <f t="array" ref="M445">IF(C445="","",INDEX(FitCurve!$AE$3:$AE$1002,I445))</f>
        <v/>
      </c>
      <c r="N445" s="3" t="str" cm="1">
        <f t="array" ref="N445">IF(C445="","",INDEX(FitCurve!$AF$3:$AF$1002,J445))</f>
        <v/>
      </c>
      <c r="O445" s="3" t="str" cm="1">
        <f t="array" ref="O445">IF(C445="","",INDEX(FitCurve!$AF$3:$AF$1002,K445))</f>
        <v/>
      </c>
      <c r="P445" s="3" t="str" cm="1">
        <f t="array" ref="P445">IF(C445="","",INDEX(FitCurve!$B$3:$B$1002,H445))</f>
        <v/>
      </c>
      <c r="Q445" s="3" t="str" cm="1">
        <f t="array" ref="Q445">IF(C445="","",INDEX(FitCurve!$B$3:$B$1002,I445))</f>
        <v/>
      </c>
      <c r="R445" s="3" t="str" cm="1">
        <f t="array" ref="R445">IF(C445="","",INDEX(FitCurve!$B$3:$B$1002,J445))</f>
        <v/>
      </c>
      <c r="S445" s="3" t="str" cm="1">
        <f t="array" ref="S445">IF(C445="","",INDEX(FitCurve!$B$3:$B$1002,K445))</f>
        <v/>
      </c>
    </row>
    <row r="446" spans="3:19" x14ac:dyDescent="0.25">
      <c r="C446" s="36"/>
      <c r="D446" s="3" t="str">
        <f>IF(C446="","",IF(OR(C446&gt;MAX(_xlfn.ANCHORARRAY(FitCurve!$E$3)),C446&lt;MIN(_xlfn.ANCHORARRAY(FitCurve!$E$3))),"Out of range",IF(CurveFitting!$N$3="5PL",10^(CurveFitting!$U$26-((LOG10(((CurveFitting!$U$25-CurveFitting!$U$24)/(C446-CurveFitting!$U$24))^(1/CurveFitting!$U$28)-1))/1)/CurveFitting!$U$27),
IF(CurveFitting!$N$3="4PL",10^(CurveFitting!$U$26-((LOG10((CurveFitting!$U$25-CurveFitting!$U$24)/(C446-CurveFitting!$U$24)-1))/CurveFitting!$U$27)),
IF(CurveFitting!$N$3="Linear",(C446-CurveFitting!$U$24)/CurveFitting!$U$25,
IF(CurveFitting!$N$3="Hyperbolic",CurveFitting!$U$25*C446/(CurveFitting!$U$24-C446),
IF(CurveFitting!$N$3="Exp1",CurveFitting!$U$26*LN(CurveFitting!$U$25/(CurveFitting!$U$25-C446)-CurveFitting!$U$24/(CurveFitting!$U$25-C446)),
IF(CurveFitting!$N$3="Exp2",CurveFitting!$U$26*LOG(CurveFitting!$U$24/(CurveFitting!$U$24-C446)-CurveFitting!$U$25/(CurveFitting!$U$24-C446)),""))))))))</f>
        <v/>
      </c>
      <c r="E446" s="3" t="str">
        <f>IFERROR(IF(C446="","",IF(OR(C446&gt;MAX(_xlfn.ANCHORARRAY(FitCurve!$E$3)),C446&lt;MIN(_xlfn.ANCHORARRAY(FitCurve!$E$3))),"Out of range","[ " &amp; TEXT(_xlfn.FORECAST.LINEAR(C446,R446:S446,N446:O446),"#.####") &amp; ", " &amp; TEXT(_xlfn.FORECAST.LINEAR(C446,P446:Q446,L446:M446),"#.####") &amp; " ]")),"")</f>
        <v/>
      </c>
      <c r="H446" s="52" t="str">
        <f>IF(C446="","",_xlfn.XMATCH(C446,FitCurve!AE446:AE1445,-1))</f>
        <v/>
      </c>
      <c r="I446" s="52" t="str">
        <f>IF(C446="","",_xlfn.XMATCH(C446,FitCurve!AE446:AE1445,1))</f>
        <v/>
      </c>
      <c r="J446" s="52" t="str">
        <f>IF(C446="","",_xlfn.XMATCH(C446,FitCurve!AF446:AF1445,-1))</f>
        <v/>
      </c>
      <c r="K446" s="52" t="str">
        <f>IF(C446="","",_xlfn.XMATCH(C446,FitCurve!AF446:AF1445,1))</f>
        <v/>
      </c>
      <c r="L446" s="3" t="str" cm="1">
        <f t="array" ref="L446">IF(C446="","",INDEX(FitCurve!$AE$3:$AE$1002,H446))</f>
        <v/>
      </c>
      <c r="M446" s="3" t="str" cm="1">
        <f t="array" ref="M446">IF(C446="","",INDEX(FitCurve!$AE$3:$AE$1002,I446))</f>
        <v/>
      </c>
      <c r="N446" s="3" t="str" cm="1">
        <f t="array" ref="N446">IF(C446="","",INDEX(FitCurve!$AF$3:$AF$1002,J446))</f>
        <v/>
      </c>
      <c r="O446" s="3" t="str" cm="1">
        <f t="array" ref="O446">IF(C446="","",INDEX(FitCurve!$AF$3:$AF$1002,K446))</f>
        <v/>
      </c>
      <c r="P446" s="3" t="str" cm="1">
        <f t="array" ref="P446">IF(C446="","",INDEX(FitCurve!$B$3:$B$1002,H446))</f>
        <v/>
      </c>
      <c r="Q446" s="3" t="str" cm="1">
        <f t="array" ref="Q446">IF(C446="","",INDEX(FitCurve!$B$3:$B$1002,I446))</f>
        <v/>
      </c>
      <c r="R446" s="3" t="str" cm="1">
        <f t="array" ref="R446">IF(C446="","",INDEX(FitCurve!$B$3:$B$1002,J446))</f>
        <v/>
      </c>
      <c r="S446" s="3" t="str" cm="1">
        <f t="array" ref="S446">IF(C446="","",INDEX(FitCurve!$B$3:$B$1002,K446))</f>
        <v/>
      </c>
    </row>
    <row r="447" spans="3:19" x14ac:dyDescent="0.25">
      <c r="C447" s="36"/>
      <c r="D447" s="3" t="str">
        <f>IF(C447="","",IF(OR(C447&gt;MAX(_xlfn.ANCHORARRAY(FitCurve!$E$3)),C447&lt;MIN(_xlfn.ANCHORARRAY(FitCurve!$E$3))),"Out of range",IF(CurveFitting!$N$3="5PL",10^(CurveFitting!$U$26-((LOG10(((CurveFitting!$U$25-CurveFitting!$U$24)/(C447-CurveFitting!$U$24))^(1/CurveFitting!$U$28)-1))/1)/CurveFitting!$U$27),
IF(CurveFitting!$N$3="4PL",10^(CurveFitting!$U$26-((LOG10((CurveFitting!$U$25-CurveFitting!$U$24)/(C447-CurveFitting!$U$24)-1))/CurveFitting!$U$27)),
IF(CurveFitting!$N$3="Linear",(C447-CurveFitting!$U$24)/CurveFitting!$U$25,
IF(CurveFitting!$N$3="Hyperbolic",CurveFitting!$U$25*C447/(CurveFitting!$U$24-C447),
IF(CurveFitting!$N$3="Exp1",CurveFitting!$U$26*LN(CurveFitting!$U$25/(CurveFitting!$U$25-C447)-CurveFitting!$U$24/(CurveFitting!$U$25-C447)),
IF(CurveFitting!$N$3="Exp2",CurveFitting!$U$26*LOG(CurveFitting!$U$24/(CurveFitting!$U$24-C447)-CurveFitting!$U$25/(CurveFitting!$U$24-C447)),""))))))))</f>
        <v/>
      </c>
      <c r="E447" s="3" t="str">
        <f>IFERROR(IF(C447="","",IF(OR(C447&gt;MAX(_xlfn.ANCHORARRAY(FitCurve!$E$3)),C447&lt;MIN(_xlfn.ANCHORARRAY(FitCurve!$E$3))),"Out of range","[ " &amp; TEXT(_xlfn.FORECAST.LINEAR(C447,R447:S447,N447:O447),"#.####") &amp; ", " &amp; TEXT(_xlfn.FORECAST.LINEAR(C447,P447:Q447,L447:M447),"#.####") &amp; " ]")),"")</f>
        <v/>
      </c>
      <c r="H447" s="52" t="str">
        <f>IF(C447="","",_xlfn.XMATCH(C447,FitCurve!AE447:AE1446,-1))</f>
        <v/>
      </c>
      <c r="I447" s="52" t="str">
        <f>IF(C447="","",_xlfn.XMATCH(C447,FitCurve!AE447:AE1446,1))</f>
        <v/>
      </c>
      <c r="J447" s="52" t="str">
        <f>IF(C447="","",_xlfn.XMATCH(C447,FitCurve!AF447:AF1446,-1))</f>
        <v/>
      </c>
      <c r="K447" s="52" t="str">
        <f>IF(C447="","",_xlfn.XMATCH(C447,FitCurve!AF447:AF1446,1))</f>
        <v/>
      </c>
      <c r="L447" s="3" t="str" cm="1">
        <f t="array" ref="L447">IF(C447="","",INDEX(FitCurve!$AE$3:$AE$1002,H447))</f>
        <v/>
      </c>
      <c r="M447" s="3" t="str" cm="1">
        <f t="array" ref="M447">IF(C447="","",INDEX(FitCurve!$AE$3:$AE$1002,I447))</f>
        <v/>
      </c>
      <c r="N447" s="3" t="str" cm="1">
        <f t="array" ref="N447">IF(C447="","",INDEX(FitCurve!$AF$3:$AF$1002,J447))</f>
        <v/>
      </c>
      <c r="O447" s="3" t="str" cm="1">
        <f t="array" ref="O447">IF(C447="","",INDEX(FitCurve!$AF$3:$AF$1002,K447))</f>
        <v/>
      </c>
      <c r="P447" s="3" t="str" cm="1">
        <f t="array" ref="P447">IF(C447="","",INDEX(FitCurve!$B$3:$B$1002,H447))</f>
        <v/>
      </c>
      <c r="Q447" s="3" t="str" cm="1">
        <f t="array" ref="Q447">IF(C447="","",INDEX(FitCurve!$B$3:$B$1002,I447))</f>
        <v/>
      </c>
      <c r="R447" s="3" t="str" cm="1">
        <f t="array" ref="R447">IF(C447="","",INDEX(FitCurve!$B$3:$B$1002,J447))</f>
        <v/>
      </c>
      <c r="S447" s="3" t="str" cm="1">
        <f t="array" ref="S447">IF(C447="","",INDEX(FitCurve!$B$3:$B$1002,K447))</f>
        <v/>
      </c>
    </row>
    <row r="448" spans="3:19" x14ac:dyDescent="0.25">
      <c r="C448" s="36"/>
      <c r="D448" s="3" t="str">
        <f>IF(C448="","",IF(OR(C448&gt;MAX(_xlfn.ANCHORARRAY(FitCurve!$E$3)),C448&lt;MIN(_xlfn.ANCHORARRAY(FitCurve!$E$3))),"Out of range",IF(CurveFitting!$N$3="5PL",10^(CurveFitting!$U$26-((LOG10(((CurveFitting!$U$25-CurveFitting!$U$24)/(C448-CurveFitting!$U$24))^(1/CurveFitting!$U$28)-1))/1)/CurveFitting!$U$27),
IF(CurveFitting!$N$3="4PL",10^(CurveFitting!$U$26-((LOG10((CurveFitting!$U$25-CurveFitting!$U$24)/(C448-CurveFitting!$U$24)-1))/CurveFitting!$U$27)),
IF(CurveFitting!$N$3="Linear",(C448-CurveFitting!$U$24)/CurveFitting!$U$25,
IF(CurveFitting!$N$3="Hyperbolic",CurveFitting!$U$25*C448/(CurveFitting!$U$24-C448),
IF(CurveFitting!$N$3="Exp1",CurveFitting!$U$26*LN(CurveFitting!$U$25/(CurveFitting!$U$25-C448)-CurveFitting!$U$24/(CurveFitting!$U$25-C448)),
IF(CurveFitting!$N$3="Exp2",CurveFitting!$U$26*LOG(CurveFitting!$U$24/(CurveFitting!$U$24-C448)-CurveFitting!$U$25/(CurveFitting!$U$24-C448)),""))))))))</f>
        <v/>
      </c>
      <c r="E448" s="3" t="str">
        <f>IFERROR(IF(C448="","",IF(OR(C448&gt;MAX(_xlfn.ANCHORARRAY(FitCurve!$E$3)),C448&lt;MIN(_xlfn.ANCHORARRAY(FitCurve!$E$3))),"Out of range","[ " &amp; TEXT(_xlfn.FORECAST.LINEAR(C448,R448:S448,N448:O448),"#.####") &amp; ", " &amp; TEXT(_xlfn.FORECAST.LINEAR(C448,P448:Q448,L448:M448),"#.####") &amp; " ]")),"")</f>
        <v/>
      </c>
      <c r="H448" s="52" t="str">
        <f>IF(C448="","",_xlfn.XMATCH(C448,FitCurve!AE448:AE1447,-1))</f>
        <v/>
      </c>
      <c r="I448" s="52" t="str">
        <f>IF(C448="","",_xlfn.XMATCH(C448,FitCurve!AE448:AE1447,1))</f>
        <v/>
      </c>
      <c r="J448" s="52" t="str">
        <f>IF(C448="","",_xlfn.XMATCH(C448,FitCurve!AF448:AF1447,-1))</f>
        <v/>
      </c>
      <c r="K448" s="52" t="str">
        <f>IF(C448="","",_xlfn.XMATCH(C448,FitCurve!AF448:AF1447,1))</f>
        <v/>
      </c>
      <c r="L448" s="3" t="str" cm="1">
        <f t="array" ref="L448">IF(C448="","",INDEX(FitCurve!$AE$3:$AE$1002,H448))</f>
        <v/>
      </c>
      <c r="M448" s="3" t="str" cm="1">
        <f t="array" ref="M448">IF(C448="","",INDEX(FitCurve!$AE$3:$AE$1002,I448))</f>
        <v/>
      </c>
      <c r="N448" s="3" t="str" cm="1">
        <f t="array" ref="N448">IF(C448="","",INDEX(FitCurve!$AF$3:$AF$1002,J448))</f>
        <v/>
      </c>
      <c r="O448" s="3" t="str" cm="1">
        <f t="array" ref="O448">IF(C448="","",INDEX(FitCurve!$AF$3:$AF$1002,K448))</f>
        <v/>
      </c>
      <c r="P448" s="3" t="str" cm="1">
        <f t="array" ref="P448">IF(C448="","",INDEX(FitCurve!$B$3:$B$1002,H448))</f>
        <v/>
      </c>
      <c r="Q448" s="3" t="str" cm="1">
        <f t="array" ref="Q448">IF(C448="","",INDEX(FitCurve!$B$3:$B$1002,I448))</f>
        <v/>
      </c>
      <c r="R448" s="3" t="str" cm="1">
        <f t="array" ref="R448">IF(C448="","",INDEX(FitCurve!$B$3:$B$1002,J448))</f>
        <v/>
      </c>
      <c r="S448" s="3" t="str" cm="1">
        <f t="array" ref="S448">IF(C448="","",INDEX(FitCurve!$B$3:$B$1002,K448))</f>
        <v/>
      </c>
    </row>
    <row r="449" spans="3:19" x14ac:dyDescent="0.25">
      <c r="C449" s="36"/>
      <c r="D449" s="3" t="str">
        <f>IF(C449="","",IF(OR(C449&gt;MAX(_xlfn.ANCHORARRAY(FitCurve!$E$3)),C449&lt;MIN(_xlfn.ANCHORARRAY(FitCurve!$E$3))),"Out of range",IF(CurveFitting!$N$3="5PL",10^(CurveFitting!$U$26-((LOG10(((CurveFitting!$U$25-CurveFitting!$U$24)/(C449-CurveFitting!$U$24))^(1/CurveFitting!$U$28)-1))/1)/CurveFitting!$U$27),
IF(CurveFitting!$N$3="4PL",10^(CurveFitting!$U$26-((LOG10((CurveFitting!$U$25-CurveFitting!$U$24)/(C449-CurveFitting!$U$24)-1))/CurveFitting!$U$27)),
IF(CurveFitting!$N$3="Linear",(C449-CurveFitting!$U$24)/CurveFitting!$U$25,
IF(CurveFitting!$N$3="Hyperbolic",CurveFitting!$U$25*C449/(CurveFitting!$U$24-C449),
IF(CurveFitting!$N$3="Exp1",CurveFitting!$U$26*LN(CurveFitting!$U$25/(CurveFitting!$U$25-C449)-CurveFitting!$U$24/(CurveFitting!$U$25-C449)),
IF(CurveFitting!$N$3="Exp2",CurveFitting!$U$26*LOG(CurveFitting!$U$24/(CurveFitting!$U$24-C449)-CurveFitting!$U$25/(CurveFitting!$U$24-C449)),""))))))))</f>
        <v/>
      </c>
      <c r="E449" s="3" t="str">
        <f>IFERROR(IF(C449="","",IF(OR(C449&gt;MAX(_xlfn.ANCHORARRAY(FitCurve!$E$3)),C449&lt;MIN(_xlfn.ANCHORARRAY(FitCurve!$E$3))),"Out of range","[ " &amp; TEXT(_xlfn.FORECAST.LINEAR(C449,R449:S449,N449:O449),"#.####") &amp; ", " &amp; TEXT(_xlfn.FORECAST.LINEAR(C449,P449:Q449,L449:M449),"#.####") &amp; " ]")),"")</f>
        <v/>
      </c>
      <c r="H449" s="52" t="str">
        <f>IF(C449="","",_xlfn.XMATCH(C449,FitCurve!AE449:AE1448,-1))</f>
        <v/>
      </c>
      <c r="I449" s="52" t="str">
        <f>IF(C449="","",_xlfn.XMATCH(C449,FitCurve!AE449:AE1448,1))</f>
        <v/>
      </c>
      <c r="J449" s="52" t="str">
        <f>IF(C449="","",_xlfn.XMATCH(C449,FitCurve!AF449:AF1448,-1))</f>
        <v/>
      </c>
      <c r="K449" s="52" t="str">
        <f>IF(C449="","",_xlfn.XMATCH(C449,FitCurve!AF449:AF1448,1))</f>
        <v/>
      </c>
      <c r="L449" s="3" t="str" cm="1">
        <f t="array" ref="L449">IF(C449="","",INDEX(FitCurve!$AE$3:$AE$1002,H449))</f>
        <v/>
      </c>
      <c r="M449" s="3" t="str" cm="1">
        <f t="array" ref="M449">IF(C449="","",INDEX(FitCurve!$AE$3:$AE$1002,I449))</f>
        <v/>
      </c>
      <c r="N449" s="3" t="str" cm="1">
        <f t="array" ref="N449">IF(C449="","",INDEX(FitCurve!$AF$3:$AF$1002,J449))</f>
        <v/>
      </c>
      <c r="O449" s="3" t="str" cm="1">
        <f t="array" ref="O449">IF(C449="","",INDEX(FitCurve!$AF$3:$AF$1002,K449))</f>
        <v/>
      </c>
      <c r="P449" s="3" t="str" cm="1">
        <f t="array" ref="P449">IF(C449="","",INDEX(FitCurve!$B$3:$B$1002,H449))</f>
        <v/>
      </c>
      <c r="Q449" s="3" t="str" cm="1">
        <f t="array" ref="Q449">IF(C449="","",INDEX(FitCurve!$B$3:$B$1002,I449))</f>
        <v/>
      </c>
      <c r="R449" s="3" t="str" cm="1">
        <f t="array" ref="R449">IF(C449="","",INDEX(FitCurve!$B$3:$B$1002,J449))</f>
        <v/>
      </c>
      <c r="S449" s="3" t="str" cm="1">
        <f t="array" ref="S449">IF(C449="","",INDEX(FitCurve!$B$3:$B$1002,K449))</f>
        <v/>
      </c>
    </row>
    <row r="450" spans="3:19" x14ac:dyDescent="0.25">
      <c r="C450" s="36"/>
      <c r="D450" s="3" t="str">
        <f>IF(C450="","",IF(OR(C450&gt;MAX(_xlfn.ANCHORARRAY(FitCurve!$E$3)),C450&lt;MIN(_xlfn.ANCHORARRAY(FitCurve!$E$3))),"Out of range",IF(CurveFitting!$N$3="5PL",10^(CurveFitting!$U$26-((LOG10(((CurveFitting!$U$25-CurveFitting!$U$24)/(C450-CurveFitting!$U$24))^(1/CurveFitting!$U$28)-1))/1)/CurveFitting!$U$27),
IF(CurveFitting!$N$3="4PL",10^(CurveFitting!$U$26-((LOG10((CurveFitting!$U$25-CurveFitting!$U$24)/(C450-CurveFitting!$U$24)-1))/CurveFitting!$U$27)),
IF(CurveFitting!$N$3="Linear",(C450-CurveFitting!$U$24)/CurveFitting!$U$25,
IF(CurveFitting!$N$3="Hyperbolic",CurveFitting!$U$25*C450/(CurveFitting!$U$24-C450),
IF(CurveFitting!$N$3="Exp1",CurveFitting!$U$26*LN(CurveFitting!$U$25/(CurveFitting!$U$25-C450)-CurveFitting!$U$24/(CurveFitting!$U$25-C450)),
IF(CurveFitting!$N$3="Exp2",CurveFitting!$U$26*LOG(CurveFitting!$U$24/(CurveFitting!$U$24-C450)-CurveFitting!$U$25/(CurveFitting!$U$24-C450)),""))))))))</f>
        <v/>
      </c>
      <c r="E450" s="3" t="str">
        <f>IFERROR(IF(C450="","",IF(OR(C450&gt;MAX(_xlfn.ANCHORARRAY(FitCurve!$E$3)),C450&lt;MIN(_xlfn.ANCHORARRAY(FitCurve!$E$3))),"Out of range","[ " &amp; TEXT(_xlfn.FORECAST.LINEAR(C450,R450:S450,N450:O450),"#.####") &amp; ", " &amp; TEXT(_xlfn.FORECAST.LINEAR(C450,P450:Q450,L450:M450),"#.####") &amp; " ]")),"")</f>
        <v/>
      </c>
      <c r="H450" s="52" t="str">
        <f>IF(C450="","",_xlfn.XMATCH(C450,FitCurve!AE450:AE1449,-1))</f>
        <v/>
      </c>
      <c r="I450" s="52" t="str">
        <f>IF(C450="","",_xlfn.XMATCH(C450,FitCurve!AE450:AE1449,1))</f>
        <v/>
      </c>
      <c r="J450" s="52" t="str">
        <f>IF(C450="","",_xlfn.XMATCH(C450,FitCurve!AF450:AF1449,-1))</f>
        <v/>
      </c>
      <c r="K450" s="52" t="str">
        <f>IF(C450="","",_xlfn.XMATCH(C450,FitCurve!AF450:AF1449,1))</f>
        <v/>
      </c>
      <c r="L450" s="3" t="str" cm="1">
        <f t="array" ref="L450">IF(C450="","",INDEX(FitCurve!$AE$3:$AE$1002,H450))</f>
        <v/>
      </c>
      <c r="M450" s="3" t="str" cm="1">
        <f t="array" ref="M450">IF(C450="","",INDEX(FitCurve!$AE$3:$AE$1002,I450))</f>
        <v/>
      </c>
      <c r="N450" s="3" t="str" cm="1">
        <f t="array" ref="N450">IF(C450="","",INDEX(FitCurve!$AF$3:$AF$1002,J450))</f>
        <v/>
      </c>
      <c r="O450" s="3" t="str" cm="1">
        <f t="array" ref="O450">IF(C450="","",INDEX(FitCurve!$AF$3:$AF$1002,K450))</f>
        <v/>
      </c>
      <c r="P450" s="3" t="str" cm="1">
        <f t="array" ref="P450">IF(C450="","",INDEX(FitCurve!$B$3:$B$1002,H450))</f>
        <v/>
      </c>
      <c r="Q450" s="3" t="str" cm="1">
        <f t="array" ref="Q450">IF(C450="","",INDEX(FitCurve!$B$3:$B$1002,I450))</f>
        <v/>
      </c>
      <c r="R450" s="3" t="str" cm="1">
        <f t="array" ref="R450">IF(C450="","",INDEX(FitCurve!$B$3:$B$1002,J450))</f>
        <v/>
      </c>
      <c r="S450" s="3" t="str" cm="1">
        <f t="array" ref="S450">IF(C450="","",INDEX(FitCurve!$B$3:$B$1002,K450))</f>
        <v/>
      </c>
    </row>
    <row r="451" spans="3:19" x14ac:dyDescent="0.25">
      <c r="C451" s="36"/>
      <c r="D451" s="3" t="str">
        <f>IF(C451="","",IF(OR(C451&gt;MAX(_xlfn.ANCHORARRAY(FitCurve!$E$3)),C451&lt;MIN(_xlfn.ANCHORARRAY(FitCurve!$E$3))),"Out of range",IF(CurveFitting!$N$3="5PL",10^(CurveFitting!$U$26-((LOG10(((CurveFitting!$U$25-CurveFitting!$U$24)/(C451-CurveFitting!$U$24))^(1/CurveFitting!$U$28)-1))/1)/CurveFitting!$U$27),
IF(CurveFitting!$N$3="4PL",10^(CurveFitting!$U$26-((LOG10((CurveFitting!$U$25-CurveFitting!$U$24)/(C451-CurveFitting!$U$24)-1))/CurveFitting!$U$27)),
IF(CurveFitting!$N$3="Linear",(C451-CurveFitting!$U$24)/CurveFitting!$U$25,
IF(CurveFitting!$N$3="Hyperbolic",CurveFitting!$U$25*C451/(CurveFitting!$U$24-C451),
IF(CurveFitting!$N$3="Exp1",CurveFitting!$U$26*LN(CurveFitting!$U$25/(CurveFitting!$U$25-C451)-CurveFitting!$U$24/(CurveFitting!$U$25-C451)),
IF(CurveFitting!$N$3="Exp2",CurveFitting!$U$26*LOG(CurveFitting!$U$24/(CurveFitting!$U$24-C451)-CurveFitting!$U$25/(CurveFitting!$U$24-C451)),""))))))))</f>
        <v/>
      </c>
      <c r="E451" s="3" t="str">
        <f>IFERROR(IF(C451="","",IF(OR(C451&gt;MAX(_xlfn.ANCHORARRAY(FitCurve!$E$3)),C451&lt;MIN(_xlfn.ANCHORARRAY(FitCurve!$E$3))),"Out of range","[ " &amp; TEXT(_xlfn.FORECAST.LINEAR(C451,R451:S451,N451:O451),"#.####") &amp; ", " &amp; TEXT(_xlfn.FORECAST.LINEAR(C451,P451:Q451,L451:M451),"#.####") &amp; " ]")),"")</f>
        <v/>
      </c>
      <c r="H451" s="52" t="str">
        <f>IF(C451="","",_xlfn.XMATCH(C451,FitCurve!AE451:AE1450,-1))</f>
        <v/>
      </c>
      <c r="I451" s="52" t="str">
        <f>IF(C451="","",_xlfn.XMATCH(C451,FitCurve!AE451:AE1450,1))</f>
        <v/>
      </c>
      <c r="J451" s="52" t="str">
        <f>IF(C451="","",_xlfn.XMATCH(C451,FitCurve!AF451:AF1450,-1))</f>
        <v/>
      </c>
      <c r="K451" s="52" t="str">
        <f>IF(C451="","",_xlfn.XMATCH(C451,FitCurve!AF451:AF1450,1))</f>
        <v/>
      </c>
      <c r="L451" s="3" t="str" cm="1">
        <f t="array" ref="L451">IF(C451="","",INDEX(FitCurve!$AE$3:$AE$1002,H451))</f>
        <v/>
      </c>
      <c r="M451" s="3" t="str" cm="1">
        <f t="array" ref="M451">IF(C451="","",INDEX(FitCurve!$AE$3:$AE$1002,I451))</f>
        <v/>
      </c>
      <c r="N451" s="3" t="str" cm="1">
        <f t="array" ref="N451">IF(C451="","",INDEX(FitCurve!$AF$3:$AF$1002,J451))</f>
        <v/>
      </c>
      <c r="O451" s="3" t="str" cm="1">
        <f t="array" ref="O451">IF(C451="","",INDEX(FitCurve!$AF$3:$AF$1002,K451))</f>
        <v/>
      </c>
      <c r="P451" s="3" t="str" cm="1">
        <f t="array" ref="P451">IF(C451="","",INDEX(FitCurve!$B$3:$B$1002,H451))</f>
        <v/>
      </c>
      <c r="Q451" s="3" t="str" cm="1">
        <f t="array" ref="Q451">IF(C451="","",INDEX(FitCurve!$B$3:$B$1002,I451))</f>
        <v/>
      </c>
      <c r="R451" s="3" t="str" cm="1">
        <f t="array" ref="R451">IF(C451="","",INDEX(FitCurve!$B$3:$B$1002,J451))</f>
        <v/>
      </c>
      <c r="S451" s="3" t="str" cm="1">
        <f t="array" ref="S451">IF(C451="","",INDEX(FitCurve!$B$3:$B$1002,K451))</f>
        <v/>
      </c>
    </row>
    <row r="452" spans="3:19" x14ac:dyDescent="0.25">
      <c r="C452" s="36"/>
      <c r="D452" s="3" t="str">
        <f>IF(C452="","",IF(OR(C452&gt;MAX(_xlfn.ANCHORARRAY(FitCurve!$E$3)),C452&lt;MIN(_xlfn.ANCHORARRAY(FitCurve!$E$3))),"Out of range",IF(CurveFitting!$N$3="5PL",10^(CurveFitting!$U$26-((LOG10(((CurveFitting!$U$25-CurveFitting!$U$24)/(C452-CurveFitting!$U$24))^(1/CurveFitting!$U$28)-1))/1)/CurveFitting!$U$27),
IF(CurveFitting!$N$3="4PL",10^(CurveFitting!$U$26-((LOG10((CurveFitting!$U$25-CurveFitting!$U$24)/(C452-CurveFitting!$U$24)-1))/CurveFitting!$U$27)),
IF(CurveFitting!$N$3="Linear",(C452-CurveFitting!$U$24)/CurveFitting!$U$25,
IF(CurveFitting!$N$3="Hyperbolic",CurveFitting!$U$25*C452/(CurveFitting!$U$24-C452),
IF(CurveFitting!$N$3="Exp1",CurveFitting!$U$26*LN(CurveFitting!$U$25/(CurveFitting!$U$25-C452)-CurveFitting!$U$24/(CurveFitting!$U$25-C452)),
IF(CurveFitting!$N$3="Exp2",CurveFitting!$U$26*LOG(CurveFitting!$U$24/(CurveFitting!$U$24-C452)-CurveFitting!$U$25/(CurveFitting!$U$24-C452)),""))))))))</f>
        <v/>
      </c>
      <c r="E452" s="3" t="str">
        <f>IFERROR(IF(C452="","",IF(OR(C452&gt;MAX(_xlfn.ANCHORARRAY(FitCurve!$E$3)),C452&lt;MIN(_xlfn.ANCHORARRAY(FitCurve!$E$3))),"Out of range","[ " &amp; TEXT(_xlfn.FORECAST.LINEAR(C452,R452:S452,N452:O452),"#.####") &amp; ", " &amp; TEXT(_xlfn.FORECAST.LINEAR(C452,P452:Q452,L452:M452),"#.####") &amp; " ]")),"")</f>
        <v/>
      </c>
      <c r="H452" s="52" t="str">
        <f>IF(C452="","",_xlfn.XMATCH(C452,FitCurve!AE452:AE1451,-1))</f>
        <v/>
      </c>
      <c r="I452" s="52" t="str">
        <f>IF(C452="","",_xlfn.XMATCH(C452,FitCurve!AE452:AE1451,1))</f>
        <v/>
      </c>
      <c r="J452" s="52" t="str">
        <f>IF(C452="","",_xlfn.XMATCH(C452,FitCurve!AF452:AF1451,-1))</f>
        <v/>
      </c>
      <c r="K452" s="52" t="str">
        <f>IF(C452="","",_xlfn.XMATCH(C452,FitCurve!AF452:AF1451,1))</f>
        <v/>
      </c>
      <c r="L452" s="3" t="str" cm="1">
        <f t="array" ref="L452">IF(C452="","",INDEX(FitCurve!$AE$3:$AE$1002,H452))</f>
        <v/>
      </c>
      <c r="M452" s="3" t="str" cm="1">
        <f t="array" ref="M452">IF(C452="","",INDEX(FitCurve!$AE$3:$AE$1002,I452))</f>
        <v/>
      </c>
      <c r="N452" s="3" t="str" cm="1">
        <f t="array" ref="N452">IF(C452="","",INDEX(FitCurve!$AF$3:$AF$1002,J452))</f>
        <v/>
      </c>
      <c r="O452" s="3" t="str" cm="1">
        <f t="array" ref="O452">IF(C452="","",INDEX(FitCurve!$AF$3:$AF$1002,K452))</f>
        <v/>
      </c>
      <c r="P452" s="3" t="str" cm="1">
        <f t="array" ref="P452">IF(C452="","",INDEX(FitCurve!$B$3:$B$1002,H452))</f>
        <v/>
      </c>
      <c r="Q452" s="3" t="str" cm="1">
        <f t="array" ref="Q452">IF(C452="","",INDEX(FitCurve!$B$3:$B$1002,I452))</f>
        <v/>
      </c>
      <c r="R452" s="3" t="str" cm="1">
        <f t="array" ref="R452">IF(C452="","",INDEX(FitCurve!$B$3:$B$1002,J452))</f>
        <v/>
      </c>
      <c r="S452" s="3" t="str" cm="1">
        <f t="array" ref="S452">IF(C452="","",INDEX(FitCurve!$B$3:$B$1002,K452))</f>
        <v/>
      </c>
    </row>
    <row r="453" spans="3:19" x14ac:dyDescent="0.25">
      <c r="C453" s="36"/>
      <c r="D453" s="3" t="str">
        <f>IF(C453="","",IF(OR(C453&gt;MAX(_xlfn.ANCHORARRAY(FitCurve!$E$3)),C453&lt;MIN(_xlfn.ANCHORARRAY(FitCurve!$E$3))),"Out of range",IF(CurveFitting!$N$3="5PL",10^(CurveFitting!$U$26-((LOG10(((CurveFitting!$U$25-CurveFitting!$U$24)/(C453-CurveFitting!$U$24))^(1/CurveFitting!$U$28)-1))/1)/CurveFitting!$U$27),
IF(CurveFitting!$N$3="4PL",10^(CurveFitting!$U$26-((LOG10((CurveFitting!$U$25-CurveFitting!$U$24)/(C453-CurveFitting!$U$24)-1))/CurveFitting!$U$27)),
IF(CurveFitting!$N$3="Linear",(C453-CurveFitting!$U$24)/CurveFitting!$U$25,
IF(CurveFitting!$N$3="Hyperbolic",CurveFitting!$U$25*C453/(CurveFitting!$U$24-C453),
IF(CurveFitting!$N$3="Exp1",CurveFitting!$U$26*LN(CurveFitting!$U$25/(CurveFitting!$U$25-C453)-CurveFitting!$U$24/(CurveFitting!$U$25-C453)),
IF(CurveFitting!$N$3="Exp2",CurveFitting!$U$26*LOG(CurveFitting!$U$24/(CurveFitting!$U$24-C453)-CurveFitting!$U$25/(CurveFitting!$U$24-C453)),""))))))))</f>
        <v/>
      </c>
      <c r="E453" s="3" t="str">
        <f>IFERROR(IF(C453="","",IF(OR(C453&gt;MAX(_xlfn.ANCHORARRAY(FitCurve!$E$3)),C453&lt;MIN(_xlfn.ANCHORARRAY(FitCurve!$E$3))),"Out of range","[ " &amp; TEXT(_xlfn.FORECAST.LINEAR(C453,R453:S453,N453:O453),"#.####") &amp; ", " &amp; TEXT(_xlfn.FORECAST.LINEAR(C453,P453:Q453,L453:M453),"#.####") &amp; " ]")),"")</f>
        <v/>
      </c>
      <c r="H453" s="52" t="str">
        <f>IF(C453="","",_xlfn.XMATCH(C453,FitCurve!AE453:AE1452,-1))</f>
        <v/>
      </c>
      <c r="I453" s="52" t="str">
        <f>IF(C453="","",_xlfn.XMATCH(C453,FitCurve!AE453:AE1452,1))</f>
        <v/>
      </c>
      <c r="J453" s="52" t="str">
        <f>IF(C453="","",_xlfn.XMATCH(C453,FitCurve!AF453:AF1452,-1))</f>
        <v/>
      </c>
      <c r="K453" s="52" t="str">
        <f>IF(C453="","",_xlfn.XMATCH(C453,FitCurve!AF453:AF1452,1))</f>
        <v/>
      </c>
      <c r="L453" s="3" t="str" cm="1">
        <f t="array" ref="L453">IF(C453="","",INDEX(FitCurve!$AE$3:$AE$1002,H453))</f>
        <v/>
      </c>
      <c r="M453" s="3" t="str" cm="1">
        <f t="array" ref="M453">IF(C453="","",INDEX(FitCurve!$AE$3:$AE$1002,I453))</f>
        <v/>
      </c>
      <c r="N453" s="3" t="str" cm="1">
        <f t="array" ref="N453">IF(C453="","",INDEX(FitCurve!$AF$3:$AF$1002,J453))</f>
        <v/>
      </c>
      <c r="O453" s="3" t="str" cm="1">
        <f t="array" ref="O453">IF(C453="","",INDEX(FitCurve!$AF$3:$AF$1002,K453))</f>
        <v/>
      </c>
      <c r="P453" s="3" t="str" cm="1">
        <f t="array" ref="P453">IF(C453="","",INDEX(FitCurve!$B$3:$B$1002,H453))</f>
        <v/>
      </c>
      <c r="Q453" s="3" t="str" cm="1">
        <f t="array" ref="Q453">IF(C453="","",INDEX(FitCurve!$B$3:$B$1002,I453))</f>
        <v/>
      </c>
      <c r="R453" s="3" t="str" cm="1">
        <f t="array" ref="R453">IF(C453="","",INDEX(FitCurve!$B$3:$B$1002,J453))</f>
        <v/>
      </c>
      <c r="S453" s="3" t="str" cm="1">
        <f t="array" ref="S453">IF(C453="","",INDEX(FitCurve!$B$3:$B$1002,K453))</f>
        <v/>
      </c>
    </row>
    <row r="454" spans="3:19" x14ac:dyDescent="0.25">
      <c r="C454" s="36"/>
      <c r="D454" s="3" t="str">
        <f>IF(C454="","",IF(OR(C454&gt;MAX(_xlfn.ANCHORARRAY(FitCurve!$E$3)),C454&lt;MIN(_xlfn.ANCHORARRAY(FitCurve!$E$3))),"Out of range",IF(CurveFitting!$N$3="5PL",10^(CurveFitting!$U$26-((LOG10(((CurveFitting!$U$25-CurveFitting!$U$24)/(C454-CurveFitting!$U$24))^(1/CurveFitting!$U$28)-1))/1)/CurveFitting!$U$27),
IF(CurveFitting!$N$3="4PL",10^(CurveFitting!$U$26-((LOG10((CurveFitting!$U$25-CurveFitting!$U$24)/(C454-CurveFitting!$U$24)-1))/CurveFitting!$U$27)),
IF(CurveFitting!$N$3="Linear",(C454-CurveFitting!$U$24)/CurveFitting!$U$25,
IF(CurveFitting!$N$3="Hyperbolic",CurveFitting!$U$25*C454/(CurveFitting!$U$24-C454),
IF(CurveFitting!$N$3="Exp1",CurveFitting!$U$26*LN(CurveFitting!$U$25/(CurveFitting!$U$25-C454)-CurveFitting!$U$24/(CurveFitting!$U$25-C454)),
IF(CurveFitting!$N$3="Exp2",CurveFitting!$U$26*LOG(CurveFitting!$U$24/(CurveFitting!$U$24-C454)-CurveFitting!$U$25/(CurveFitting!$U$24-C454)),""))))))))</f>
        <v/>
      </c>
      <c r="E454" s="3" t="str">
        <f>IFERROR(IF(C454="","",IF(OR(C454&gt;MAX(_xlfn.ANCHORARRAY(FitCurve!$E$3)),C454&lt;MIN(_xlfn.ANCHORARRAY(FitCurve!$E$3))),"Out of range","[ " &amp; TEXT(_xlfn.FORECAST.LINEAR(C454,R454:S454,N454:O454),"#.####") &amp; ", " &amp; TEXT(_xlfn.FORECAST.LINEAR(C454,P454:Q454,L454:M454),"#.####") &amp; " ]")),"")</f>
        <v/>
      </c>
      <c r="H454" s="52" t="str">
        <f>IF(C454="","",_xlfn.XMATCH(C454,FitCurve!AE454:AE1453,-1))</f>
        <v/>
      </c>
      <c r="I454" s="52" t="str">
        <f>IF(C454="","",_xlfn.XMATCH(C454,FitCurve!AE454:AE1453,1))</f>
        <v/>
      </c>
      <c r="J454" s="52" t="str">
        <f>IF(C454="","",_xlfn.XMATCH(C454,FitCurve!AF454:AF1453,-1))</f>
        <v/>
      </c>
      <c r="K454" s="52" t="str">
        <f>IF(C454="","",_xlfn.XMATCH(C454,FitCurve!AF454:AF1453,1))</f>
        <v/>
      </c>
      <c r="L454" s="3" t="str" cm="1">
        <f t="array" ref="L454">IF(C454="","",INDEX(FitCurve!$AE$3:$AE$1002,H454))</f>
        <v/>
      </c>
      <c r="M454" s="3" t="str" cm="1">
        <f t="array" ref="M454">IF(C454="","",INDEX(FitCurve!$AE$3:$AE$1002,I454))</f>
        <v/>
      </c>
      <c r="N454" s="3" t="str" cm="1">
        <f t="array" ref="N454">IF(C454="","",INDEX(FitCurve!$AF$3:$AF$1002,J454))</f>
        <v/>
      </c>
      <c r="O454" s="3" t="str" cm="1">
        <f t="array" ref="O454">IF(C454="","",INDEX(FitCurve!$AF$3:$AF$1002,K454))</f>
        <v/>
      </c>
      <c r="P454" s="3" t="str" cm="1">
        <f t="array" ref="P454">IF(C454="","",INDEX(FitCurve!$B$3:$B$1002,H454))</f>
        <v/>
      </c>
      <c r="Q454" s="3" t="str" cm="1">
        <f t="array" ref="Q454">IF(C454="","",INDEX(FitCurve!$B$3:$B$1002,I454))</f>
        <v/>
      </c>
      <c r="R454" s="3" t="str" cm="1">
        <f t="array" ref="R454">IF(C454="","",INDEX(FitCurve!$B$3:$B$1002,J454))</f>
        <v/>
      </c>
      <c r="S454" s="3" t="str" cm="1">
        <f t="array" ref="S454">IF(C454="","",INDEX(FitCurve!$B$3:$B$1002,K454))</f>
        <v/>
      </c>
    </row>
    <row r="455" spans="3:19" x14ac:dyDescent="0.25">
      <c r="C455" s="36"/>
      <c r="D455" s="3" t="str">
        <f>IF(C455="","",IF(OR(C455&gt;MAX(_xlfn.ANCHORARRAY(FitCurve!$E$3)),C455&lt;MIN(_xlfn.ANCHORARRAY(FitCurve!$E$3))),"Out of range",IF(CurveFitting!$N$3="5PL",10^(CurveFitting!$U$26-((LOG10(((CurveFitting!$U$25-CurveFitting!$U$24)/(C455-CurveFitting!$U$24))^(1/CurveFitting!$U$28)-1))/1)/CurveFitting!$U$27),
IF(CurveFitting!$N$3="4PL",10^(CurveFitting!$U$26-((LOG10((CurveFitting!$U$25-CurveFitting!$U$24)/(C455-CurveFitting!$U$24)-1))/CurveFitting!$U$27)),
IF(CurveFitting!$N$3="Linear",(C455-CurveFitting!$U$24)/CurveFitting!$U$25,
IF(CurveFitting!$N$3="Hyperbolic",CurveFitting!$U$25*C455/(CurveFitting!$U$24-C455),
IF(CurveFitting!$N$3="Exp1",CurveFitting!$U$26*LN(CurveFitting!$U$25/(CurveFitting!$U$25-C455)-CurveFitting!$U$24/(CurveFitting!$U$25-C455)),
IF(CurveFitting!$N$3="Exp2",CurveFitting!$U$26*LOG(CurveFitting!$U$24/(CurveFitting!$U$24-C455)-CurveFitting!$U$25/(CurveFitting!$U$24-C455)),""))))))))</f>
        <v/>
      </c>
      <c r="E455" s="3" t="str">
        <f>IFERROR(IF(C455="","",IF(OR(C455&gt;MAX(_xlfn.ANCHORARRAY(FitCurve!$E$3)),C455&lt;MIN(_xlfn.ANCHORARRAY(FitCurve!$E$3))),"Out of range","[ " &amp; TEXT(_xlfn.FORECAST.LINEAR(C455,R455:S455,N455:O455),"#.####") &amp; ", " &amp; TEXT(_xlfn.FORECAST.LINEAR(C455,P455:Q455,L455:M455),"#.####") &amp; " ]")),"")</f>
        <v/>
      </c>
      <c r="H455" s="52" t="str">
        <f>IF(C455="","",_xlfn.XMATCH(C455,FitCurve!AE455:AE1454,-1))</f>
        <v/>
      </c>
      <c r="I455" s="52" t="str">
        <f>IF(C455="","",_xlfn.XMATCH(C455,FitCurve!AE455:AE1454,1))</f>
        <v/>
      </c>
      <c r="J455" s="52" t="str">
        <f>IF(C455="","",_xlfn.XMATCH(C455,FitCurve!AF455:AF1454,-1))</f>
        <v/>
      </c>
      <c r="K455" s="52" t="str">
        <f>IF(C455="","",_xlfn.XMATCH(C455,FitCurve!AF455:AF1454,1))</f>
        <v/>
      </c>
      <c r="L455" s="3" t="str" cm="1">
        <f t="array" ref="L455">IF(C455="","",INDEX(FitCurve!$AE$3:$AE$1002,H455))</f>
        <v/>
      </c>
      <c r="M455" s="3" t="str" cm="1">
        <f t="array" ref="M455">IF(C455="","",INDEX(FitCurve!$AE$3:$AE$1002,I455))</f>
        <v/>
      </c>
      <c r="N455" s="3" t="str" cm="1">
        <f t="array" ref="N455">IF(C455="","",INDEX(FitCurve!$AF$3:$AF$1002,J455))</f>
        <v/>
      </c>
      <c r="O455" s="3" t="str" cm="1">
        <f t="array" ref="O455">IF(C455="","",INDEX(FitCurve!$AF$3:$AF$1002,K455))</f>
        <v/>
      </c>
      <c r="P455" s="3" t="str" cm="1">
        <f t="array" ref="P455">IF(C455="","",INDEX(FitCurve!$B$3:$B$1002,H455))</f>
        <v/>
      </c>
      <c r="Q455" s="3" t="str" cm="1">
        <f t="array" ref="Q455">IF(C455="","",INDEX(FitCurve!$B$3:$B$1002,I455))</f>
        <v/>
      </c>
      <c r="R455" s="3" t="str" cm="1">
        <f t="array" ref="R455">IF(C455="","",INDEX(FitCurve!$B$3:$B$1002,J455))</f>
        <v/>
      </c>
      <c r="S455" s="3" t="str" cm="1">
        <f t="array" ref="S455">IF(C455="","",INDEX(FitCurve!$B$3:$B$1002,K455))</f>
        <v/>
      </c>
    </row>
    <row r="456" spans="3:19" x14ac:dyDescent="0.25">
      <c r="C456" s="36"/>
      <c r="D456" s="3" t="str">
        <f>IF(C456="","",IF(OR(C456&gt;MAX(_xlfn.ANCHORARRAY(FitCurve!$E$3)),C456&lt;MIN(_xlfn.ANCHORARRAY(FitCurve!$E$3))),"Out of range",IF(CurveFitting!$N$3="5PL",10^(CurveFitting!$U$26-((LOG10(((CurveFitting!$U$25-CurveFitting!$U$24)/(C456-CurveFitting!$U$24))^(1/CurveFitting!$U$28)-1))/1)/CurveFitting!$U$27),
IF(CurveFitting!$N$3="4PL",10^(CurveFitting!$U$26-((LOG10((CurveFitting!$U$25-CurveFitting!$U$24)/(C456-CurveFitting!$U$24)-1))/CurveFitting!$U$27)),
IF(CurveFitting!$N$3="Linear",(C456-CurveFitting!$U$24)/CurveFitting!$U$25,
IF(CurveFitting!$N$3="Hyperbolic",CurveFitting!$U$25*C456/(CurveFitting!$U$24-C456),
IF(CurveFitting!$N$3="Exp1",CurveFitting!$U$26*LN(CurveFitting!$U$25/(CurveFitting!$U$25-C456)-CurveFitting!$U$24/(CurveFitting!$U$25-C456)),
IF(CurveFitting!$N$3="Exp2",CurveFitting!$U$26*LOG(CurveFitting!$U$24/(CurveFitting!$U$24-C456)-CurveFitting!$U$25/(CurveFitting!$U$24-C456)),""))))))))</f>
        <v/>
      </c>
      <c r="E456" s="3" t="str">
        <f>IFERROR(IF(C456="","",IF(OR(C456&gt;MAX(_xlfn.ANCHORARRAY(FitCurve!$E$3)),C456&lt;MIN(_xlfn.ANCHORARRAY(FitCurve!$E$3))),"Out of range","[ " &amp; TEXT(_xlfn.FORECAST.LINEAR(C456,R456:S456,N456:O456),"#.####") &amp; ", " &amp; TEXT(_xlfn.FORECAST.LINEAR(C456,P456:Q456,L456:M456),"#.####") &amp; " ]")),"")</f>
        <v/>
      </c>
      <c r="H456" s="52" t="str">
        <f>IF(C456="","",_xlfn.XMATCH(C456,FitCurve!AE456:AE1455,-1))</f>
        <v/>
      </c>
      <c r="I456" s="52" t="str">
        <f>IF(C456="","",_xlfn.XMATCH(C456,FitCurve!AE456:AE1455,1))</f>
        <v/>
      </c>
      <c r="J456" s="52" t="str">
        <f>IF(C456="","",_xlfn.XMATCH(C456,FitCurve!AF456:AF1455,-1))</f>
        <v/>
      </c>
      <c r="K456" s="52" t="str">
        <f>IF(C456="","",_xlfn.XMATCH(C456,FitCurve!AF456:AF1455,1))</f>
        <v/>
      </c>
      <c r="L456" s="3" t="str" cm="1">
        <f t="array" ref="L456">IF(C456="","",INDEX(FitCurve!$AE$3:$AE$1002,H456))</f>
        <v/>
      </c>
      <c r="M456" s="3" t="str" cm="1">
        <f t="array" ref="M456">IF(C456="","",INDEX(FitCurve!$AE$3:$AE$1002,I456))</f>
        <v/>
      </c>
      <c r="N456" s="3" t="str" cm="1">
        <f t="array" ref="N456">IF(C456="","",INDEX(FitCurve!$AF$3:$AF$1002,J456))</f>
        <v/>
      </c>
      <c r="O456" s="3" t="str" cm="1">
        <f t="array" ref="O456">IF(C456="","",INDEX(FitCurve!$AF$3:$AF$1002,K456))</f>
        <v/>
      </c>
      <c r="P456" s="3" t="str" cm="1">
        <f t="array" ref="P456">IF(C456="","",INDEX(FitCurve!$B$3:$B$1002,H456))</f>
        <v/>
      </c>
      <c r="Q456" s="3" t="str" cm="1">
        <f t="array" ref="Q456">IF(C456="","",INDEX(FitCurve!$B$3:$B$1002,I456))</f>
        <v/>
      </c>
      <c r="R456" s="3" t="str" cm="1">
        <f t="array" ref="R456">IF(C456="","",INDEX(FitCurve!$B$3:$B$1002,J456))</f>
        <v/>
      </c>
      <c r="S456" s="3" t="str" cm="1">
        <f t="array" ref="S456">IF(C456="","",INDEX(FitCurve!$B$3:$B$1002,K456))</f>
        <v/>
      </c>
    </row>
    <row r="457" spans="3:19" x14ac:dyDescent="0.25">
      <c r="C457" s="36"/>
      <c r="D457" s="3" t="str">
        <f>IF(C457="","",IF(OR(C457&gt;MAX(_xlfn.ANCHORARRAY(FitCurve!$E$3)),C457&lt;MIN(_xlfn.ANCHORARRAY(FitCurve!$E$3))),"Out of range",IF(CurveFitting!$N$3="5PL",10^(CurveFitting!$U$26-((LOG10(((CurveFitting!$U$25-CurveFitting!$U$24)/(C457-CurveFitting!$U$24))^(1/CurveFitting!$U$28)-1))/1)/CurveFitting!$U$27),
IF(CurveFitting!$N$3="4PL",10^(CurveFitting!$U$26-((LOG10((CurveFitting!$U$25-CurveFitting!$U$24)/(C457-CurveFitting!$U$24)-1))/CurveFitting!$U$27)),
IF(CurveFitting!$N$3="Linear",(C457-CurveFitting!$U$24)/CurveFitting!$U$25,
IF(CurveFitting!$N$3="Hyperbolic",CurveFitting!$U$25*C457/(CurveFitting!$U$24-C457),
IF(CurveFitting!$N$3="Exp1",CurveFitting!$U$26*LN(CurveFitting!$U$25/(CurveFitting!$U$25-C457)-CurveFitting!$U$24/(CurveFitting!$U$25-C457)),
IF(CurveFitting!$N$3="Exp2",CurveFitting!$U$26*LOG(CurveFitting!$U$24/(CurveFitting!$U$24-C457)-CurveFitting!$U$25/(CurveFitting!$U$24-C457)),""))))))))</f>
        <v/>
      </c>
      <c r="E457" s="3" t="str">
        <f>IFERROR(IF(C457="","",IF(OR(C457&gt;MAX(_xlfn.ANCHORARRAY(FitCurve!$E$3)),C457&lt;MIN(_xlfn.ANCHORARRAY(FitCurve!$E$3))),"Out of range","[ " &amp; TEXT(_xlfn.FORECAST.LINEAR(C457,R457:S457,N457:O457),"#.####") &amp; ", " &amp; TEXT(_xlfn.FORECAST.LINEAR(C457,P457:Q457,L457:M457),"#.####") &amp; " ]")),"")</f>
        <v/>
      </c>
      <c r="H457" s="52" t="str">
        <f>IF(C457="","",_xlfn.XMATCH(C457,FitCurve!AE457:AE1456,-1))</f>
        <v/>
      </c>
      <c r="I457" s="52" t="str">
        <f>IF(C457="","",_xlfn.XMATCH(C457,FitCurve!AE457:AE1456,1))</f>
        <v/>
      </c>
      <c r="J457" s="52" t="str">
        <f>IF(C457="","",_xlfn.XMATCH(C457,FitCurve!AF457:AF1456,-1))</f>
        <v/>
      </c>
      <c r="K457" s="52" t="str">
        <f>IF(C457="","",_xlfn.XMATCH(C457,FitCurve!AF457:AF1456,1))</f>
        <v/>
      </c>
      <c r="L457" s="3" t="str" cm="1">
        <f t="array" ref="L457">IF(C457="","",INDEX(FitCurve!$AE$3:$AE$1002,H457))</f>
        <v/>
      </c>
      <c r="M457" s="3" t="str" cm="1">
        <f t="array" ref="M457">IF(C457="","",INDEX(FitCurve!$AE$3:$AE$1002,I457))</f>
        <v/>
      </c>
      <c r="N457" s="3" t="str" cm="1">
        <f t="array" ref="N457">IF(C457="","",INDEX(FitCurve!$AF$3:$AF$1002,J457))</f>
        <v/>
      </c>
      <c r="O457" s="3" t="str" cm="1">
        <f t="array" ref="O457">IF(C457="","",INDEX(FitCurve!$AF$3:$AF$1002,K457))</f>
        <v/>
      </c>
      <c r="P457" s="3" t="str" cm="1">
        <f t="array" ref="P457">IF(C457="","",INDEX(FitCurve!$B$3:$B$1002,H457))</f>
        <v/>
      </c>
      <c r="Q457" s="3" t="str" cm="1">
        <f t="array" ref="Q457">IF(C457="","",INDEX(FitCurve!$B$3:$B$1002,I457))</f>
        <v/>
      </c>
      <c r="R457" s="3" t="str" cm="1">
        <f t="array" ref="R457">IF(C457="","",INDEX(FitCurve!$B$3:$B$1002,J457))</f>
        <v/>
      </c>
      <c r="S457" s="3" t="str" cm="1">
        <f t="array" ref="S457">IF(C457="","",INDEX(FitCurve!$B$3:$B$1002,K457))</f>
        <v/>
      </c>
    </row>
    <row r="458" spans="3:19" x14ac:dyDescent="0.25">
      <c r="C458" s="36"/>
      <c r="D458" s="3" t="str">
        <f>IF(C458="","",IF(OR(C458&gt;MAX(_xlfn.ANCHORARRAY(FitCurve!$E$3)),C458&lt;MIN(_xlfn.ANCHORARRAY(FitCurve!$E$3))),"Out of range",IF(CurveFitting!$N$3="5PL",10^(CurveFitting!$U$26-((LOG10(((CurveFitting!$U$25-CurveFitting!$U$24)/(C458-CurveFitting!$U$24))^(1/CurveFitting!$U$28)-1))/1)/CurveFitting!$U$27),
IF(CurveFitting!$N$3="4PL",10^(CurveFitting!$U$26-((LOG10((CurveFitting!$U$25-CurveFitting!$U$24)/(C458-CurveFitting!$U$24)-1))/CurveFitting!$U$27)),
IF(CurveFitting!$N$3="Linear",(C458-CurveFitting!$U$24)/CurveFitting!$U$25,
IF(CurveFitting!$N$3="Hyperbolic",CurveFitting!$U$25*C458/(CurveFitting!$U$24-C458),
IF(CurveFitting!$N$3="Exp1",CurveFitting!$U$26*LN(CurveFitting!$U$25/(CurveFitting!$U$25-C458)-CurveFitting!$U$24/(CurveFitting!$U$25-C458)),
IF(CurveFitting!$N$3="Exp2",CurveFitting!$U$26*LOG(CurveFitting!$U$24/(CurveFitting!$U$24-C458)-CurveFitting!$U$25/(CurveFitting!$U$24-C458)),""))))))))</f>
        <v/>
      </c>
      <c r="E458" s="3" t="str">
        <f>IFERROR(IF(C458="","",IF(OR(C458&gt;MAX(_xlfn.ANCHORARRAY(FitCurve!$E$3)),C458&lt;MIN(_xlfn.ANCHORARRAY(FitCurve!$E$3))),"Out of range","[ " &amp; TEXT(_xlfn.FORECAST.LINEAR(C458,R458:S458,N458:O458),"#.####") &amp; ", " &amp; TEXT(_xlfn.FORECAST.LINEAR(C458,P458:Q458,L458:M458),"#.####") &amp; " ]")),"")</f>
        <v/>
      </c>
      <c r="H458" s="52" t="str">
        <f>IF(C458="","",_xlfn.XMATCH(C458,FitCurve!AE458:AE1457,-1))</f>
        <v/>
      </c>
      <c r="I458" s="52" t="str">
        <f>IF(C458="","",_xlfn.XMATCH(C458,FitCurve!AE458:AE1457,1))</f>
        <v/>
      </c>
      <c r="J458" s="52" t="str">
        <f>IF(C458="","",_xlfn.XMATCH(C458,FitCurve!AF458:AF1457,-1))</f>
        <v/>
      </c>
      <c r="K458" s="52" t="str">
        <f>IF(C458="","",_xlfn.XMATCH(C458,FitCurve!AF458:AF1457,1))</f>
        <v/>
      </c>
      <c r="L458" s="3" t="str" cm="1">
        <f t="array" ref="L458">IF(C458="","",INDEX(FitCurve!$AE$3:$AE$1002,H458))</f>
        <v/>
      </c>
      <c r="M458" s="3" t="str" cm="1">
        <f t="array" ref="M458">IF(C458="","",INDEX(FitCurve!$AE$3:$AE$1002,I458))</f>
        <v/>
      </c>
      <c r="N458" s="3" t="str" cm="1">
        <f t="array" ref="N458">IF(C458="","",INDEX(FitCurve!$AF$3:$AF$1002,J458))</f>
        <v/>
      </c>
      <c r="O458" s="3" t="str" cm="1">
        <f t="array" ref="O458">IF(C458="","",INDEX(FitCurve!$AF$3:$AF$1002,K458))</f>
        <v/>
      </c>
      <c r="P458" s="3" t="str" cm="1">
        <f t="array" ref="P458">IF(C458="","",INDEX(FitCurve!$B$3:$B$1002,H458))</f>
        <v/>
      </c>
      <c r="Q458" s="3" t="str" cm="1">
        <f t="array" ref="Q458">IF(C458="","",INDEX(FitCurve!$B$3:$B$1002,I458))</f>
        <v/>
      </c>
      <c r="R458" s="3" t="str" cm="1">
        <f t="array" ref="R458">IF(C458="","",INDEX(FitCurve!$B$3:$B$1002,J458))</f>
        <v/>
      </c>
      <c r="S458" s="3" t="str" cm="1">
        <f t="array" ref="S458">IF(C458="","",INDEX(FitCurve!$B$3:$B$1002,K458))</f>
        <v/>
      </c>
    </row>
    <row r="459" spans="3:19" x14ac:dyDescent="0.25">
      <c r="C459" s="36"/>
      <c r="D459" s="3" t="str">
        <f>IF(C459="","",IF(OR(C459&gt;MAX(_xlfn.ANCHORARRAY(FitCurve!$E$3)),C459&lt;MIN(_xlfn.ANCHORARRAY(FitCurve!$E$3))),"Out of range",IF(CurveFitting!$N$3="5PL",10^(CurveFitting!$U$26-((LOG10(((CurveFitting!$U$25-CurveFitting!$U$24)/(C459-CurveFitting!$U$24))^(1/CurveFitting!$U$28)-1))/1)/CurveFitting!$U$27),
IF(CurveFitting!$N$3="4PL",10^(CurveFitting!$U$26-((LOG10((CurveFitting!$U$25-CurveFitting!$U$24)/(C459-CurveFitting!$U$24)-1))/CurveFitting!$U$27)),
IF(CurveFitting!$N$3="Linear",(C459-CurveFitting!$U$24)/CurveFitting!$U$25,
IF(CurveFitting!$N$3="Hyperbolic",CurveFitting!$U$25*C459/(CurveFitting!$U$24-C459),
IF(CurveFitting!$N$3="Exp1",CurveFitting!$U$26*LN(CurveFitting!$U$25/(CurveFitting!$U$25-C459)-CurveFitting!$U$24/(CurveFitting!$U$25-C459)),
IF(CurveFitting!$N$3="Exp2",CurveFitting!$U$26*LOG(CurveFitting!$U$24/(CurveFitting!$U$24-C459)-CurveFitting!$U$25/(CurveFitting!$U$24-C459)),""))))))))</f>
        <v/>
      </c>
      <c r="E459" s="3" t="str">
        <f>IFERROR(IF(C459="","",IF(OR(C459&gt;MAX(_xlfn.ANCHORARRAY(FitCurve!$E$3)),C459&lt;MIN(_xlfn.ANCHORARRAY(FitCurve!$E$3))),"Out of range","[ " &amp; TEXT(_xlfn.FORECAST.LINEAR(C459,R459:S459,N459:O459),"#.####") &amp; ", " &amp; TEXT(_xlfn.FORECAST.LINEAR(C459,P459:Q459,L459:M459),"#.####") &amp; " ]")),"")</f>
        <v/>
      </c>
      <c r="H459" s="52" t="str">
        <f>IF(C459="","",_xlfn.XMATCH(C459,FitCurve!AE459:AE1458,-1))</f>
        <v/>
      </c>
      <c r="I459" s="52" t="str">
        <f>IF(C459="","",_xlfn.XMATCH(C459,FitCurve!AE459:AE1458,1))</f>
        <v/>
      </c>
      <c r="J459" s="52" t="str">
        <f>IF(C459="","",_xlfn.XMATCH(C459,FitCurve!AF459:AF1458,-1))</f>
        <v/>
      </c>
      <c r="K459" s="52" t="str">
        <f>IF(C459="","",_xlfn.XMATCH(C459,FitCurve!AF459:AF1458,1))</f>
        <v/>
      </c>
      <c r="L459" s="3" t="str" cm="1">
        <f t="array" ref="L459">IF(C459="","",INDEX(FitCurve!$AE$3:$AE$1002,H459))</f>
        <v/>
      </c>
      <c r="M459" s="3" t="str" cm="1">
        <f t="array" ref="M459">IF(C459="","",INDEX(FitCurve!$AE$3:$AE$1002,I459))</f>
        <v/>
      </c>
      <c r="N459" s="3" t="str" cm="1">
        <f t="array" ref="N459">IF(C459="","",INDEX(FitCurve!$AF$3:$AF$1002,J459))</f>
        <v/>
      </c>
      <c r="O459" s="3" t="str" cm="1">
        <f t="array" ref="O459">IF(C459="","",INDEX(FitCurve!$AF$3:$AF$1002,K459))</f>
        <v/>
      </c>
      <c r="P459" s="3" t="str" cm="1">
        <f t="array" ref="P459">IF(C459="","",INDEX(FitCurve!$B$3:$B$1002,H459))</f>
        <v/>
      </c>
      <c r="Q459" s="3" t="str" cm="1">
        <f t="array" ref="Q459">IF(C459="","",INDEX(FitCurve!$B$3:$B$1002,I459))</f>
        <v/>
      </c>
      <c r="R459" s="3" t="str" cm="1">
        <f t="array" ref="R459">IF(C459="","",INDEX(FitCurve!$B$3:$B$1002,J459))</f>
        <v/>
      </c>
      <c r="S459" s="3" t="str" cm="1">
        <f t="array" ref="S459">IF(C459="","",INDEX(FitCurve!$B$3:$B$1002,K459))</f>
        <v/>
      </c>
    </row>
    <row r="460" spans="3:19" x14ac:dyDescent="0.25">
      <c r="C460" s="36"/>
      <c r="D460" s="3" t="str">
        <f>IF(C460="","",IF(OR(C460&gt;MAX(_xlfn.ANCHORARRAY(FitCurve!$E$3)),C460&lt;MIN(_xlfn.ANCHORARRAY(FitCurve!$E$3))),"Out of range",IF(CurveFitting!$N$3="5PL",10^(CurveFitting!$U$26-((LOG10(((CurveFitting!$U$25-CurveFitting!$U$24)/(C460-CurveFitting!$U$24))^(1/CurveFitting!$U$28)-1))/1)/CurveFitting!$U$27),
IF(CurveFitting!$N$3="4PL",10^(CurveFitting!$U$26-((LOG10((CurveFitting!$U$25-CurveFitting!$U$24)/(C460-CurveFitting!$U$24)-1))/CurveFitting!$U$27)),
IF(CurveFitting!$N$3="Linear",(C460-CurveFitting!$U$24)/CurveFitting!$U$25,
IF(CurveFitting!$N$3="Hyperbolic",CurveFitting!$U$25*C460/(CurveFitting!$U$24-C460),
IF(CurveFitting!$N$3="Exp1",CurveFitting!$U$26*LN(CurveFitting!$U$25/(CurveFitting!$U$25-C460)-CurveFitting!$U$24/(CurveFitting!$U$25-C460)),
IF(CurveFitting!$N$3="Exp2",CurveFitting!$U$26*LOG(CurveFitting!$U$24/(CurveFitting!$U$24-C460)-CurveFitting!$U$25/(CurveFitting!$U$24-C460)),""))))))))</f>
        <v/>
      </c>
      <c r="E460" s="3" t="str">
        <f>IFERROR(IF(C460="","",IF(OR(C460&gt;MAX(_xlfn.ANCHORARRAY(FitCurve!$E$3)),C460&lt;MIN(_xlfn.ANCHORARRAY(FitCurve!$E$3))),"Out of range","[ " &amp; TEXT(_xlfn.FORECAST.LINEAR(C460,R460:S460,N460:O460),"#.####") &amp; ", " &amp; TEXT(_xlfn.FORECAST.LINEAR(C460,P460:Q460,L460:M460),"#.####") &amp; " ]")),"")</f>
        <v/>
      </c>
      <c r="H460" s="52" t="str">
        <f>IF(C460="","",_xlfn.XMATCH(C460,FitCurve!AE460:AE1459,-1))</f>
        <v/>
      </c>
      <c r="I460" s="52" t="str">
        <f>IF(C460="","",_xlfn.XMATCH(C460,FitCurve!AE460:AE1459,1))</f>
        <v/>
      </c>
      <c r="J460" s="52" t="str">
        <f>IF(C460="","",_xlfn.XMATCH(C460,FitCurve!AF460:AF1459,-1))</f>
        <v/>
      </c>
      <c r="K460" s="52" t="str">
        <f>IF(C460="","",_xlfn.XMATCH(C460,FitCurve!AF460:AF1459,1))</f>
        <v/>
      </c>
      <c r="L460" s="3" t="str" cm="1">
        <f t="array" ref="L460">IF(C460="","",INDEX(FitCurve!$AE$3:$AE$1002,H460))</f>
        <v/>
      </c>
      <c r="M460" s="3" t="str" cm="1">
        <f t="array" ref="M460">IF(C460="","",INDEX(FitCurve!$AE$3:$AE$1002,I460))</f>
        <v/>
      </c>
      <c r="N460" s="3" t="str" cm="1">
        <f t="array" ref="N460">IF(C460="","",INDEX(FitCurve!$AF$3:$AF$1002,J460))</f>
        <v/>
      </c>
      <c r="O460" s="3" t="str" cm="1">
        <f t="array" ref="O460">IF(C460="","",INDEX(FitCurve!$AF$3:$AF$1002,K460))</f>
        <v/>
      </c>
      <c r="P460" s="3" t="str" cm="1">
        <f t="array" ref="P460">IF(C460="","",INDEX(FitCurve!$B$3:$B$1002,H460))</f>
        <v/>
      </c>
      <c r="Q460" s="3" t="str" cm="1">
        <f t="array" ref="Q460">IF(C460="","",INDEX(FitCurve!$B$3:$B$1002,I460))</f>
        <v/>
      </c>
      <c r="R460" s="3" t="str" cm="1">
        <f t="array" ref="R460">IF(C460="","",INDEX(FitCurve!$B$3:$B$1002,J460))</f>
        <v/>
      </c>
      <c r="S460" s="3" t="str" cm="1">
        <f t="array" ref="S460">IF(C460="","",INDEX(FitCurve!$B$3:$B$1002,K460))</f>
        <v/>
      </c>
    </row>
    <row r="461" spans="3:19" x14ac:dyDescent="0.25">
      <c r="C461" s="36"/>
      <c r="D461" s="3" t="str">
        <f>IF(C461="","",IF(OR(C461&gt;MAX(_xlfn.ANCHORARRAY(FitCurve!$E$3)),C461&lt;MIN(_xlfn.ANCHORARRAY(FitCurve!$E$3))),"Out of range",IF(CurveFitting!$N$3="5PL",10^(CurveFitting!$U$26-((LOG10(((CurveFitting!$U$25-CurveFitting!$U$24)/(C461-CurveFitting!$U$24))^(1/CurveFitting!$U$28)-1))/1)/CurveFitting!$U$27),
IF(CurveFitting!$N$3="4PL",10^(CurveFitting!$U$26-((LOG10((CurveFitting!$U$25-CurveFitting!$U$24)/(C461-CurveFitting!$U$24)-1))/CurveFitting!$U$27)),
IF(CurveFitting!$N$3="Linear",(C461-CurveFitting!$U$24)/CurveFitting!$U$25,
IF(CurveFitting!$N$3="Hyperbolic",CurveFitting!$U$25*C461/(CurveFitting!$U$24-C461),
IF(CurveFitting!$N$3="Exp1",CurveFitting!$U$26*LN(CurveFitting!$U$25/(CurveFitting!$U$25-C461)-CurveFitting!$U$24/(CurveFitting!$U$25-C461)),
IF(CurveFitting!$N$3="Exp2",CurveFitting!$U$26*LOG(CurveFitting!$U$24/(CurveFitting!$U$24-C461)-CurveFitting!$U$25/(CurveFitting!$U$24-C461)),""))))))))</f>
        <v/>
      </c>
      <c r="E461" s="3" t="str">
        <f>IFERROR(IF(C461="","",IF(OR(C461&gt;MAX(_xlfn.ANCHORARRAY(FitCurve!$E$3)),C461&lt;MIN(_xlfn.ANCHORARRAY(FitCurve!$E$3))),"Out of range","[ " &amp; TEXT(_xlfn.FORECAST.LINEAR(C461,R461:S461,N461:O461),"#.####") &amp; ", " &amp; TEXT(_xlfn.FORECAST.LINEAR(C461,P461:Q461,L461:M461),"#.####") &amp; " ]")),"")</f>
        <v/>
      </c>
      <c r="H461" s="52" t="str">
        <f>IF(C461="","",_xlfn.XMATCH(C461,FitCurve!AE461:AE1460,-1))</f>
        <v/>
      </c>
      <c r="I461" s="52" t="str">
        <f>IF(C461="","",_xlfn.XMATCH(C461,FitCurve!AE461:AE1460,1))</f>
        <v/>
      </c>
      <c r="J461" s="52" t="str">
        <f>IF(C461="","",_xlfn.XMATCH(C461,FitCurve!AF461:AF1460,-1))</f>
        <v/>
      </c>
      <c r="K461" s="52" t="str">
        <f>IF(C461="","",_xlfn.XMATCH(C461,FitCurve!AF461:AF1460,1))</f>
        <v/>
      </c>
      <c r="L461" s="3" t="str" cm="1">
        <f t="array" ref="L461">IF(C461="","",INDEX(FitCurve!$AE$3:$AE$1002,H461))</f>
        <v/>
      </c>
      <c r="M461" s="3" t="str" cm="1">
        <f t="array" ref="M461">IF(C461="","",INDEX(FitCurve!$AE$3:$AE$1002,I461))</f>
        <v/>
      </c>
      <c r="N461" s="3" t="str" cm="1">
        <f t="array" ref="N461">IF(C461="","",INDEX(FitCurve!$AF$3:$AF$1002,J461))</f>
        <v/>
      </c>
      <c r="O461" s="3" t="str" cm="1">
        <f t="array" ref="O461">IF(C461="","",INDEX(FitCurve!$AF$3:$AF$1002,K461))</f>
        <v/>
      </c>
      <c r="P461" s="3" t="str" cm="1">
        <f t="array" ref="P461">IF(C461="","",INDEX(FitCurve!$B$3:$B$1002,H461))</f>
        <v/>
      </c>
      <c r="Q461" s="3" t="str" cm="1">
        <f t="array" ref="Q461">IF(C461="","",INDEX(FitCurve!$B$3:$B$1002,I461))</f>
        <v/>
      </c>
      <c r="R461" s="3" t="str" cm="1">
        <f t="array" ref="R461">IF(C461="","",INDEX(FitCurve!$B$3:$B$1002,J461))</f>
        <v/>
      </c>
      <c r="S461" s="3" t="str" cm="1">
        <f t="array" ref="S461">IF(C461="","",INDEX(FitCurve!$B$3:$B$1002,K461))</f>
        <v/>
      </c>
    </row>
    <row r="462" spans="3:19" x14ac:dyDescent="0.25">
      <c r="C462" s="36"/>
      <c r="D462" s="3" t="str">
        <f>IF(C462="","",IF(OR(C462&gt;MAX(_xlfn.ANCHORARRAY(FitCurve!$E$3)),C462&lt;MIN(_xlfn.ANCHORARRAY(FitCurve!$E$3))),"Out of range",IF(CurveFitting!$N$3="5PL",10^(CurveFitting!$U$26-((LOG10(((CurveFitting!$U$25-CurveFitting!$U$24)/(C462-CurveFitting!$U$24))^(1/CurveFitting!$U$28)-1))/1)/CurveFitting!$U$27),
IF(CurveFitting!$N$3="4PL",10^(CurveFitting!$U$26-((LOG10((CurveFitting!$U$25-CurveFitting!$U$24)/(C462-CurveFitting!$U$24)-1))/CurveFitting!$U$27)),
IF(CurveFitting!$N$3="Linear",(C462-CurveFitting!$U$24)/CurveFitting!$U$25,
IF(CurveFitting!$N$3="Hyperbolic",CurveFitting!$U$25*C462/(CurveFitting!$U$24-C462),
IF(CurveFitting!$N$3="Exp1",CurveFitting!$U$26*LN(CurveFitting!$U$25/(CurveFitting!$U$25-C462)-CurveFitting!$U$24/(CurveFitting!$U$25-C462)),
IF(CurveFitting!$N$3="Exp2",CurveFitting!$U$26*LOG(CurveFitting!$U$24/(CurveFitting!$U$24-C462)-CurveFitting!$U$25/(CurveFitting!$U$24-C462)),""))))))))</f>
        <v/>
      </c>
      <c r="E462" s="3" t="str">
        <f>IFERROR(IF(C462="","",IF(OR(C462&gt;MAX(_xlfn.ANCHORARRAY(FitCurve!$E$3)),C462&lt;MIN(_xlfn.ANCHORARRAY(FitCurve!$E$3))),"Out of range","[ " &amp; TEXT(_xlfn.FORECAST.LINEAR(C462,R462:S462,N462:O462),"#.####") &amp; ", " &amp; TEXT(_xlfn.FORECAST.LINEAR(C462,P462:Q462,L462:M462),"#.####") &amp; " ]")),"")</f>
        <v/>
      </c>
      <c r="H462" s="52" t="str">
        <f>IF(C462="","",_xlfn.XMATCH(C462,FitCurve!AE462:AE1461,-1))</f>
        <v/>
      </c>
      <c r="I462" s="52" t="str">
        <f>IF(C462="","",_xlfn.XMATCH(C462,FitCurve!AE462:AE1461,1))</f>
        <v/>
      </c>
      <c r="J462" s="52" t="str">
        <f>IF(C462="","",_xlfn.XMATCH(C462,FitCurve!AF462:AF1461,-1))</f>
        <v/>
      </c>
      <c r="K462" s="52" t="str">
        <f>IF(C462="","",_xlfn.XMATCH(C462,FitCurve!AF462:AF1461,1))</f>
        <v/>
      </c>
      <c r="L462" s="3" t="str" cm="1">
        <f t="array" ref="L462">IF(C462="","",INDEX(FitCurve!$AE$3:$AE$1002,H462))</f>
        <v/>
      </c>
      <c r="M462" s="3" t="str" cm="1">
        <f t="array" ref="M462">IF(C462="","",INDEX(FitCurve!$AE$3:$AE$1002,I462))</f>
        <v/>
      </c>
      <c r="N462" s="3" t="str" cm="1">
        <f t="array" ref="N462">IF(C462="","",INDEX(FitCurve!$AF$3:$AF$1002,J462))</f>
        <v/>
      </c>
      <c r="O462" s="3" t="str" cm="1">
        <f t="array" ref="O462">IF(C462="","",INDEX(FitCurve!$AF$3:$AF$1002,K462))</f>
        <v/>
      </c>
      <c r="P462" s="3" t="str" cm="1">
        <f t="array" ref="P462">IF(C462="","",INDEX(FitCurve!$B$3:$B$1002,H462))</f>
        <v/>
      </c>
      <c r="Q462" s="3" t="str" cm="1">
        <f t="array" ref="Q462">IF(C462="","",INDEX(FitCurve!$B$3:$B$1002,I462))</f>
        <v/>
      </c>
      <c r="R462" s="3" t="str" cm="1">
        <f t="array" ref="R462">IF(C462="","",INDEX(FitCurve!$B$3:$B$1002,J462))</f>
        <v/>
      </c>
      <c r="S462" s="3" t="str" cm="1">
        <f t="array" ref="S462">IF(C462="","",INDEX(FitCurve!$B$3:$B$1002,K462))</f>
        <v/>
      </c>
    </row>
    <row r="463" spans="3:19" x14ac:dyDescent="0.25">
      <c r="C463" s="36"/>
      <c r="D463" s="3" t="str">
        <f>IF(C463="","",IF(OR(C463&gt;MAX(_xlfn.ANCHORARRAY(FitCurve!$E$3)),C463&lt;MIN(_xlfn.ANCHORARRAY(FitCurve!$E$3))),"Out of range",IF(CurveFitting!$N$3="5PL",10^(CurveFitting!$U$26-((LOG10(((CurveFitting!$U$25-CurveFitting!$U$24)/(C463-CurveFitting!$U$24))^(1/CurveFitting!$U$28)-1))/1)/CurveFitting!$U$27),
IF(CurveFitting!$N$3="4PL",10^(CurveFitting!$U$26-((LOG10((CurveFitting!$U$25-CurveFitting!$U$24)/(C463-CurveFitting!$U$24)-1))/CurveFitting!$U$27)),
IF(CurveFitting!$N$3="Linear",(C463-CurveFitting!$U$24)/CurveFitting!$U$25,
IF(CurveFitting!$N$3="Hyperbolic",CurveFitting!$U$25*C463/(CurveFitting!$U$24-C463),
IF(CurveFitting!$N$3="Exp1",CurveFitting!$U$26*LN(CurveFitting!$U$25/(CurveFitting!$U$25-C463)-CurveFitting!$U$24/(CurveFitting!$U$25-C463)),
IF(CurveFitting!$N$3="Exp2",CurveFitting!$U$26*LOG(CurveFitting!$U$24/(CurveFitting!$U$24-C463)-CurveFitting!$U$25/(CurveFitting!$U$24-C463)),""))))))))</f>
        <v/>
      </c>
      <c r="E463" s="3" t="str">
        <f>IFERROR(IF(C463="","",IF(OR(C463&gt;MAX(_xlfn.ANCHORARRAY(FitCurve!$E$3)),C463&lt;MIN(_xlfn.ANCHORARRAY(FitCurve!$E$3))),"Out of range","[ " &amp; TEXT(_xlfn.FORECAST.LINEAR(C463,R463:S463,N463:O463),"#.####") &amp; ", " &amp; TEXT(_xlfn.FORECAST.LINEAR(C463,P463:Q463,L463:M463),"#.####") &amp; " ]")),"")</f>
        <v/>
      </c>
      <c r="H463" s="52" t="str">
        <f>IF(C463="","",_xlfn.XMATCH(C463,FitCurve!AE463:AE1462,-1))</f>
        <v/>
      </c>
      <c r="I463" s="52" t="str">
        <f>IF(C463="","",_xlfn.XMATCH(C463,FitCurve!AE463:AE1462,1))</f>
        <v/>
      </c>
      <c r="J463" s="52" t="str">
        <f>IF(C463="","",_xlfn.XMATCH(C463,FitCurve!AF463:AF1462,-1))</f>
        <v/>
      </c>
      <c r="K463" s="52" t="str">
        <f>IF(C463="","",_xlfn.XMATCH(C463,FitCurve!AF463:AF1462,1))</f>
        <v/>
      </c>
      <c r="L463" s="3" t="str" cm="1">
        <f t="array" ref="L463">IF(C463="","",INDEX(FitCurve!$AE$3:$AE$1002,H463))</f>
        <v/>
      </c>
      <c r="M463" s="3" t="str" cm="1">
        <f t="array" ref="M463">IF(C463="","",INDEX(FitCurve!$AE$3:$AE$1002,I463))</f>
        <v/>
      </c>
      <c r="N463" s="3" t="str" cm="1">
        <f t="array" ref="N463">IF(C463="","",INDEX(FitCurve!$AF$3:$AF$1002,J463))</f>
        <v/>
      </c>
      <c r="O463" s="3" t="str" cm="1">
        <f t="array" ref="O463">IF(C463="","",INDEX(FitCurve!$AF$3:$AF$1002,K463))</f>
        <v/>
      </c>
      <c r="P463" s="3" t="str" cm="1">
        <f t="array" ref="P463">IF(C463="","",INDEX(FitCurve!$B$3:$B$1002,H463))</f>
        <v/>
      </c>
      <c r="Q463" s="3" t="str" cm="1">
        <f t="array" ref="Q463">IF(C463="","",INDEX(FitCurve!$B$3:$B$1002,I463))</f>
        <v/>
      </c>
      <c r="R463" s="3" t="str" cm="1">
        <f t="array" ref="R463">IF(C463="","",INDEX(FitCurve!$B$3:$B$1002,J463))</f>
        <v/>
      </c>
      <c r="S463" s="3" t="str" cm="1">
        <f t="array" ref="S463">IF(C463="","",INDEX(FitCurve!$B$3:$B$1002,K463))</f>
        <v/>
      </c>
    </row>
    <row r="464" spans="3:19" x14ac:dyDescent="0.25">
      <c r="C464" s="36"/>
      <c r="D464" s="3" t="str">
        <f>IF(C464="","",IF(OR(C464&gt;MAX(_xlfn.ANCHORARRAY(FitCurve!$E$3)),C464&lt;MIN(_xlfn.ANCHORARRAY(FitCurve!$E$3))),"Out of range",IF(CurveFitting!$N$3="5PL",10^(CurveFitting!$U$26-((LOG10(((CurveFitting!$U$25-CurveFitting!$U$24)/(C464-CurveFitting!$U$24))^(1/CurveFitting!$U$28)-1))/1)/CurveFitting!$U$27),
IF(CurveFitting!$N$3="4PL",10^(CurveFitting!$U$26-((LOG10((CurveFitting!$U$25-CurveFitting!$U$24)/(C464-CurveFitting!$U$24)-1))/CurveFitting!$U$27)),
IF(CurveFitting!$N$3="Linear",(C464-CurveFitting!$U$24)/CurveFitting!$U$25,
IF(CurveFitting!$N$3="Hyperbolic",CurveFitting!$U$25*C464/(CurveFitting!$U$24-C464),
IF(CurveFitting!$N$3="Exp1",CurveFitting!$U$26*LN(CurveFitting!$U$25/(CurveFitting!$U$25-C464)-CurveFitting!$U$24/(CurveFitting!$U$25-C464)),
IF(CurveFitting!$N$3="Exp2",CurveFitting!$U$26*LOG(CurveFitting!$U$24/(CurveFitting!$U$24-C464)-CurveFitting!$U$25/(CurveFitting!$U$24-C464)),""))))))))</f>
        <v/>
      </c>
      <c r="E464" s="3" t="str">
        <f>IFERROR(IF(C464="","",IF(OR(C464&gt;MAX(_xlfn.ANCHORARRAY(FitCurve!$E$3)),C464&lt;MIN(_xlfn.ANCHORARRAY(FitCurve!$E$3))),"Out of range","[ " &amp; TEXT(_xlfn.FORECAST.LINEAR(C464,R464:S464,N464:O464),"#.####") &amp; ", " &amp; TEXT(_xlfn.FORECAST.LINEAR(C464,P464:Q464,L464:M464),"#.####") &amp; " ]")),"")</f>
        <v/>
      </c>
      <c r="H464" s="52" t="str">
        <f>IF(C464="","",_xlfn.XMATCH(C464,FitCurve!AE464:AE1463,-1))</f>
        <v/>
      </c>
      <c r="I464" s="52" t="str">
        <f>IF(C464="","",_xlfn.XMATCH(C464,FitCurve!AE464:AE1463,1))</f>
        <v/>
      </c>
      <c r="J464" s="52" t="str">
        <f>IF(C464="","",_xlfn.XMATCH(C464,FitCurve!AF464:AF1463,-1))</f>
        <v/>
      </c>
      <c r="K464" s="52" t="str">
        <f>IF(C464="","",_xlfn.XMATCH(C464,FitCurve!AF464:AF1463,1))</f>
        <v/>
      </c>
      <c r="L464" s="3" t="str" cm="1">
        <f t="array" ref="L464">IF(C464="","",INDEX(FitCurve!$AE$3:$AE$1002,H464))</f>
        <v/>
      </c>
      <c r="M464" s="3" t="str" cm="1">
        <f t="array" ref="M464">IF(C464="","",INDEX(FitCurve!$AE$3:$AE$1002,I464))</f>
        <v/>
      </c>
      <c r="N464" s="3" t="str" cm="1">
        <f t="array" ref="N464">IF(C464="","",INDEX(FitCurve!$AF$3:$AF$1002,J464))</f>
        <v/>
      </c>
      <c r="O464" s="3" t="str" cm="1">
        <f t="array" ref="O464">IF(C464="","",INDEX(FitCurve!$AF$3:$AF$1002,K464))</f>
        <v/>
      </c>
      <c r="P464" s="3" t="str" cm="1">
        <f t="array" ref="P464">IF(C464="","",INDEX(FitCurve!$B$3:$B$1002,H464))</f>
        <v/>
      </c>
      <c r="Q464" s="3" t="str" cm="1">
        <f t="array" ref="Q464">IF(C464="","",INDEX(FitCurve!$B$3:$B$1002,I464))</f>
        <v/>
      </c>
      <c r="R464" s="3" t="str" cm="1">
        <f t="array" ref="R464">IF(C464="","",INDEX(FitCurve!$B$3:$B$1002,J464))</f>
        <v/>
      </c>
      <c r="S464" s="3" t="str" cm="1">
        <f t="array" ref="S464">IF(C464="","",INDEX(FitCurve!$B$3:$B$1002,K464))</f>
        <v/>
      </c>
    </row>
    <row r="465" spans="3:19" x14ac:dyDescent="0.25">
      <c r="C465" s="36"/>
      <c r="D465" s="3" t="str">
        <f>IF(C465="","",IF(OR(C465&gt;MAX(_xlfn.ANCHORARRAY(FitCurve!$E$3)),C465&lt;MIN(_xlfn.ANCHORARRAY(FitCurve!$E$3))),"Out of range",IF(CurveFitting!$N$3="5PL",10^(CurveFitting!$U$26-((LOG10(((CurveFitting!$U$25-CurveFitting!$U$24)/(C465-CurveFitting!$U$24))^(1/CurveFitting!$U$28)-1))/1)/CurveFitting!$U$27),
IF(CurveFitting!$N$3="4PL",10^(CurveFitting!$U$26-((LOG10((CurveFitting!$U$25-CurveFitting!$U$24)/(C465-CurveFitting!$U$24)-1))/CurveFitting!$U$27)),
IF(CurveFitting!$N$3="Linear",(C465-CurveFitting!$U$24)/CurveFitting!$U$25,
IF(CurveFitting!$N$3="Hyperbolic",CurveFitting!$U$25*C465/(CurveFitting!$U$24-C465),
IF(CurveFitting!$N$3="Exp1",CurveFitting!$U$26*LN(CurveFitting!$U$25/(CurveFitting!$U$25-C465)-CurveFitting!$U$24/(CurveFitting!$U$25-C465)),
IF(CurveFitting!$N$3="Exp2",CurveFitting!$U$26*LOG(CurveFitting!$U$24/(CurveFitting!$U$24-C465)-CurveFitting!$U$25/(CurveFitting!$U$24-C465)),""))))))))</f>
        <v/>
      </c>
      <c r="E465" s="3" t="str">
        <f>IFERROR(IF(C465="","",IF(OR(C465&gt;MAX(_xlfn.ANCHORARRAY(FitCurve!$E$3)),C465&lt;MIN(_xlfn.ANCHORARRAY(FitCurve!$E$3))),"Out of range","[ " &amp; TEXT(_xlfn.FORECAST.LINEAR(C465,R465:S465,N465:O465),"#.####") &amp; ", " &amp; TEXT(_xlfn.FORECAST.LINEAR(C465,P465:Q465,L465:M465),"#.####") &amp; " ]")),"")</f>
        <v/>
      </c>
      <c r="H465" s="52" t="str">
        <f>IF(C465="","",_xlfn.XMATCH(C465,FitCurve!AE465:AE1464,-1))</f>
        <v/>
      </c>
      <c r="I465" s="52" t="str">
        <f>IF(C465="","",_xlfn.XMATCH(C465,FitCurve!AE465:AE1464,1))</f>
        <v/>
      </c>
      <c r="J465" s="52" t="str">
        <f>IF(C465="","",_xlfn.XMATCH(C465,FitCurve!AF465:AF1464,-1))</f>
        <v/>
      </c>
      <c r="K465" s="52" t="str">
        <f>IF(C465="","",_xlfn.XMATCH(C465,FitCurve!AF465:AF1464,1))</f>
        <v/>
      </c>
      <c r="L465" s="3" t="str" cm="1">
        <f t="array" ref="L465">IF(C465="","",INDEX(FitCurve!$AE$3:$AE$1002,H465))</f>
        <v/>
      </c>
      <c r="M465" s="3" t="str" cm="1">
        <f t="array" ref="M465">IF(C465="","",INDEX(FitCurve!$AE$3:$AE$1002,I465))</f>
        <v/>
      </c>
      <c r="N465" s="3" t="str" cm="1">
        <f t="array" ref="N465">IF(C465="","",INDEX(FitCurve!$AF$3:$AF$1002,J465))</f>
        <v/>
      </c>
      <c r="O465" s="3" t="str" cm="1">
        <f t="array" ref="O465">IF(C465="","",INDEX(FitCurve!$AF$3:$AF$1002,K465))</f>
        <v/>
      </c>
      <c r="P465" s="3" t="str" cm="1">
        <f t="array" ref="P465">IF(C465="","",INDEX(FitCurve!$B$3:$B$1002,H465))</f>
        <v/>
      </c>
      <c r="Q465" s="3" t="str" cm="1">
        <f t="array" ref="Q465">IF(C465="","",INDEX(FitCurve!$B$3:$B$1002,I465))</f>
        <v/>
      </c>
      <c r="R465" s="3" t="str" cm="1">
        <f t="array" ref="R465">IF(C465="","",INDEX(FitCurve!$B$3:$B$1002,J465))</f>
        <v/>
      </c>
      <c r="S465" s="3" t="str" cm="1">
        <f t="array" ref="S465">IF(C465="","",INDEX(FitCurve!$B$3:$B$1002,K465))</f>
        <v/>
      </c>
    </row>
    <row r="466" spans="3:19" x14ac:dyDescent="0.25">
      <c r="C466" s="36"/>
      <c r="D466" s="3" t="str">
        <f>IF(C466="","",IF(OR(C466&gt;MAX(_xlfn.ANCHORARRAY(FitCurve!$E$3)),C466&lt;MIN(_xlfn.ANCHORARRAY(FitCurve!$E$3))),"Out of range",IF(CurveFitting!$N$3="5PL",10^(CurveFitting!$U$26-((LOG10(((CurveFitting!$U$25-CurveFitting!$U$24)/(C466-CurveFitting!$U$24))^(1/CurveFitting!$U$28)-1))/1)/CurveFitting!$U$27),
IF(CurveFitting!$N$3="4PL",10^(CurveFitting!$U$26-((LOG10((CurveFitting!$U$25-CurveFitting!$U$24)/(C466-CurveFitting!$U$24)-1))/CurveFitting!$U$27)),
IF(CurveFitting!$N$3="Linear",(C466-CurveFitting!$U$24)/CurveFitting!$U$25,
IF(CurveFitting!$N$3="Hyperbolic",CurveFitting!$U$25*C466/(CurveFitting!$U$24-C466),
IF(CurveFitting!$N$3="Exp1",CurveFitting!$U$26*LN(CurveFitting!$U$25/(CurveFitting!$U$25-C466)-CurveFitting!$U$24/(CurveFitting!$U$25-C466)),
IF(CurveFitting!$N$3="Exp2",CurveFitting!$U$26*LOG(CurveFitting!$U$24/(CurveFitting!$U$24-C466)-CurveFitting!$U$25/(CurveFitting!$U$24-C466)),""))))))))</f>
        <v/>
      </c>
      <c r="E466" s="3" t="str">
        <f>IFERROR(IF(C466="","",IF(OR(C466&gt;MAX(_xlfn.ANCHORARRAY(FitCurve!$E$3)),C466&lt;MIN(_xlfn.ANCHORARRAY(FitCurve!$E$3))),"Out of range","[ " &amp; TEXT(_xlfn.FORECAST.LINEAR(C466,R466:S466,N466:O466),"#.####") &amp; ", " &amp; TEXT(_xlfn.FORECAST.LINEAR(C466,P466:Q466,L466:M466),"#.####") &amp; " ]")),"")</f>
        <v/>
      </c>
      <c r="H466" s="52" t="str">
        <f>IF(C466="","",_xlfn.XMATCH(C466,FitCurve!AE466:AE1465,-1))</f>
        <v/>
      </c>
      <c r="I466" s="52" t="str">
        <f>IF(C466="","",_xlfn.XMATCH(C466,FitCurve!AE466:AE1465,1))</f>
        <v/>
      </c>
      <c r="J466" s="52" t="str">
        <f>IF(C466="","",_xlfn.XMATCH(C466,FitCurve!AF466:AF1465,-1))</f>
        <v/>
      </c>
      <c r="K466" s="52" t="str">
        <f>IF(C466="","",_xlfn.XMATCH(C466,FitCurve!AF466:AF1465,1))</f>
        <v/>
      </c>
      <c r="L466" s="3" t="str" cm="1">
        <f t="array" ref="L466">IF(C466="","",INDEX(FitCurve!$AE$3:$AE$1002,H466))</f>
        <v/>
      </c>
      <c r="M466" s="3" t="str" cm="1">
        <f t="array" ref="M466">IF(C466="","",INDEX(FitCurve!$AE$3:$AE$1002,I466))</f>
        <v/>
      </c>
      <c r="N466" s="3" t="str" cm="1">
        <f t="array" ref="N466">IF(C466="","",INDEX(FitCurve!$AF$3:$AF$1002,J466))</f>
        <v/>
      </c>
      <c r="O466" s="3" t="str" cm="1">
        <f t="array" ref="O466">IF(C466="","",INDEX(FitCurve!$AF$3:$AF$1002,K466))</f>
        <v/>
      </c>
      <c r="P466" s="3" t="str" cm="1">
        <f t="array" ref="P466">IF(C466="","",INDEX(FitCurve!$B$3:$B$1002,H466))</f>
        <v/>
      </c>
      <c r="Q466" s="3" t="str" cm="1">
        <f t="array" ref="Q466">IF(C466="","",INDEX(FitCurve!$B$3:$B$1002,I466))</f>
        <v/>
      </c>
      <c r="R466" s="3" t="str" cm="1">
        <f t="array" ref="R466">IF(C466="","",INDEX(FitCurve!$B$3:$B$1002,J466))</f>
        <v/>
      </c>
      <c r="S466" s="3" t="str" cm="1">
        <f t="array" ref="S466">IF(C466="","",INDEX(FitCurve!$B$3:$B$1002,K466))</f>
        <v/>
      </c>
    </row>
    <row r="467" spans="3:19" x14ac:dyDescent="0.25">
      <c r="C467" s="36"/>
      <c r="D467" s="3" t="str">
        <f>IF(C467="","",IF(OR(C467&gt;MAX(_xlfn.ANCHORARRAY(FitCurve!$E$3)),C467&lt;MIN(_xlfn.ANCHORARRAY(FitCurve!$E$3))),"Out of range",IF(CurveFitting!$N$3="5PL",10^(CurveFitting!$U$26-((LOG10(((CurveFitting!$U$25-CurveFitting!$U$24)/(C467-CurveFitting!$U$24))^(1/CurveFitting!$U$28)-1))/1)/CurveFitting!$U$27),
IF(CurveFitting!$N$3="4PL",10^(CurveFitting!$U$26-((LOG10((CurveFitting!$U$25-CurveFitting!$U$24)/(C467-CurveFitting!$U$24)-1))/CurveFitting!$U$27)),
IF(CurveFitting!$N$3="Linear",(C467-CurveFitting!$U$24)/CurveFitting!$U$25,
IF(CurveFitting!$N$3="Hyperbolic",CurveFitting!$U$25*C467/(CurveFitting!$U$24-C467),
IF(CurveFitting!$N$3="Exp1",CurveFitting!$U$26*LN(CurveFitting!$U$25/(CurveFitting!$U$25-C467)-CurveFitting!$U$24/(CurveFitting!$U$25-C467)),
IF(CurveFitting!$N$3="Exp2",CurveFitting!$U$26*LOG(CurveFitting!$U$24/(CurveFitting!$U$24-C467)-CurveFitting!$U$25/(CurveFitting!$U$24-C467)),""))))))))</f>
        <v/>
      </c>
      <c r="E467" s="3" t="str">
        <f>IFERROR(IF(C467="","",IF(OR(C467&gt;MAX(_xlfn.ANCHORARRAY(FitCurve!$E$3)),C467&lt;MIN(_xlfn.ANCHORARRAY(FitCurve!$E$3))),"Out of range","[ " &amp; TEXT(_xlfn.FORECAST.LINEAR(C467,R467:S467,N467:O467),"#.####") &amp; ", " &amp; TEXT(_xlfn.FORECAST.LINEAR(C467,P467:Q467,L467:M467),"#.####") &amp; " ]")),"")</f>
        <v/>
      </c>
      <c r="H467" s="52" t="str">
        <f>IF(C467="","",_xlfn.XMATCH(C467,FitCurve!AE467:AE1466,-1))</f>
        <v/>
      </c>
      <c r="I467" s="52" t="str">
        <f>IF(C467="","",_xlfn.XMATCH(C467,FitCurve!AE467:AE1466,1))</f>
        <v/>
      </c>
      <c r="J467" s="52" t="str">
        <f>IF(C467="","",_xlfn.XMATCH(C467,FitCurve!AF467:AF1466,-1))</f>
        <v/>
      </c>
      <c r="K467" s="52" t="str">
        <f>IF(C467="","",_xlfn.XMATCH(C467,FitCurve!AF467:AF1466,1))</f>
        <v/>
      </c>
      <c r="L467" s="3" t="str" cm="1">
        <f t="array" ref="L467">IF(C467="","",INDEX(FitCurve!$AE$3:$AE$1002,H467))</f>
        <v/>
      </c>
      <c r="M467" s="3" t="str" cm="1">
        <f t="array" ref="M467">IF(C467="","",INDEX(FitCurve!$AE$3:$AE$1002,I467))</f>
        <v/>
      </c>
      <c r="N467" s="3" t="str" cm="1">
        <f t="array" ref="N467">IF(C467="","",INDEX(FitCurve!$AF$3:$AF$1002,J467))</f>
        <v/>
      </c>
      <c r="O467" s="3" t="str" cm="1">
        <f t="array" ref="O467">IF(C467="","",INDEX(FitCurve!$AF$3:$AF$1002,K467))</f>
        <v/>
      </c>
      <c r="P467" s="3" t="str" cm="1">
        <f t="array" ref="P467">IF(C467="","",INDEX(FitCurve!$B$3:$B$1002,H467))</f>
        <v/>
      </c>
      <c r="Q467" s="3" t="str" cm="1">
        <f t="array" ref="Q467">IF(C467="","",INDEX(FitCurve!$B$3:$B$1002,I467))</f>
        <v/>
      </c>
      <c r="R467" s="3" t="str" cm="1">
        <f t="array" ref="R467">IF(C467="","",INDEX(FitCurve!$B$3:$B$1002,J467))</f>
        <v/>
      </c>
      <c r="S467" s="3" t="str" cm="1">
        <f t="array" ref="S467">IF(C467="","",INDEX(FitCurve!$B$3:$B$1002,K467))</f>
        <v/>
      </c>
    </row>
    <row r="468" spans="3:19" x14ac:dyDescent="0.25">
      <c r="C468" s="36"/>
      <c r="D468" s="3" t="str">
        <f>IF(C468="","",IF(OR(C468&gt;MAX(_xlfn.ANCHORARRAY(FitCurve!$E$3)),C468&lt;MIN(_xlfn.ANCHORARRAY(FitCurve!$E$3))),"Out of range",IF(CurveFitting!$N$3="5PL",10^(CurveFitting!$U$26-((LOG10(((CurveFitting!$U$25-CurveFitting!$U$24)/(C468-CurveFitting!$U$24))^(1/CurveFitting!$U$28)-1))/1)/CurveFitting!$U$27),
IF(CurveFitting!$N$3="4PL",10^(CurveFitting!$U$26-((LOG10((CurveFitting!$U$25-CurveFitting!$U$24)/(C468-CurveFitting!$U$24)-1))/CurveFitting!$U$27)),
IF(CurveFitting!$N$3="Linear",(C468-CurveFitting!$U$24)/CurveFitting!$U$25,
IF(CurveFitting!$N$3="Hyperbolic",CurveFitting!$U$25*C468/(CurveFitting!$U$24-C468),
IF(CurveFitting!$N$3="Exp1",CurveFitting!$U$26*LN(CurveFitting!$U$25/(CurveFitting!$U$25-C468)-CurveFitting!$U$24/(CurveFitting!$U$25-C468)),
IF(CurveFitting!$N$3="Exp2",CurveFitting!$U$26*LOG(CurveFitting!$U$24/(CurveFitting!$U$24-C468)-CurveFitting!$U$25/(CurveFitting!$U$24-C468)),""))))))))</f>
        <v/>
      </c>
      <c r="E468" s="3" t="str">
        <f>IFERROR(IF(C468="","",IF(OR(C468&gt;MAX(_xlfn.ANCHORARRAY(FitCurve!$E$3)),C468&lt;MIN(_xlfn.ANCHORARRAY(FitCurve!$E$3))),"Out of range","[ " &amp; TEXT(_xlfn.FORECAST.LINEAR(C468,R468:S468,N468:O468),"#.####") &amp; ", " &amp; TEXT(_xlfn.FORECAST.LINEAR(C468,P468:Q468,L468:M468),"#.####") &amp; " ]")),"")</f>
        <v/>
      </c>
      <c r="H468" s="52" t="str">
        <f>IF(C468="","",_xlfn.XMATCH(C468,FitCurve!AE468:AE1467,-1))</f>
        <v/>
      </c>
      <c r="I468" s="52" t="str">
        <f>IF(C468="","",_xlfn.XMATCH(C468,FitCurve!AE468:AE1467,1))</f>
        <v/>
      </c>
      <c r="J468" s="52" t="str">
        <f>IF(C468="","",_xlfn.XMATCH(C468,FitCurve!AF468:AF1467,-1))</f>
        <v/>
      </c>
      <c r="K468" s="52" t="str">
        <f>IF(C468="","",_xlfn.XMATCH(C468,FitCurve!AF468:AF1467,1))</f>
        <v/>
      </c>
      <c r="L468" s="3" t="str" cm="1">
        <f t="array" ref="L468">IF(C468="","",INDEX(FitCurve!$AE$3:$AE$1002,H468))</f>
        <v/>
      </c>
      <c r="M468" s="3" t="str" cm="1">
        <f t="array" ref="M468">IF(C468="","",INDEX(FitCurve!$AE$3:$AE$1002,I468))</f>
        <v/>
      </c>
      <c r="N468" s="3" t="str" cm="1">
        <f t="array" ref="N468">IF(C468="","",INDEX(FitCurve!$AF$3:$AF$1002,J468))</f>
        <v/>
      </c>
      <c r="O468" s="3" t="str" cm="1">
        <f t="array" ref="O468">IF(C468="","",INDEX(FitCurve!$AF$3:$AF$1002,K468))</f>
        <v/>
      </c>
      <c r="P468" s="3" t="str" cm="1">
        <f t="array" ref="P468">IF(C468="","",INDEX(FitCurve!$B$3:$B$1002,H468))</f>
        <v/>
      </c>
      <c r="Q468" s="3" t="str" cm="1">
        <f t="array" ref="Q468">IF(C468="","",INDEX(FitCurve!$B$3:$B$1002,I468))</f>
        <v/>
      </c>
      <c r="R468" s="3" t="str" cm="1">
        <f t="array" ref="R468">IF(C468="","",INDEX(FitCurve!$B$3:$B$1002,J468))</f>
        <v/>
      </c>
      <c r="S468" s="3" t="str" cm="1">
        <f t="array" ref="S468">IF(C468="","",INDEX(FitCurve!$B$3:$B$1002,K468))</f>
        <v/>
      </c>
    </row>
    <row r="469" spans="3:19" x14ac:dyDescent="0.25">
      <c r="C469" s="36"/>
      <c r="D469" s="3" t="str">
        <f>IF(C469="","",IF(OR(C469&gt;MAX(_xlfn.ANCHORARRAY(FitCurve!$E$3)),C469&lt;MIN(_xlfn.ANCHORARRAY(FitCurve!$E$3))),"Out of range",IF(CurveFitting!$N$3="5PL",10^(CurveFitting!$U$26-((LOG10(((CurveFitting!$U$25-CurveFitting!$U$24)/(C469-CurveFitting!$U$24))^(1/CurveFitting!$U$28)-1))/1)/CurveFitting!$U$27),
IF(CurveFitting!$N$3="4PL",10^(CurveFitting!$U$26-((LOG10((CurveFitting!$U$25-CurveFitting!$U$24)/(C469-CurveFitting!$U$24)-1))/CurveFitting!$U$27)),
IF(CurveFitting!$N$3="Linear",(C469-CurveFitting!$U$24)/CurveFitting!$U$25,
IF(CurveFitting!$N$3="Hyperbolic",CurveFitting!$U$25*C469/(CurveFitting!$U$24-C469),
IF(CurveFitting!$N$3="Exp1",CurveFitting!$U$26*LN(CurveFitting!$U$25/(CurveFitting!$U$25-C469)-CurveFitting!$U$24/(CurveFitting!$U$25-C469)),
IF(CurveFitting!$N$3="Exp2",CurveFitting!$U$26*LOG(CurveFitting!$U$24/(CurveFitting!$U$24-C469)-CurveFitting!$U$25/(CurveFitting!$U$24-C469)),""))))))))</f>
        <v/>
      </c>
      <c r="E469" s="3" t="str">
        <f>IFERROR(IF(C469="","",IF(OR(C469&gt;MAX(_xlfn.ANCHORARRAY(FitCurve!$E$3)),C469&lt;MIN(_xlfn.ANCHORARRAY(FitCurve!$E$3))),"Out of range","[ " &amp; TEXT(_xlfn.FORECAST.LINEAR(C469,R469:S469,N469:O469),"#.####") &amp; ", " &amp; TEXT(_xlfn.FORECAST.LINEAR(C469,P469:Q469,L469:M469),"#.####") &amp; " ]")),"")</f>
        <v/>
      </c>
      <c r="H469" s="52" t="str">
        <f>IF(C469="","",_xlfn.XMATCH(C469,FitCurve!AE469:AE1468,-1))</f>
        <v/>
      </c>
      <c r="I469" s="52" t="str">
        <f>IF(C469="","",_xlfn.XMATCH(C469,FitCurve!AE469:AE1468,1))</f>
        <v/>
      </c>
      <c r="J469" s="52" t="str">
        <f>IF(C469="","",_xlfn.XMATCH(C469,FitCurve!AF469:AF1468,-1))</f>
        <v/>
      </c>
      <c r="K469" s="52" t="str">
        <f>IF(C469="","",_xlfn.XMATCH(C469,FitCurve!AF469:AF1468,1))</f>
        <v/>
      </c>
      <c r="L469" s="3" t="str" cm="1">
        <f t="array" ref="L469">IF(C469="","",INDEX(FitCurve!$AE$3:$AE$1002,H469))</f>
        <v/>
      </c>
      <c r="M469" s="3" t="str" cm="1">
        <f t="array" ref="M469">IF(C469="","",INDEX(FitCurve!$AE$3:$AE$1002,I469))</f>
        <v/>
      </c>
      <c r="N469" s="3" t="str" cm="1">
        <f t="array" ref="N469">IF(C469="","",INDEX(FitCurve!$AF$3:$AF$1002,J469))</f>
        <v/>
      </c>
      <c r="O469" s="3" t="str" cm="1">
        <f t="array" ref="O469">IF(C469="","",INDEX(FitCurve!$AF$3:$AF$1002,K469))</f>
        <v/>
      </c>
      <c r="P469" s="3" t="str" cm="1">
        <f t="array" ref="P469">IF(C469="","",INDEX(FitCurve!$B$3:$B$1002,H469))</f>
        <v/>
      </c>
      <c r="Q469" s="3" t="str" cm="1">
        <f t="array" ref="Q469">IF(C469="","",INDEX(FitCurve!$B$3:$B$1002,I469))</f>
        <v/>
      </c>
      <c r="R469" s="3" t="str" cm="1">
        <f t="array" ref="R469">IF(C469="","",INDEX(FitCurve!$B$3:$B$1002,J469))</f>
        <v/>
      </c>
      <c r="S469" s="3" t="str" cm="1">
        <f t="array" ref="S469">IF(C469="","",INDEX(FitCurve!$B$3:$B$1002,K469))</f>
        <v/>
      </c>
    </row>
    <row r="470" spans="3:19" x14ac:dyDescent="0.25">
      <c r="C470" s="36"/>
      <c r="D470" s="3" t="str">
        <f>IF(C470="","",IF(OR(C470&gt;MAX(_xlfn.ANCHORARRAY(FitCurve!$E$3)),C470&lt;MIN(_xlfn.ANCHORARRAY(FitCurve!$E$3))),"Out of range",IF(CurveFitting!$N$3="5PL",10^(CurveFitting!$U$26-((LOG10(((CurveFitting!$U$25-CurveFitting!$U$24)/(C470-CurveFitting!$U$24))^(1/CurveFitting!$U$28)-1))/1)/CurveFitting!$U$27),
IF(CurveFitting!$N$3="4PL",10^(CurveFitting!$U$26-((LOG10((CurveFitting!$U$25-CurveFitting!$U$24)/(C470-CurveFitting!$U$24)-1))/CurveFitting!$U$27)),
IF(CurveFitting!$N$3="Linear",(C470-CurveFitting!$U$24)/CurveFitting!$U$25,
IF(CurveFitting!$N$3="Hyperbolic",CurveFitting!$U$25*C470/(CurveFitting!$U$24-C470),
IF(CurveFitting!$N$3="Exp1",CurveFitting!$U$26*LN(CurveFitting!$U$25/(CurveFitting!$U$25-C470)-CurveFitting!$U$24/(CurveFitting!$U$25-C470)),
IF(CurveFitting!$N$3="Exp2",CurveFitting!$U$26*LOG(CurveFitting!$U$24/(CurveFitting!$U$24-C470)-CurveFitting!$U$25/(CurveFitting!$U$24-C470)),""))))))))</f>
        <v/>
      </c>
      <c r="E470" s="3" t="str">
        <f>IFERROR(IF(C470="","",IF(OR(C470&gt;MAX(_xlfn.ANCHORARRAY(FitCurve!$E$3)),C470&lt;MIN(_xlfn.ANCHORARRAY(FitCurve!$E$3))),"Out of range","[ " &amp; TEXT(_xlfn.FORECAST.LINEAR(C470,R470:S470,N470:O470),"#.####") &amp; ", " &amp; TEXT(_xlfn.FORECAST.LINEAR(C470,P470:Q470,L470:M470),"#.####") &amp; " ]")),"")</f>
        <v/>
      </c>
      <c r="H470" s="52" t="str">
        <f>IF(C470="","",_xlfn.XMATCH(C470,FitCurve!AE470:AE1469,-1))</f>
        <v/>
      </c>
      <c r="I470" s="52" t="str">
        <f>IF(C470="","",_xlfn.XMATCH(C470,FitCurve!AE470:AE1469,1))</f>
        <v/>
      </c>
      <c r="J470" s="52" t="str">
        <f>IF(C470="","",_xlfn.XMATCH(C470,FitCurve!AF470:AF1469,-1))</f>
        <v/>
      </c>
      <c r="K470" s="52" t="str">
        <f>IF(C470="","",_xlfn.XMATCH(C470,FitCurve!AF470:AF1469,1))</f>
        <v/>
      </c>
      <c r="L470" s="3" t="str" cm="1">
        <f t="array" ref="L470">IF(C470="","",INDEX(FitCurve!$AE$3:$AE$1002,H470))</f>
        <v/>
      </c>
      <c r="M470" s="3" t="str" cm="1">
        <f t="array" ref="M470">IF(C470="","",INDEX(FitCurve!$AE$3:$AE$1002,I470))</f>
        <v/>
      </c>
      <c r="N470" s="3" t="str" cm="1">
        <f t="array" ref="N470">IF(C470="","",INDEX(FitCurve!$AF$3:$AF$1002,J470))</f>
        <v/>
      </c>
      <c r="O470" s="3" t="str" cm="1">
        <f t="array" ref="O470">IF(C470="","",INDEX(FitCurve!$AF$3:$AF$1002,K470))</f>
        <v/>
      </c>
      <c r="P470" s="3" t="str" cm="1">
        <f t="array" ref="P470">IF(C470="","",INDEX(FitCurve!$B$3:$B$1002,H470))</f>
        <v/>
      </c>
      <c r="Q470" s="3" t="str" cm="1">
        <f t="array" ref="Q470">IF(C470="","",INDEX(FitCurve!$B$3:$B$1002,I470))</f>
        <v/>
      </c>
      <c r="R470" s="3" t="str" cm="1">
        <f t="array" ref="R470">IF(C470="","",INDEX(FitCurve!$B$3:$B$1002,J470))</f>
        <v/>
      </c>
      <c r="S470" s="3" t="str" cm="1">
        <f t="array" ref="S470">IF(C470="","",INDEX(FitCurve!$B$3:$B$1002,K470))</f>
        <v/>
      </c>
    </row>
    <row r="471" spans="3:19" x14ac:dyDescent="0.25">
      <c r="C471" s="36"/>
      <c r="D471" s="3" t="str">
        <f>IF(C471="","",IF(OR(C471&gt;MAX(_xlfn.ANCHORARRAY(FitCurve!$E$3)),C471&lt;MIN(_xlfn.ANCHORARRAY(FitCurve!$E$3))),"Out of range",IF(CurveFitting!$N$3="5PL",10^(CurveFitting!$U$26-((LOG10(((CurveFitting!$U$25-CurveFitting!$U$24)/(C471-CurveFitting!$U$24))^(1/CurveFitting!$U$28)-1))/1)/CurveFitting!$U$27),
IF(CurveFitting!$N$3="4PL",10^(CurveFitting!$U$26-((LOG10((CurveFitting!$U$25-CurveFitting!$U$24)/(C471-CurveFitting!$U$24)-1))/CurveFitting!$U$27)),
IF(CurveFitting!$N$3="Linear",(C471-CurveFitting!$U$24)/CurveFitting!$U$25,
IF(CurveFitting!$N$3="Hyperbolic",CurveFitting!$U$25*C471/(CurveFitting!$U$24-C471),
IF(CurveFitting!$N$3="Exp1",CurveFitting!$U$26*LN(CurveFitting!$U$25/(CurveFitting!$U$25-C471)-CurveFitting!$U$24/(CurveFitting!$U$25-C471)),
IF(CurveFitting!$N$3="Exp2",CurveFitting!$U$26*LOG(CurveFitting!$U$24/(CurveFitting!$U$24-C471)-CurveFitting!$U$25/(CurveFitting!$U$24-C471)),""))))))))</f>
        <v/>
      </c>
      <c r="E471" s="3" t="str">
        <f>IFERROR(IF(C471="","",IF(OR(C471&gt;MAX(_xlfn.ANCHORARRAY(FitCurve!$E$3)),C471&lt;MIN(_xlfn.ANCHORARRAY(FitCurve!$E$3))),"Out of range","[ " &amp; TEXT(_xlfn.FORECAST.LINEAR(C471,R471:S471,N471:O471),"#.####") &amp; ", " &amp; TEXT(_xlfn.FORECAST.LINEAR(C471,P471:Q471,L471:M471),"#.####") &amp; " ]")),"")</f>
        <v/>
      </c>
      <c r="H471" s="52" t="str">
        <f>IF(C471="","",_xlfn.XMATCH(C471,FitCurve!AE471:AE1470,-1))</f>
        <v/>
      </c>
      <c r="I471" s="52" t="str">
        <f>IF(C471="","",_xlfn.XMATCH(C471,FitCurve!AE471:AE1470,1))</f>
        <v/>
      </c>
      <c r="J471" s="52" t="str">
        <f>IF(C471="","",_xlfn.XMATCH(C471,FitCurve!AF471:AF1470,-1))</f>
        <v/>
      </c>
      <c r="K471" s="52" t="str">
        <f>IF(C471="","",_xlfn.XMATCH(C471,FitCurve!AF471:AF1470,1))</f>
        <v/>
      </c>
      <c r="L471" s="3" t="str" cm="1">
        <f t="array" ref="L471">IF(C471="","",INDEX(FitCurve!$AE$3:$AE$1002,H471))</f>
        <v/>
      </c>
      <c r="M471" s="3" t="str" cm="1">
        <f t="array" ref="M471">IF(C471="","",INDEX(FitCurve!$AE$3:$AE$1002,I471))</f>
        <v/>
      </c>
      <c r="N471" s="3" t="str" cm="1">
        <f t="array" ref="N471">IF(C471="","",INDEX(FitCurve!$AF$3:$AF$1002,J471))</f>
        <v/>
      </c>
      <c r="O471" s="3" t="str" cm="1">
        <f t="array" ref="O471">IF(C471="","",INDEX(FitCurve!$AF$3:$AF$1002,K471))</f>
        <v/>
      </c>
      <c r="P471" s="3" t="str" cm="1">
        <f t="array" ref="P471">IF(C471="","",INDEX(FitCurve!$B$3:$B$1002,H471))</f>
        <v/>
      </c>
      <c r="Q471" s="3" t="str" cm="1">
        <f t="array" ref="Q471">IF(C471="","",INDEX(FitCurve!$B$3:$B$1002,I471))</f>
        <v/>
      </c>
      <c r="R471" s="3" t="str" cm="1">
        <f t="array" ref="R471">IF(C471="","",INDEX(FitCurve!$B$3:$B$1002,J471))</f>
        <v/>
      </c>
      <c r="S471" s="3" t="str" cm="1">
        <f t="array" ref="S471">IF(C471="","",INDEX(FitCurve!$B$3:$B$1002,K471))</f>
        <v/>
      </c>
    </row>
    <row r="472" spans="3:19" x14ac:dyDescent="0.25">
      <c r="C472" s="36"/>
      <c r="D472" s="3" t="str">
        <f>IF(C472="","",IF(OR(C472&gt;MAX(_xlfn.ANCHORARRAY(FitCurve!$E$3)),C472&lt;MIN(_xlfn.ANCHORARRAY(FitCurve!$E$3))),"Out of range",IF(CurveFitting!$N$3="5PL",10^(CurveFitting!$U$26-((LOG10(((CurveFitting!$U$25-CurveFitting!$U$24)/(C472-CurveFitting!$U$24))^(1/CurveFitting!$U$28)-1))/1)/CurveFitting!$U$27),
IF(CurveFitting!$N$3="4PL",10^(CurveFitting!$U$26-((LOG10((CurveFitting!$U$25-CurveFitting!$U$24)/(C472-CurveFitting!$U$24)-1))/CurveFitting!$U$27)),
IF(CurveFitting!$N$3="Linear",(C472-CurveFitting!$U$24)/CurveFitting!$U$25,
IF(CurveFitting!$N$3="Hyperbolic",CurveFitting!$U$25*C472/(CurveFitting!$U$24-C472),
IF(CurveFitting!$N$3="Exp1",CurveFitting!$U$26*LN(CurveFitting!$U$25/(CurveFitting!$U$25-C472)-CurveFitting!$U$24/(CurveFitting!$U$25-C472)),
IF(CurveFitting!$N$3="Exp2",CurveFitting!$U$26*LOG(CurveFitting!$U$24/(CurveFitting!$U$24-C472)-CurveFitting!$U$25/(CurveFitting!$U$24-C472)),""))))))))</f>
        <v/>
      </c>
      <c r="E472" s="3" t="str">
        <f>IFERROR(IF(C472="","",IF(OR(C472&gt;MAX(_xlfn.ANCHORARRAY(FitCurve!$E$3)),C472&lt;MIN(_xlfn.ANCHORARRAY(FitCurve!$E$3))),"Out of range","[ " &amp; TEXT(_xlfn.FORECAST.LINEAR(C472,R472:S472,N472:O472),"#.####") &amp; ", " &amp; TEXT(_xlfn.FORECAST.LINEAR(C472,P472:Q472,L472:M472),"#.####") &amp; " ]")),"")</f>
        <v/>
      </c>
      <c r="H472" s="52" t="str">
        <f>IF(C472="","",_xlfn.XMATCH(C472,FitCurve!AE472:AE1471,-1))</f>
        <v/>
      </c>
      <c r="I472" s="52" t="str">
        <f>IF(C472="","",_xlfn.XMATCH(C472,FitCurve!AE472:AE1471,1))</f>
        <v/>
      </c>
      <c r="J472" s="52" t="str">
        <f>IF(C472="","",_xlfn.XMATCH(C472,FitCurve!AF472:AF1471,-1))</f>
        <v/>
      </c>
      <c r="K472" s="52" t="str">
        <f>IF(C472="","",_xlfn.XMATCH(C472,FitCurve!AF472:AF1471,1))</f>
        <v/>
      </c>
      <c r="L472" s="3" t="str" cm="1">
        <f t="array" ref="L472">IF(C472="","",INDEX(FitCurve!$AE$3:$AE$1002,H472))</f>
        <v/>
      </c>
      <c r="M472" s="3" t="str" cm="1">
        <f t="array" ref="M472">IF(C472="","",INDEX(FitCurve!$AE$3:$AE$1002,I472))</f>
        <v/>
      </c>
      <c r="N472" s="3" t="str" cm="1">
        <f t="array" ref="N472">IF(C472="","",INDEX(FitCurve!$AF$3:$AF$1002,J472))</f>
        <v/>
      </c>
      <c r="O472" s="3" t="str" cm="1">
        <f t="array" ref="O472">IF(C472="","",INDEX(FitCurve!$AF$3:$AF$1002,K472))</f>
        <v/>
      </c>
      <c r="P472" s="3" t="str" cm="1">
        <f t="array" ref="P472">IF(C472="","",INDEX(FitCurve!$B$3:$B$1002,H472))</f>
        <v/>
      </c>
      <c r="Q472" s="3" t="str" cm="1">
        <f t="array" ref="Q472">IF(C472="","",INDEX(FitCurve!$B$3:$B$1002,I472))</f>
        <v/>
      </c>
      <c r="R472" s="3" t="str" cm="1">
        <f t="array" ref="R472">IF(C472="","",INDEX(FitCurve!$B$3:$B$1002,J472))</f>
        <v/>
      </c>
      <c r="S472" s="3" t="str" cm="1">
        <f t="array" ref="S472">IF(C472="","",INDEX(FitCurve!$B$3:$B$1002,K472))</f>
        <v/>
      </c>
    </row>
    <row r="473" spans="3:19" x14ac:dyDescent="0.25">
      <c r="C473" s="36"/>
      <c r="D473" s="3" t="str">
        <f>IF(C473="","",IF(OR(C473&gt;MAX(_xlfn.ANCHORARRAY(FitCurve!$E$3)),C473&lt;MIN(_xlfn.ANCHORARRAY(FitCurve!$E$3))),"Out of range",IF(CurveFitting!$N$3="5PL",10^(CurveFitting!$U$26-((LOG10(((CurveFitting!$U$25-CurveFitting!$U$24)/(C473-CurveFitting!$U$24))^(1/CurveFitting!$U$28)-1))/1)/CurveFitting!$U$27),
IF(CurveFitting!$N$3="4PL",10^(CurveFitting!$U$26-((LOG10((CurveFitting!$U$25-CurveFitting!$U$24)/(C473-CurveFitting!$U$24)-1))/CurveFitting!$U$27)),
IF(CurveFitting!$N$3="Linear",(C473-CurveFitting!$U$24)/CurveFitting!$U$25,
IF(CurveFitting!$N$3="Hyperbolic",CurveFitting!$U$25*C473/(CurveFitting!$U$24-C473),
IF(CurveFitting!$N$3="Exp1",CurveFitting!$U$26*LN(CurveFitting!$U$25/(CurveFitting!$U$25-C473)-CurveFitting!$U$24/(CurveFitting!$U$25-C473)),
IF(CurveFitting!$N$3="Exp2",CurveFitting!$U$26*LOG(CurveFitting!$U$24/(CurveFitting!$U$24-C473)-CurveFitting!$U$25/(CurveFitting!$U$24-C473)),""))))))))</f>
        <v/>
      </c>
      <c r="E473" s="3" t="str">
        <f>IFERROR(IF(C473="","",IF(OR(C473&gt;MAX(_xlfn.ANCHORARRAY(FitCurve!$E$3)),C473&lt;MIN(_xlfn.ANCHORARRAY(FitCurve!$E$3))),"Out of range","[ " &amp; TEXT(_xlfn.FORECAST.LINEAR(C473,R473:S473,N473:O473),"#.####") &amp; ", " &amp; TEXT(_xlfn.FORECAST.LINEAR(C473,P473:Q473,L473:M473),"#.####") &amp; " ]")),"")</f>
        <v/>
      </c>
      <c r="H473" s="52" t="str">
        <f>IF(C473="","",_xlfn.XMATCH(C473,FitCurve!AE473:AE1472,-1))</f>
        <v/>
      </c>
      <c r="I473" s="52" t="str">
        <f>IF(C473="","",_xlfn.XMATCH(C473,FitCurve!AE473:AE1472,1))</f>
        <v/>
      </c>
      <c r="J473" s="52" t="str">
        <f>IF(C473="","",_xlfn.XMATCH(C473,FitCurve!AF473:AF1472,-1))</f>
        <v/>
      </c>
      <c r="K473" s="52" t="str">
        <f>IF(C473="","",_xlfn.XMATCH(C473,FitCurve!AF473:AF1472,1))</f>
        <v/>
      </c>
      <c r="L473" s="3" t="str" cm="1">
        <f t="array" ref="L473">IF(C473="","",INDEX(FitCurve!$AE$3:$AE$1002,H473))</f>
        <v/>
      </c>
      <c r="M473" s="3" t="str" cm="1">
        <f t="array" ref="M473">IF(C473="","",INDEX(FitCurve!$AE$3:$AE$1002,I473))</f>
        <v/>
      </c>
      <c r="N473" s="3" t="str" cm="1">
        <f t="array" ref="N473">IF(C473="","",INDEX(FitCurve!$AF$3:$AF$1002,J473))</f>
        <v/>
      </c>
      <c r="O473" s="3" t="str" cm="1">
        <f t="array" ref="O473">IF(C473="","",INDEX(FitCurve!$AF$3:$AF$1002,K473))</f>
        <v/>
      </c>
      <c r="P473" s="3" t="str" cm="1">
        <f t="array" ref="P473">IF(C473="","",INDEX(FitCurve!$B$3:$B$1002,H473))</f>
        <v/>
      </c>
      <c r="Q473" s="3" t="str" cm="1">
        <f t="array" ref="Q473">IF(C473="","",INDEX(FitCurve!$B$3:$B$1002,I473))</f>
        <v/>
      </c>
      <c r="R473" s="3" t="str" cm="1">
        <f t="array" ref="R473">IF(C473="","",INDEX(FitCurve!$B$3:$B$1002,J473))</f>
        <v/>
      </c>
      <c r="S473" s="3" t="str" cm="1">
        <f t="array" ref="S473">IF(C473="","",INDEX(FitCurve!$B$3:$B$1002,K473))</f>
        <v/>
      </c>
    </row>
    <row r="474" spans="3:19" x14ac:dyDescent="0.25">
      <c r="C474" s="36"/>
      <c r="D474" s="3" t="str">
        <f>IF(C474="","",IF(OR(C474&gt;MAX(_xlfn.ANCHORARRAY(FitCurve!$E$3)),C474&lt;MIN(_xlfn.ANCHORARRAY(FitCurve!$E$3))),"Out of range",IF(CurveFitting!$N$3="5PL",10^(CurveFitting!$U$26-((LOG10(((CurveFitting!$U$25-CurveFitting!$U$24)/(C474-CurveFitting!$U$24))^(1/CurveFitting!$U$28)-1))/1)/CurveFitting!$U$27),
IF(CurveFitting!$N$3="4PL",10^(CurveFitting!$U$26-((LOG10((CurveFitting!$U$25-CurveFitting!$U$24)/(C474-CurveFitting!$U$24)-1))/CurveFitting!$U$27)),
IF(CurveFitting!$N$3="Linear",(C474-CurveFitting!$U$24)/CurveFitting!$U$25,
IF(CurveFitting!$N$3="Hyperbolic",CurveFitting!$U$25*C474/(CurveFitting!$U$24-C474),
IF(CurveFitting!$N$3="Exp1",CurveFitting!$U$26*LN(CurveFitting!$U$25/(CurveFitting!$U$25-C474)-CurveFitting!$U$24/(CurveFitting!$U$25-C474)),
IF(CurveFitting!$N$3="Exp2",CurveFitting!$U$26*LOG(CurveFitting!$U$24/(CurveFitting!$U$24-C474)-CurveFitting!$U$25/(CurveFitting!$U$24-C474)),""))))))))</f>
        <v/>
      </c>
      <c r="E474" s="3" t="str">
        <f>IFERROR(IF(C474="","",IF(OR(C474&gt;MAX(_xlfn.ANCHORARRAY(FitCurve!$E$3)),C474&lt;MIN(_xlfn.ANCHORARRAY(FitCurve!$E$3))),"Out of range","[ " &amp; TEXT(_xlfn.FORECAST.LINEAR(C474,R474:S474,N474:O474),"#.####") &amp; ", " &amp; TEXT(_xlfn.FORECAST.LINEAR(C474,P474:Q474,L474:M474),"#.####") &amp; " ]")),"")</f>
        <v/>
      </c>
      <c r="H474" s="52" t="str">
        <f>IF(C474="","",_xlfn.XMATCH(C474,FitCurve!AE474:AE1473,-1))</f>
        <v/>
      </c>
      <c r="I474" s="52" t="str">
        <f>IF(C474="","",_xlfn.XMATCH(C474,FitCurve!AE474:AE1473,1))</f>
        <v/>
      </c>
      <c r="J474" s="52" t="str">
        <f>IF(C474="","",_xlfn.XMATCH(C474,FitCurve!AF474:AF1473,-1))</f>
        <v/>
      </c>
      <c r="K474" s="52" t="str">
        <f>IF(C474="","",_xlfn.XMATCH(C474,FitCurve!AF474:AF1473,1))</f>
        <v/>
      </c>
      <c r="L474" s="3" t="str" cm="1">
        <f t="array" ref="L474">IF(C474="","",INDEX(FitCurve!$AE$3:$AE$1002,H474))</f>
        <v/>
      </c>
      <c r="M474" s="3" t="str" cm="1">
        <f t="array" ref="M474">IF(C474="","",INDEX(FitCurve!$AE$3:$AE$1002,I474))</f>
        <v/>
      </c>
      <c r="N474" s="3" t="str" cm="1">
        <f t="array" ref="N474">IF(C474="","",INDEX(FitCurve!$AF$3:$AF$1002,J474))</f>
        <v/>
      </c>
      <c r="O474" s="3" t="str" cm="1">
        <f t="array" ref="O474">IF(C474="","",INDEX(FitCurve!$AF$3:$AF$1002,K474))</f>
        <v/>
      </c>
      <c r="P474" s="3" t="str" cm="1">
        <f t="array" ref="P474">IF(C474="","",INDEX(FitCurve!$B$3:$B$1002,H474))</f>
        <v/>
      </c>
      <c r="Q474" s="3" t="str" cm="1">
        <f t="array" ref="Q474">IF(C474="","",INDEX(FitCurve!$B$3:$B$1002,I474))</f>
        <v/>
      </c>
      <c r="R474" s="3" t="str" cm="1">
        <f t="array" ref="R474">IF(C474="","",INDEX(FitCurve!$B$3:$B$1002,J474))</f>
        <v/>
      </c>
      <c r="S474" s="3" t="str" cm="1">
        <f t="array" ref="S474">IF(C474="","",INDEX(FitCurve!$B$3:$B$1002,K474))</f>
        <v/>
      </c>
    </row>
    <row r="475" spans="3:19" x14ac:dyDescent="0.25">
      <c r="C475" s="36"/>
      <c r="D475" s="3" t="str">
        <f>IF(C475="","",IF(OR(C475&gt;MAX(_xlfn.ANCHORARRAY(FitCurve!$E$3)),C475&lt;MIN(_xlfn.ANCHORARRAY(FitCurve!$E$3))),"Out of range",IF(CurveFitting!$N$3="5PL",10^(CurveFitting!$U$26-((LOG10(((CurveFitting!$U$25-CurveFitting!$U$24)/(C475-CurveFitting!$U$24))^(1/CurveFitting!$U$28)-1))/1)/CurveFitting!$U$27),
IF(CurveFitting!$N$3="4PL",10^(CurveFitting!$U$26-((LOG10((CurveFitting!$U$25-CurveFitting!$U$24)/(C475-CurveFitting!$U$24)-1))/CurveFitting!$U$27)),
IF(CurveFitting!$N$3="Linear",(C475-CurveFitting!$U$24)/CurveFitting!$U$25,
IF(CurveFitting!$N$3="Hyperbolic",CurveFitting!$U$25*C475/(CurveFitting!$U$24-C475),
IF(CurveFitting!$N$3="Exp1",CurveFitting!$U$26*LN(CurveFitting!$U$25/(CurveFitting!$U$25-C475)-CurveFitting!$U$24/(CurveFitting!$U$25-C475)),
IF(CurveFitting!$N$3="Exp2",CurveFitting!$U$26*LOG(CurveFitting!$U$24/(CurveFitting!$U$24-C475)-CurveFitting!$U$25/(CurveFitting!$U$24-C475)),""))))))))</f>
        <v/>
      </c>
      <c r="E475" s="3" t="str">
        <f>IFERROR(IF(C475="","",IF(OR(C475&gt;MAX(_xlfn.ANCHORARRAY(FitCurve!$E$3)),C475&lt;MIN(_xlfn.ANCHORARRAY(FitCurve!$E$3))),"Out of range","[ " &amp; TEXT(_xlfn.FORECAST.LINEAR(C475,R475:S475,N475:O475),"#.####") &amp; ", " &amp; TEXT(_xlfn.FORECAST.LINEAR(C475,P475:Q475,L475:M475),"#.####") &amp; " ]")),"")</f>
        <v/>
      </c>
      <c r="H475" s="52" t="str">
        <f>IF(C475="","",_xlfn.XMATCH(C475,FitCurve!AE475:AE1474,-1))</f>
        <v/>
      </c>
      <c r="I475" s="52" t="str">
        <f>IF(C475="","",_xlfn.XMATCH(C475,FitCurve!AE475:AE1474,1))</f>
        <v/>
      </c>
      <c r="J475" s="52" t="str">
        <f>IF(C475="","",_xlfn.XMATCH(C475,FitCurve!AF475:AF1474,-1))</f>
        <v/>
      </c>
      <c r="K475" s="52" t="str">
        <f>IF(C475="","",_xlfn.XMATCH(C475,FitCurve!AF475:AF1474,1))</f>
        <v/>
      </c>
      <c r="L475" s="3" t="str" cm="1">
        <f t="array" ref="L475">IF(C475="","",INDEX(FitCurve!$AE$3:$AE$1002,H475))</f>
        <v/>
      </c>
      <c r="M475" s="3" t="str" cm="1">
        <f t="array" ref="M475">IF(C475="","",INDEX(FitCurve!$AE$3:$AE$1002,I475))</f>
        <v/>
      </c>
      <c r="N475" s="3" t="str" cm="1">
        <f t="array" ref="N475">IF(C475="","",INDEX(FitCurve!$AF$3:$AF$1002,J475))</f>
        <v/>
      </c>
      <c r="O475" s="3" t="str" cm="1">
        <f t="array" ref="O475">IF(C475="","",INDEX(FitCurve!$AF$3:$AF$1002,K475))</f>
        <v/>
      </c>
      <c r="P475" s="3" t="str" cm="1">
        <f t="array" ref="P475">IF(C475="","",INDEX(FitCurve!$B$3:$B$1002,H475))</f>
        <v/>
      </c>
      <c r="Q475" s="3" t="str" cm="1">
        <f t="array" ref="Q475">IF(C475="","",INDEX(FitCurve!$B$3:$B$1002,I475))</f>
        <v/>
      </c>
      <c r="R475" s="3" t="str" cm="1">
        <f t="array" ref="R475">IF(C475="","",INDEX(FitCurve!$B$3:$B$1002,J475))</f>
        <v/>
      </c>
      <c r="S475" s="3" t="str" cm="1">
        <f t="array" ref="S475">IF(C475="","",INDEX(FitCurve!$B$3:$B$1002,K475))</f>
        <v/>
      </c>
    </row>
    <row r="476" spans="3:19" x14ac:dyDescent="0.25">
      <c r="C476" s="36"/>
      <c r="D476" s="3" t="str">
        <f>IF(C476="","",IF(OR(C476&gt;MAX(_xlfn.ANCHORARRAY(FitCurve!$E$3)),C476&lt;MIN(_xlfn.ANCHORARRAY(FitCurve!$E$3))),"Out of range",IF(CurveFitting!$N$3="5PL",10^(CurveFitting!$U$26-((LOG10(((CurveFitting!$U$25-CurveFitting!$U$24)/(C476-CurveFitting!$U$24))^(1/CurveFitting!$U$28)-1))/1)/CurveFitting!$U$27),
IF(CurveFitting!$N$3="4PL",10^(CurveFitting!$U$26-((LOG10((CurveFitting!$U$25-CurveFitting!$U$24)/(C476-CurveFitting!$U$24)-1))/CurveFitting!$U$27)),
IF(CurveFitting!$N$3="Linear",(C476-CurveFitting!$U$24)/CurveFitting!$U$25,
IF(CurveFitting!$N$3="Hyperbolic",CurveFitting!$U$25*C476/(CurveFitting!$U$24-C476),
IF(CurveFitting!$N$3="Exp1",CurveFitting!$U$26*LN(CurveFitting!$U$25/(CurveFitting!$U$25-C476)-CurveFitting!$U$24/(CurveFitting!$U$25-C476)),
IF(CurveFitting!$N$3="Exp2",CurveFitting!$U$26*LOG(CurveFitting!$U$24/(CurveFitting!$U$24-C476)-CurveFitting!$U$25/(CurveFitting!$U$24-C476)),""))))))))</f>
        <v/>
      </c>
      <c r="E476" s="3" t="str">
        <f>IFERROR(IF(C476="","",IF(OR(C476&gt;MAX(_xlfn.ANCHORARRAY(FitCurve!$E$3)),C476&lt;MIN(_xlfn.ANCHORARRAY(FitCurve!$E$3))),"Out of range","[ " &amp; TEXT(_xlfn.FORECAST.LINEAR(C476,R476:S476,N476:O476),"#.####") &amp; ", " &amp; TEXT(_xlfn.FORECAST.LINEAR(C476,P476:Q476,L476:M476),"#.####") &amp; " ]")),"")</f>
        <v/>
      </c>
      <c r="H476" s="52" t="str">
        <f>IF(C476="","",_xlfn.XMATCH(C476,FitCurve!AE476:AE1475,-1))</f>
        <v/>
      </c>
      <c r="I476" s="52" t="str">
        <f>IF(C476="","",_xlfn.XMATCH(C476,FitCurve!AE476:AE1475,1))</f>
        <v/>
      </c>
      <c r="J476" s="52" t="str">
        <f>IF(C476="","",_xlfn.XMATCH(C476,FitCurve!AF476:AF1475,-1))</f>
        <v/>
      </c>
      <c r="K476" s="52" t="str">
        <f>IF(C476="","",_xlfn.XMATCH(C476,FitCurve!AF476:AF1475,1))</f>
        <v/>
      </c>
      <c r="L476" s="3" t="str" cm="1">
        <f t="array" ref="L476">IF(C476="","",INDEX(FitCurve!$AE$3:$AE$1002,H476))</f>
        <v/>
      </c>
      <c r="M476" s="3" t="str" cm="1">
        <f t="array" ref="M476">IF(C476="","",INDEX(FitCurve!$AE$3:$AE$1002,I476))</f>
        <v/>
      </c>
      <c r="N476" s="3" t="str" cm="1">
        <f t="array" ref="N476">IF(C476="","",INDEX(FitCurve!$AF$3:$AF$1002,J476))</f>
        <v/>
      </c>
      <c r="O476" s="3" t="str" cm="1">
        <f t="array" ref="O476">IF(C476="","",INDEX(FitCurve!$AF$3:$AF$1002,K476))</f>
        <v/>
      </c>
      <c r="P476" s="3" t="str" cm="1">
        <f t="array" ref="P476">IF(C476="","",INDEX(FitCurve!$B$3:$B$1002,H476))</f>
        <v/>
      </c>
      <c r="Q476" s="3" t="str" cm="1">
        <f t="array" ref="Q476">IF(C476="","",INDEX(FitCurve!$B$3:$B$1002,I476))</f>
        <v/>
      </c>
      <c r="R476" s="3" t="str" cm="1">
        <f t="array" ref="R476">IF(C476="","",INDEX(FitCurve!$B$3:$B$1002,J476))</f>
        <v/>
      </c>
      <c r="S476" s="3" t="str" cm="1">
        <f t="array" ref="S476">IF(C476="","",INDEX(FitCurve!$B$3:$B$1002,K476))</f>
        <v/>
      </c>
    </row>
    <row r="477" spans="3:19" x14ac:dyDescent="0.25">
      <c r="C477" s="36"/>
      <c r="D477" s="3" t="str">
        <f>IF(C477="","",IF(OR(C477&gt;MAX(_xlfn.ANCHORARRAY(FitCurve!$E$3)),C477&lt;MIN(_xlfn.ANCHORARRAY(FitCurve!$E$3))),"Out of range",IF(CurveFitting!$N$3="5PL",10^(CurveFitting!$U$26-((LOG10(((CurveFitting!$U$25-CurveFitting!$U$24)/(C477-CurveFitting!$U$24))^(1/CurveFitting!$U$28)-1))/1)/CurveFitting!$U$27),
IF(CurveFitting!$N$3="4PL",10^(CurveFitting!$U$26-((LOG10((CurveFitting!$U$25-CurveFitting!$U$24)/(C477-CurveFitting!$U$24)-1))/CurveFitting!$U$27)),
IF(CurveFitting!$N$3="Linear",(C477-CurveFitting!$U$24)/CurveFitting!$U$25,
IF(CurveFitting!$N$3="Hyperbolic",CurveFitting!$U$25*C477/(CurveFitting!$U$24-C477),
IF(CurveFitting!$N$3="Exp1",CurveFitting!$U$26*LN(CurveFitting!$U$25/(CurveFitting!$U$25-C477)-CurveFitting!$U$24/(CurveFitting!$U$25-C477)),
IF(CurveFitting!$N$3="Exp2",CurveFitting!$U$26*LOG(CurveFitting!$U$24/(CurveFitting!$U$24-C477)-CurveFitting!$U$25/(CurveFitting!$U$24-C477)),""))))))))</f>
        <v/>
      </c>
      <c r="E477" s="3" t="str">
        <f>IFERROR(IF(C477="","",IF(OR(C477&gt;MAX(_xlfn.ANCHORARRAY(FitCurve!$E$3)),C477&lt;MIN(_xlfn.ANCHORARRAY(FitCurve!$E$3))),"Out of range","[ " &amp; TEXT(_xlfn.FORECAST.LINEAR(C477,R477:S477,N477:O477),"#.####") &amp; ", " &amp; TEXT(_xlfn.FORECAST.LINEAR(C477,P477:Q477,L477:M477),"#.####") &amp; " ]")),"")</f>
        <v/>
      </c>
      <c r="H477" s="52" t="str">
        <f>IF(C477="","",_xlfn.XMATCH(C477,FitCurve!AE477:AE1476,-1))</f>
        <v/>
      </c>
      <c r="I477" s="52" t="str">
        <f>IF(C477="","",_xlfn.XMATCH(C477,FitCurve!AE477:AE1476,1))</f>
        <v/>
      </c>
      <c r="J477" s="52" t="str">
        <f>IF(C477="","",_xlfn.XMATCH(C477,FitCurve!AF477:AF1476,-1))</f>
        <v/>
      </c>
      <c r="K477" s="52" t="str">
        <f>IF(C477="","",_xlfn.XMATCH(C477,FitCurve!AF477:AF1476,1))</f>
        <v/>
      </c>
      <c r="L477" s="3" t="str" cm="1">
        <f t="array" ref="L477">IF(C477="","",INDEX(FitCurve!$AE$3:$AE$1002,H477))</f>
        <v/>
      </c>
      <c r="M477" s="3" t="str" cm="1">
        <f t="array" ref="M477">IF(C477="","",INDEX(FitCurve!$AE$3:$AE$1002,I477))</f>
        <v/>
      </c>
      <c r="N477" s="3" t="str" cm="1">
        <f t="array" ref="N477">IF(C477="","",INDEX(FitCurve!$AF$3:$AF$1002,J477))</f>
        <v/>
      </c>
      <c r="O477" s="3" t="str" cm="1">
        <f t="array" ref="O477">IF(C477="","",INDEX(FitCurve!$AF$3:$AF$1002,K477))</f>
        <v/>
      </c>
      <c r="P477" s="3" t="str" cm="1">
        <f t="array" ref="P477">IF(C477="","",INDEX(FitCurve!$B$3:$B$1002,H477))</f>
        <v/>
      </c>
      <c r="Q477" s="3" t="str" cm="1">
        <f t="array" ref="Q477">IF(C477="","",INDEX(FitCurve!$B$3:$B$1002,I477))</f>
        <v/>
      </c>
      <c r="R477" s="3" t="str" cm="1">
        <f t="array" ref="R477">IF(C477="","",INDEX(FitCurve!$B$3:$B$1002,J477))</f>
        <v/>
      </c>
      <c r="S477" s="3" t="str" cm="1">
        <f t="array" ref="S477">IF(C477="","",INDEX(FitCurve!$B$3:$B$1002,K477))</f>
        <v/>
      </c>
    </row>
    <row r="478" spans="3:19" x14ac:dyDescent="0.25">
      <c r="C478" s="36"/>
      <c r="D478" s="3" t="str">
        <f>IF(C478="","",IF(OR(C478&gt;MAX(_xlfn.ANCHORARRAY(FitCurve!$E$3)),C478&lt;MIN(_xlfn.ANCHORARRAY(FitCurve!$E$3))),"Out of range",IF(CurveFitting!$N$3="5PL",10^(CurveFitting!$U$26-((LOG10(((CurveFitting!$U$25-CurveFitting!$U$24)/(C478-CurveFitting!$U$24))^(1/CurveFitting!$U$28)-1))/1)/CurveFitting!$U$27),
IF(CurveFitting!$N$3="4PL",10^(CurveFitting!$U$26-((LOG10((CurveFitting!$U$25-CurveFitting!$U$24)/(C478-CurveFitting!$U$24)-1))/CurveFitting!$U$27)),
IF(CurveFitting!$N$3="Linear",(C478-CurveFitting!$U$24)/CurveFitting!$U$25,
IF(CurveFitting!$N$3="Hyperbolic",CurveFitting!$U$25*C478/(CurveFitting!$U$24-C478),
IF(CurveFitting!$N$3="Exp1",CurveFitting!$U$26*LN(CurveFitting!$U$25/(CurveFitting!$U$25-C478)-CurveFitting!$U$24/(CurveFitting!$U$25-C478)),
IF(CurveFitting!$N$3="Exp2",CurveFitting!$U$26*LOG(CurveFitting!$U$24/(CurveFitting!$U$24-C478)-CurveFitting!$U$25/(CurveFitting!$U$24-C478)),""))))))))</f>
        <v/>
      </c>
      <c r="E478" s="3" t="str">
        <f>IFERROR(IF(C478="","",IF(OR(C478&gt;MAX(_xlfn.ANCHORARRAY(FitCurve!$E$3)),C478&lt;MIN(_xlfn.ANCHORARRAY(FitCurve!$E$3))),"Out of range","[ " &amp; TEXT(_xlfn.FORECAST.LINEAR(C478,R478:S478,N478:O478),"#.####") &amp; ", " &amp; TEXT(_xlfn.FORECAST.LINEAR(C478,P478:Q478,L478:M478),"#.####") &amp; " ]")),"")</f>
        <v/>
      </c>
      <c r="H478" s="52" t="str">
        <f>IF(C478="","",_xlfn.XMATCH(C478,FitCurve!AE478:AE1477,-1))</f>
        <v/>
      </c>
      <c r="I478" s="52" t="str">
        <f>IF(C478="","",_xlfn.XMATCH(C478,FitCurve!AE478:AE1477,1))</f>
        <v/>
      </c>
      <c r="J478" s="52" t="str">
        <f>IF(C478="","",_xlfn.XMATCH(C478,FitCurve!AF478:AF1477,-1))</f>
        <v/>
      </c>
      <c r="K478" s="52" t="str">
        <f>IF(C478="","",_xlfn.XMATCH(C478,FitCurve!AF478:AF1477,1))</f>
        <v/>
      </c>
      <c r="L478" s="3" t="str" cm="1">
        <f t="array" ref="L478">IF(C478="","",INDEX(FitCurve!$AE$3:$AE$1002,H478))</f>
        <v/>
      </c>
      <c r="M478" s="3" t="str" cm="1">
        <f t="array" ref="M478">IF(C478="","",INDEX(FitCurve!$AE$3:$AE$1002,I478))</f>
        <v/>
      </c>
      <c r="N478" s="3" t="str" cm="1">
        <f t="array" ref="N478">IF(C478="","",INDEX(FitCurve!$AF$3:$AF$1002,J478))</f>
        <v/>
      </c>
      <c r="O478" s="3" t="str" cm="1">
        <f t="array" ref="O478">IF(C478="","",INDEX(FitCurve!$AF$3:$AF$1002,K478))</f>
        <v/>
      </c>
      <c r="P478" s="3" t="str" cm="1">
        <f t="array" ref="P478">IF(C478="","",INDEX(FitCurve!$B$3:$B$1002,H478))</f>
        <v/>
      </c>
      <c r="Q478" s="3" t="str" cm="1">
        <f t="array" ref="Q478">IF(C478="","",INDEX(FitCurve!$B$3:$B$1002,I478))</f>
        <v/>
      </c>
      <c r="R478" s="3" t="str" cm="1">
        <f t="array" ref="R478">IF(C478="","",INDEX(FitCurve!$B$3:$B$1002,J478))</f>
        <v/>
      </c>
      <c r="S478" s="3" t="str" cm="1">
        <f t="array" ref="S478">IF(C478="","",INDEX(FitCurve!$B$3:$B$1002,K478))</f>
        <v/>
      </c>
    </row>
    <row r="479" spans="3:19" x14ac:dyDescent="0.25">
      <c r="C479" s="36"/>
      <c r="D479" s="3" t="str">
        <f>IF(C479="","",IF(OR(C479&gt;MAX(_xlfn.ANCHORARRAY(FitCurve!$E$3)),C479&lt;MIN(_xlfn.ANCHORARRAY(FitCurve!$E$3))),"Out of range",IF(CurveFitting!$N$3="5PL",10^(CurveFitting!$U$26-((LOG10(((CurveFitting!$U$25-CurveFitting!$U$24)/(C479-CurveFitting!$U$24))^(1/CurveFitting!$U$28)-1))/1)/CurveFitting!$U$27),
IF(CurveFitting!$N$3="4PL",10^(CurveFitting!$U$26-((LOG10((CurveFitting!$U$25-CurveFitting!$U$24)/(C479-CurveFitting!$U$24)-1))/CurveFitting!$U$27)),
IF(CurveFitting!$N$3="Linear",(C479-CurveFitting!$U$24)/CurveFitting!$U$25,
IF(CurveFitting!$N$3="Hyperbolic",CurveFitting!$U$25*C479/(CurveFitting!$U$24-C479),
IF(CurveFitting!$N$3="Exp1",CurveFitting!$U$26*LN(CurveFitting!$U$25/(CurveFitting!$U$25-C479)-CurveFitting!$U$24/(CurveFitting!$U$25-C479)),
IF(CurveFitting!$N$3="Exp2",CurveFitting!$U$26*LOG(CurveFitting!$U$24/(CurveFitting!$U$24-C479)-CurveFitting!$U$25/(CurveFitting!$U$24-C479)),""))))))))</f>
        <v/>
      </c>
      <c r="E479" s="3" t="str">
        <f>IFERROR(IF(C479="","",IF(OR(C479&gt;MAX(_xlfn.ANCHORARRAY(FitCurve!$E$3)),C479&lt;MIN(_xlfn.ANCHORARRAY(FitCurve!$E$3))),"Out of range","[ " &amp; TEXT(_xlfn.FORECAST.LINEAR(C479,R479:S479,N479:O479),"#.####") &amp; ", " &amp; TEXT(_xlfn.FORECAST.LINEAR(C479,P479:Q479,L479:M479),"#.####") &amp; " ]")),"")</f>
        <v/>
      </c>
      <c r="H479" s="52" t="str">
        <f>IF(C479="","",_xlfn.XMATCH(C479,FitCurve!AE479:AE1478,-1))</f>
        <v/>
      </c>
      <c r="I479" s="52" t="str">
        <f>IF(C479="","",_xlfn.XMATCH(C479,FitCurve!AE479:AE1478,1))</f>
        <v/>
      </c>
      <c r="J479" s="52" t="str">
        <f>IF(C479="","",_xlfn.XMATCH(C479,FitCurve!AF479:AF1478,-1))</f>
        <v/>
      </c>
      <c r="K479" s="52" t="str">
        <f>IF(C479="","",_xlfn.XMATCH(C479,FitCurve!AF479:AF1478,1))</f>
        <v/>
      </c>
      <c r="L479" s="3" t="str" cm="1">
        <f t="array" ref="L479">IF(C479="","",INDEX(FitCurve!$AE$3:$AE$1002,H479))</f>
        <v/>
      </c>
      <c r="M479" s="3" t="str" cm="1">
        <f t="array" ref="M479">IF(C479="","",INDEX(FitCurve!$AE$3:$AE$1002,I479))</f>
        <v/>
      </c>
      <c r="N479" s="3" t="str" cm="1">
        <f t="array" ref="N479">IF(C479="","",INDEX(FitCurve!$AF$3:$AF$1002,J479))</f>
        <v/>
      </c>
      <c r="O479" s="3" t="str" cm="1">
        <f t="array" ref="O479">IF(C479="","",INDEX(FitCurve!$AF$3:$AF$1002,K479))</f>
        <v/>
      </c>
      <c r="P479" s="3" t="str" cm="1">
        <f t="array" ref="P479">IF(C479="","",INDEX(FitCurve!$B$3:$B$1002,H479))</f>
        <v/>
      </c>
      <c r="Q479" s="3" t="str" cm="1">
        <f t="array" ref="Q479">IF(C479="","",INDEX(FitCurve!$B$3:$B$1002,I479))</f>
        <v/>
      </c>
      <c r="R479" s="3" t="str" cm="1">
        <f t="array" ref="R479">IF(C479="","",INDEX(FitCurve!$B$3:$B$1002,J479))</f>
        <v/>
      </c>
      <c r="S479" s="3" t="str" cm="1">
        <f t="array" ref="S479">IF(C479="","",INDEX(FitCurve!$B$3:$B$1002,K479))</f>
        <v/>
      </c>
    </row>
    <row r="480" spans="3:19" x14ac:dyDescent="0.25">
      <c r="C480" s="36"/>
      <c r="D480" s="3" t="str">
        <f>IF(C480="","",IF(OR(C480&gt;MAX(_xlfn.ANCHORARRAY(FitCurve!$E$3)),C480&lt;MIN(_xlfn.ANCHORARRAY(FitCurve!$E$3))),"Out of range",IF(CurveFitting!$N$3="5PL",10^(CurveFitting!$U$26-((LOG10(((CurveFitting!$U$25-CurveFitting!$U$24)/(C480-CurveFitting!$U$24))^(1/CurveFitting!$U$28)-1))/1)/CurveFitting!$U$27),
IF(CurveFitting!$N$3="4PL",10^(CurveFitting!$U$26-((LOG10((CurveFitting!$U$25-CurveFitting!$U$24)/(C480-CurveFitting!$U$24)-1))/CurveFitting!$U$27)),
IF(CurveFitting!$N$3="Linear",(C480-CurveFitting!$U$24)/CurveFitting!$U$25,
IF(CurveFitting!$N$3="Hyperbolic",CurveFitting!$U$25*C480/(CurveFitting!$U$24-C480),
IF(CurveFitting!$N$3="Exp1",CurveFitting!$U$26*LN(CurveFitting!$U$25/(CurveFitting!$U$25-C480)-CurveFitting!$U$24/(CurveFitting!$U$25-C480)),
IF(CurveFitting!$N$3="Exp2",CurveFitting!$U$26*LOG(CurveFitting!$U$24/(CurveFitting!$U$24-C480)-CurveFitting!$U$25/(CurveFitting!$U$24-C480)),""))))))))</f>
        <v/>
      </c>
      <c r="E480" s="3" t="str">
        <f>IFERROR(IF(C480="","",IF(OR(C480&gt;MAX(_xlfn.ANCHORARRAY(FitCurve!$E$3)),C480&lt;MIN(_xlfn.ANCHORARRAY(FitCurve!$E$3))),"Out of range","[ " &amp; TEXT(_xlfn.FORECAST.LINEAR(C480,R480:S480,N480:O480),"#.####") &amp; ", " &amp; TEXT(_xlfn.FORECAST.LINEAR(C480,P480:Q480,L480:M480),"#.####") &amp; " ]")),"")</f>
        <v/>
      </c>
      <c r="H480" s="52" t="str">
        <f>IF(C480="","",_xlfn.XMATCH(C480,FitCurve!AE480:AE1479,-1))</f>
        <v/>
      </c>
      <c r="I480" s="52" t="str">
        <f>IF(C480="","",_xlfn.XMATCH(C480,FitCurve!AE480:AE1479,1))</f>
        <v/>
      </c>
      <c r="J480" s="52" t="str">
        <f>IF(C480="","",_xlfn.XMATCH(C480,FitCurve!AF480:AF1479,-1))</f>
        <v/>
      </c>
      <c r="K480" s="52" t="str">
        <f>IF(C480="","",_xlfn.XMATCH(C480,FitCurve!AF480:AF1479,1))</f>
        <v/>
      </c>
      <c r="L480" s="3" t="str" cm="1">
        <f t="array" ref="L480">IF(C480="","",INDEX(FitCurve!$AE$3:$AE$1002,H480))</f>
        <v/>
      </c>
      <c r="M480" s="3" t="str" cm="1">
        <f t="array" ref="M480">IF(C480="","",INDEX(FitCurve!$AE$3:$AE$1002,I480))</f>
        <v/>
      </c>
      <c r="N480" s="3" t="str" cm="1">
        <f t="array" ref="N480">IF(C480="","",INDEX(FitCurve!$AF$3:$AF$1002,J480))</f>
        <v/>
      </c>
      <c r="O480" s="3" t="str" cm="1">
        <f t="array" ref="O480">IF(C480="","",INDEX(FitCurve!$AF$3:$AF$1002,K480))</f>
        <v/>
      </c>
      <c r="P480" s="3" t="str" cm="1">
        <f t="array" ref="P480">IF(C480="","",INDEX(FitCurve!$B$3:$B$1002,H480))</f>
        <v/>
      </c>
      <c r="Q480" s="3" t="str" cm="1">
        <f t="array" ref="Q480">IF(C480="","",INDEX(FitCurve!$B$3:$B$1002,I480))</f>
        <v/>
      </c>
      <c r="R480" s="3" t="str" cm="1">
        <f t="array" ref="R480">IF(C480="","",INDEX(FitCurve!$B$3:$B$1002,J480))</f>
        <v/>
      </c>
      <c r="S480" s="3" t="str" cm="1">
        <f t="array" ref="S480">IF(C480="","",INDEX(FitCurve!$B$3:$B$1002,K480))</f>
        <v/>
      </c>
    </row>
    <row r="481" spans="3:19" x14ac:dyDescent="0.25">
      <c r="C481" s="36"/>
      <c r="D481" s="3" t="str">
        <f>IF(C481="","",IF(OR(C481&gt;MAX(_xlfn.ANCHORARRAY(FitCurve!$E$3)),C481&lt;MIN(_xlfn.ANCHORARRAY(FitCurve!$E$3))),"Out of range",IF(CurveFitting!$N$3="5PL",10^(CurveFitting!$U$26-((LOG10(((CurveFitting!$U$25-CurveFitting!$U$24)/(C481-CurveFitting!$U$24))^(1/CurveFitting!$U$28)-1))/1)/CurveFitting!$U$27),
IF(CurveFitting!$N$3="4PL",10^(CurveFitting!$U$26-((LOG10((CurveFitting!$U$25-CurveFitting!$U$24)/(C481-CurveFitting!$U$24)-1))/CurveFitting!$U$27)),
IF(CurveFitting!$N$3="Linear",(C481-CurveFitting!$U$24)/CurveFitting!$U$25,
IF(CurveFitting!$N$3="Hyperbolic",CurveFitting!$U$25*C481/(CurveFitting!$U$24-C481),
IF(CurveFitting!$N$3="Exp1",CurveFitting!$U$26*LN(CurveFitting!$U$25/(CurveFitting!$U$25-C481)-CurveFitting!$U$24/(CurveFitting!$U$25-C481)),
IF(CurveFitting!$N$3="Exp2",CurveFitting!$U$26*LOG(CurveFitting!$U$24/(CurveFitting!$U$24-C481)-CurveFitting!$U$25/(CurveFitting!$U$24-C481)),""))))))))</f>
        <v/>
      </c>
      <c r="E481" s="3" t="str">
        <f>IFERROR(IF(C481="","",IF(OR(C481&gt;MAX(_xlfn.ANCHORARRAY(FitCurve!$E$3)),C481&lt;MIN(_xlfn.ANCHORARRAY(FitCurve!$E$3))),"Out of range","[ " &amp; TEXT(_xlfn.FORECAST.LINEAR(C481,R481:S481,N481:O481),"#.####") &amp; ", " &amp; TEXT(_xlfn.FORECAST.LINEAR(C481,P481:Q481,L481:M481),"#.####") &amp; " ]")),"")</f>
        <v/>
      </c>
      <c r="H481" s="52" t="str">
        <f>IF(C481="","",_xlfn.XMATCH(C481,FitCurve!AE481:AE1480,-1))</f>
        <v/>
      </c>
      <c r="I481" s="52" t="str">
        <f>IF(C481="","",_xlfn.XMATCH(C481,FitCurve!AE481:AE1480,1))</f>
        <v/>
      </c>
      <c r="J481" s="52" t="str">
        <f>IF(C481="","",_xlfn.XMATCH(C481,FitCurve!AF481:AF1480,-1))</f>
        <v/>
      </c>
      <c r="K481" s="52" t="str">
        <f>IF(C481="","",_xlfn.XMATCH(C481,FitCurve!AF481:AF1480,1))</f>
        <v/>
      </c>
      <c r="L481" s="3" t="str" cm="1">
        <f t="array" ref="L481">IF(C481="","",INDEX(FitCurve!$AE$3:$AE$1002,H481))</f>
        <v/>
      </c>
      <c r="M481" s="3" t="str" cm="1">
        <f t="array" ref="M481">IF(C481="","",INDEX(FitCurve!$AE$3:$AE$1002,I481))</f>
        <v/>
      </c>
      <c r="N481" s="3" t="str" cm="1">
        <f t="array" ref="N481">IF(C481="","",INDEX(FitCurve!$AF$3:$AF$1002,J481))</f>
        <v/>
      </c>
      <c r="O481" s="3" t="str" cm="1">
        <f t="array" ref="O481">IF(C481="","",INDEX(FitCurve!$AF$3:$AF$1002,K481))</f>
        <v/>
      </c>
      <c r="P481" s="3" t="str" cm="1">
        <f t="array" ref="P481">IF(C481="","",INDEX(FitCurve!$B$3:$B$1002,H481))</f>
        <v/>
      </c>
      <c r="Q481" s="3" t="str" cm="1">
        <f t="array" ref="Q481">IF(C481="","",INDEX(FitCurve!$B$3:$B$1002,I481))</f>
        <v/>
      </c>
      <c r="R481" s="3" t="str" cm="1">
        <f t="array" ref="R481">IF(C481="","",INDEX(FitCurve!$B$3:$B$1002,J481))</f>
        <v/>
      </c>
      <c r="S481" s="3" t="str" cm="1">
        <f t="array" ref="S481">IF(C481="","",INDEX(FitCurve!$B$3:$B$1002,K481))</f>
        <v/>
      </c>
    </row>
    <row r="482" spans="3:19" x14ac:dyDescent="0.25">
      <c r="C482" s="36"/>
      <c r="D482" s="3" t="str">
        <f>IF(C482="","",IF(OR(C482&gt;MAX(_xlfn.ANCHORARRAY(FitCurve!$E$3)),C482&lt;MIN(_xlfn.ANCHORARRAY(FitCurve!$E$3))),"Out of range",IF(CurveFitting!$N$3="5PL",10^(CurveFitting!$U$26-((LOG10(((CurveFitting!$U$25-CurveFitting!$U$24)/(C482-CurveFitting!$U$24))^(1/CurveFitting!$U$28)-1))/1)/CurveFitting!$U$27),
IF(CurveFitting!$N$3="4PL",10^(CurveFitting!$U$26-((LOG10((CurveFitting!$U$25-CurveFitting!$U$24)/(C482-CurveFitting!$U$24)-1))/CurveFitting!$U$27)),
IF(CurveFitting!$N$3="Linear",(C482-CurveFitting!$U$24)/CurveFitting!$U$25,
IF(CurveFitting!$N$3="Hyperbolic",CurveFitting!$U$25*C482/(CurveFitting!$U$24-C482),
IF(CurveFitting!$N$3="Exp1",CurveFitting!$U$26*LN(CurveFitting!$U$25/(CurveFitting!$U$25-C482)-CurveFitting!$U$24/(CurveFitting!$U$25-C482)),
IF(CurveFitting!$N$3="Exp2",CurveFitting!$U$26*LOG(CurveFitting!$U$24/(CurveFitting!$U$24-C482)-CurveFitting!$U$25/(CurveFitting!$U$24-C482)),""))))))))</f>
        <v/>
      </c>
      <c r="E482" s="3" t="str">
        <f>IFERROR(IF(C482="","",IF(OR(C482&gt;MAX(_xlfn.ANCHORARRAY(FitCurve!$E$3)),C482&lt;MIN(_xlfn.ANCHORARRAY(FitCurve!$E$3))),"Out of range","[ " &amp; TEXT(_xlfn.FORECAST.LINEAR(C482,R482:S482,N482:O482),"#.####") &amp; ", " &amp; TEXT(_xlfn.FORECAST.LINEAR(C482,P482:Q482,L482:M482),"#.####") &amp; " ]")),"")</f>
        <v/>
      </c>
      <c r="H482" s="52" t="str">
        <f>IF(C482="","",_xlfn.XMATCH(C482,FitCurve!AE482:AE1481,-1))</f>
        <v/>
      </c>
      <c r="I482" s="52" t="str">
        <f>IF(C482="","",_xlfn.XMATCH(C482,FitCurve!AE482:AE1481,1))</f>
        <v/>
      </c>
      <c r="J482" s="52" t="str">
        <f>IF(C482="","",_xlfn.XMATCH(C482,FitCurve!AF482:AF1481,-1))</f>
        <v/>
      </c>
      <c r="K482" s="52" t="str">
        <f>IF(C482="","",_xlfn.XMATCH(C482,FitCurve!AF482:AF1481,1))</f>
        <v/>
      </c>
      <c r="L482" s="3" t="str" cm="1">
        <f t="array" ref="L482">IF(C482="","",INDEX(FitCurve!$AE$3:$AE$1002,H482))</f>
        <v/>
      </c>
      <c r="M482" s="3" t="str" cm="1">
        <f t="array" ref="M482">IF(C482="","",INDEX(FitCurve!$AE$3:$AE$1002,I482))</f>
        <v/>
      </c>
      <c r="N482" s="3" t="str" cm="1">
        <f t="array" ref="N482">IF(C482="","",INDEX(FitCurve!$AF$3:$AF$1002,J482))</f>
        <v/>
      </c>
      <c r="O482" s="3" t="str" cm="1">
        <f t="array" ref="O482">IF(C482="","",INDEX(FitCurve!$AF$3:$AF$1002,K482))</f>
        <v/>
      </c>
      <c r="P482" s="3" t="str" cm="1">
        <f t="array" ref="P482">IF(C482="","",INDEX(FitCurve!$B$3:$B$1002,H482))</f>
        <v/>
      </c>
      <c r="Q482" s="3" t="str" cm="1">
        <f t="array" ref="Q482">IF(C482="","",INDEX(FitCurve!$B$3:$B$1002,I482))</f>
        <v/>
      </c>
      <c r="R482" s="3" t="str" cm="1">
        <f t="array" ref="R482">IF(C482="","",INDEX(FitCurve!$B$3:$B$1002,J482))</f>
        <v/>
      </c>
      <c r="S482" s="3" t="str" cm="1">
        <f t="array" ref="S482">IF(C482="","",INDEX(FitCurve!$B$3:$B$1002,K482))</f>
        <v/>
      </c>
    </row>
    <row r="483" spans="3:19" x14ac:dyDescent="0.25">
      <c r="C483" s="36"/>
      <c r="D483" s="3" t="str">
        <f>IF(C483="","",IF(OR(C483&gt;MAX(_xlfn.ANCHORARRAY(FitCurve!$E$3)),C483&lt;MIN(_xlfn.ANCHORARRAY(FitCurve!$E$3))),"Out of range",IF(CurveFitting!$N$3="5PL",10^(CurveFitting!$U$26-((LOG10(((CurveFitting!$U$25-CurveFitting!$U$24)/(C483-CurveFitting!$U$24))^(1/CurveFitting!$U$28)-1))/1)/CurveFitting!$U$27),
IF(CurveFitting!$N$3="4PL",10^(CurveFitting!$U$26-((LOG10((CurveFitting!$U$25-CurveFitting!$U$24)/(C483-CurveFitting!$U$24)-1))/CurveFitting!$U$27)),
IF(CurveFitting!$N$3="Linear",(C483-CurveFitting!$U$24)/CurveFitting!$U$25,
IF(CurveFitting!$N$3="Hyperbolic",CurveFitting!$U$25*C483/(CurveFitting!$U$24-C483),
IF(CurveFitting!$N$3="Exp1",CurveFitting!$U$26*LN(CurveFitting!$U$25/(CurveFitting!$U$25-C483)-CurveFitting!$U$24/(CurveFitting!$U$25-C483)),
IF(CurveFitting!$N$3="Exp2",CurveFitting!$U$26*LOG(CurveFitting!$U$24/(CurveFitting!$U$24-C483)-CurveFitting!$U$25/(CurveFitting!$U$24-C483)),""))))))))</f>
        <v/>
      </c>
      <c r="E483" s="3" t="str">
        <f>IFERROR(IF(C483="","",IF(OR(C483&gt;MAX(_xlfn.ANCHORARRAY(FitCurve!$E$3)),C483&lt;MIN(_xlfn.ANCHORARRAY(FitCurve!$E$3))),"Out of range","[ " &amp; TEXT(_xlfn.FORECAST.LINEAR(C483,R483:S483,N483:O483),"#.####") &amp; ", " &amp; TEXT(_xlfn.FORECAST.LINEAR(C483,P483:Q483,L483:M483),"#.####") &amp; " ]")),"")</f>
        <v/>
      </c>
      <c r="H483" s="52" t="str">
        <f>IF(C483="","",_xlfn.XMATCH(C483,FitCurve!AE483:AE1482,-1))</f>
        <v/>
      </c>
      <c r="I483" s="52" t="str">
        <f>IF(C483="","",_xlfn.XMATCH(C483,FitCurve!AE483:AE1482,1))</f>
        <v/>
      </c>
      <c r="J483" s="52" t="str">
        <f>IF(C483="","",_xlfn.XMATCH(C483,FitCurve!AF483:AF1482,-1))</f>
        <v/>
      </c>
      <c r="K483" s="52" t="str">
        <f>IF(C483="","",_xlfn.XMATCH(C483,FitCurve!AF483:AF1482,1))</f>
        <v/>
      </c>
      <c r="L483" s="3" t="str" cm="1">
        <f t="array" ref="L483">IF(C483="","",INDEX(FitCurve!$AE$3:$AE$1002,H483))</f>
        <v/>
      </c>
      <c r="M483" s="3" t="str" cm="1">
        <f t="array" ref="M483">IF(C483="","",INDEX(FitCurve!$AE$3:$AE$1002,I483))</f>
        <v/>
      </c>
      <c r="N483" s="3" t="str" cm="1">
        <f t="array" ref="N483">IF(C483="","",INDEX(FitCurve!$AF$3:$AF$1002,J483))</f>
        <v/>
      </c>
      <c r="O483" s="3" t="str" cm="1">
        <f t="array" ref="O483">IF(C483="","",INDEX(FitCurve!$AF$3:$AF$1002,K483))</f>
        <v/>
      </c>
      <c r="P483" s="3" t="str" cm="1">
        <f t="array" ref="P483">IF(C483="","",INDEX(FitCurve!$B$3:$B$1002,H483))</f>
        <v/>
      </c>
      <c r="Q483" s="3" t="str" cm="1">
        <f t="array" ref="Q483">IF(C483="","",INDEX(FitCurve!$B$3:$B$1002,I483))</f>
        <v/>
      </c>
      <c r="R483" s="3" t="str" cm="1">
        <f t="array" ref="R483">IF(C483="","",INDEX(FitCurve!$B$3:$B$1002,J483))</f>
        <v/>
      </c>
      <c r="S483" s="3" t="str" cm="1">
        <f t="array" ref="S483">IF(C483="","",INDEX(FitCurve!$B$3:$B$1002,K483))</f>
        <v/>
      </c>
    </row>
    <row r="484" spans="3:19" x14ac:dyDescent="0.25">
      <c r="C484" s="36"/>
      <c r="D484" s="3" t="str">
        <f>IF(C484="","",IF(OR(C484&gt;MAX(_xlfn.ANCHORARRAY(FitCurve!$E$3)),C484&lt;MIN(_xlfn.ANCHORARRAY(FitCurve!$E$3))),"Out of range",IF(CurveFitting!$N$3="5PL",10^(CurveFitting!$U$26-((LOG10(((CurveFitting!$U$25-CurveFitting!$U$24)/(C484-CurveFitting!$U$24))^(1/CurveFitting!$U$28)-1))/1)/CurveFitting!$U$27),
IF(CurveFitting!$N$3="4PL",10^(CurveFitting!$U$26-((LOG10((CurveFitting!$U$25-CurveFitting!$U$24)/(C484-CurveFitting!$U$24)-1))/CurveFitting!$U$27)),
IF(CurveFitting!$N$3="Linear",(C484-CurveFitting!$U$24)/CurveFitting!$U$25,
IF(CurveFitting!$N$3="Hyperbolic",CurveFitting!$U$25*C484/(CurveFitting!$U$24-C484),
IF(CurveFitting!$N$3="Exp1",CurveFitting!$U$26*LN(CurveFitting!$U$25/(CurveFitting!$U$25-C484)-CurveFitting!$U$24/(CurveFitting!$U$25-C484)),
IF(CurveFitting!$N$3="Exp2",CurveFitting!$U$26*LOG(CurveFitting!$U$24/(CurveFitting!$U$24-C484)-CurveFitting!$U$25/(CurveFitting!$U$24-C484)),""))))))))</f>
        <v/>
      </c>
      <c r="E484" s="3" t="str">
        <f>IFERROR(IF(C484="","",IF(OR(C484&gt;MAX(_xlfn.ANCHORARRAY(FitCurve!$E$3)),C484&lt;MIN(_xlfn.ANCHORARRAY(FitCurve!$E$3))),"Out of range","[ " &amp; TEXT(_xlfn.FORECAST.LINEAR(C484,R484:S484,N484:O484),"#.####") &amp; ", " &amp; TEXT(_xlfn.FORECAST.LINEAR(C484,P484:Q484,L484:M484),"#.####") &amp; " ]")),"")</f>
        <v/>
      </c>
      <c r="H484" s="52" t="str">
        <f>IF(C484="","",_xlfn.XMATCH(C484,FitCurve!AE484:AE1483,-1))</f>
        <v/>
      </c>
      <c r="I484" s="52" t="str">
        <f>IF(C484="","",_xlfn.XMATCH(C484,FitCurve!AE484:AE1483,1))</f>
        <v/>
      </c>
      <c r="J484" s="52" t="str">
        <f>IF(C484="","",_xlfn.XMATCH(C484,FitCurve!AF484:AF1483,-1))</f>
        <v/>
      </c>
      <c r="K484" s="52" t="str">
        <f>IF(C484="","",_xlfn.XMATCH(C484,FitCurve!AF484:AF1483,1))</f>
        <v/>
      </c>
      <c r="L484" s="3" t="str" cm="1">
        <f t="array" ref="L484">IF(C484="","",INDEX(FitCurve!$AE$3:$AE$1002,H484))</f>
        <v/>
      </c>
      <c r="M484" s="3" t="str" cm="1">
        <f t="array" ref="M484">IF(C484="","",INDEX(FitCurve!$AE$3:$AE$1002,I484))</f>
        <v/>
      </c>
      <c r="N484" s="3" t="str" cm="1">
        <f t="array" ref="N484">IF(C484="","",INDEX(FitCurve!$AF$3:$AF$1002,J484))</f>
        <v/>
      </c>
      <c r="O484" s="3" t="str" cm="1">
        <f t="array" ref="O484">IF(C484="","",INDEX(FitCurve!$AF$3:$AF$1002,K484))</f>
        <v/>
      </c>
      <c r="P484" s="3" t="str" cm="1">
        <f t="array" ref="P484">IF(C484="","",INDEX(FitCurve!$B$3:$B$1002,H484))</f>
        <v/>
      </c>
      <c r="Q484" s="3" t="str" cm="1">
        <f t="array" ref="Q484">IF(C484="","",INDEX(FitCurve!$B$3:$B$1002,I484))</f>
        <v/>
      </c>
      <c r="R484" s="3" t="str" cm="1">
        <f t="array" ref="R484">IF(C484="","",INDEX(FitCurve!$B$3:$B$1002,J484))</f>
        <v/>
      </c>
      <c r="S484" s="3" t="str" cm="1">
        <f t="array" ref="S484">IF(C484="","",INDEX(FitCurve!$B$3:$B$1002,K484))</f>
        <v/>
      </c>
    </row>
    <row r="485" spans="3:19" x14ac:dyDescent="0.25">
      <c r="C485" s="36"/>
      <c r="D485" s="3" t="str">
        <f>IF(C485="","",IF(OR(C485&gt;MAX(_xlfn.ANCHORARRAY(FitCurve!$E$3)),C485&lt;MIN(_xlfn.ANCHORARRAY(FitCurve!$E$3))),"Out of range",IF(CurveFitting!$N$3="5PL",10^(CurveFitting!$U$26-((LOG10(((CurveFitting!$U$25-CurveFitting!$U$24)/(C485-CurveFitting!$U$24))^(1/CurveFitting!$U$28)-1))/1)/CurveFitting!$U$27),
IF(CurveFitting!$N$3="4PL",10^(CurveFitting!$U$26-((LOG10((CurveFitting!$U$25-CurveFitting!$U$24)/(C485-CurveFitting!$U$24)-1))/CurveFitting!$U$27)),
IF(CurveFitting!$N$3="Linear",(C485-CurveFitting!$U$24)/CurveFitting!$U$25,
IF(CurveFitting!$N$3="Hyperbolic",CurveFitting!$U$25*C485/(CurveFitting!$U$24-C485),
IF(CurveFitting!$N$3="Exp1",CurveFitting!$U$26*LN(CurveFitting!$U$25/(CurveFitting!$U$25-C485)-CurveFitting!$U$24/(CurveFitting!$U$25-C485)),
IF(CurveFitting!$N$3="Exp2",CurveFitting!$U$26*LOG(CurveFitting!$U$24/(CurveFitting!$U$24-C485)-CurveFitting!$U$25/(CurveFitting!$U$24-C485)),""))))))))</f>
        <v/>
      </c>
      <c r="E485" s="3" t="str">
        <f>IFERROR(IF(C485="","",IF(OR(C485&gt;MAX(_xlfn.ANCHORARRAY(FitCurve!$E$3)),C485&lt;MIN(_xlfn.ANCHORARRAY(FitCurve!$E$3))),"Out of range","[ " &amp; TEXT(_xlfn.FORECAST.LINEAR(C485,R485:S485,N485:O485),"#.####") &amp; ", " &amp; TEXT(_xlfn.FORECAST.LINEAR(C485,P485:Q485,L485:M485),"#.####") &amp; " ]")),"")</f>
        <v/>
      </c>
      <c r="H485" s="52" t="str">
        <f>IF(C485="","",_xlfn.XMATCH(C485,FitCurve!AE485:AE1484,-1))</f>
        <v/>
      </c>
      <c r="I485" s="52" t="str">
        <f>IF(C485="","",_xlfn.XMATCH(C485,FitCurve!AE485:AE1484,1))</f>
        <v/>
      </c>
      <c r="J485" s="52" t="str">
        <f>IF(C485="","",_xlfn.XMATCH(C485,FitCurve!AF485:AF1484,-1))</f>
        <v/>
      </c>
      <c r="K485" s="52" t="str">
        <f>IF(C485="","",_xlfn.XMATCH(C485,FitCurve!AF485:AF1484,1))</f>
        <v/>
      </c>
      <c r="L485" s="3" t="str" cm="1">
        <f t="array" ref="L485">IF(C485="","",INDEX(FitCurve!$AE$3:$AE$1002,H485))</f>
        <v/>
      </c>
      <c r="M485" s="3" t="str" cm="1">
        <f t="array" ref="M485">IF(C485="","",INDEX(FitCurve!$AE$3:$AE$1002,I485))</f>
        <v/>
      </c>
      <c r="N485" s="3" t="str" cm="1">
        <f t="array" ref="N485">IF(C485="","",INDEX(FitCurve!$AF$3:$AF$1002,J485))</f>
        <v/>
      </c>
      <c r="O485" s="3" t="str" cm="1">
        <f t="array" ref="O485">IF(C485="","",INDEX(FitCurve!$AF$3:$AF$1002,K485))</f>
        <v/>
      </c>
      <c r="P485" s="3" t="str" cm="1">
        <f t="array" ref="P485">IF(C485="","",INDEX(FitCurve!$B$3:$B$1002,H485))</f>
        <v/>
      </c>
      <c r="Q485" s="3" t="str" cm="1">
        <f t="array" ref="Q485">IF(C485="","",INDEX(FitCurve!$B$3:$B$1002,I485))</f>
        <v/>
      </c>
      <c r="R485" s="3" t="str" cm="1">
        <f t="array" ref="R485">IF(C485="","",INDEX(FitCurve!$B$3:$B$1002,J485))</f>
        <v/>
      </c>
      <c r="S485" s="3" t="str" cm="1">
        <f t="array" ref="S485">IF(C485="","",INDEX(FitCurve!$B$3:$B$1002,K485))</f>
        <v/>
      </c>
    </row>
    <row r="486" spans="3:19" x14ac:dyDescent="0.25">
      <c r="C486" s="36"/>
      <c r="D486" s="3" t="str">
        <f>IF(C486="","",IF(OR(C486&gt;MAX(_xlfn.ANCHORARRAY(FitCurve!$E$3)),C486&lt;MIN(_xlfn.ANCHORARRAY(FitCurve!$E$3))),"Out of range",IF(CurveFitting!$N$3="5PL",10^(CurveFitting!$U$26-((LOG10(((CurveFitting!$U$25-CurveFitting!$U$24)/(C486-CurveFitting!$U$24))^(1/CurveFitting!$U$28)-1))/1)/CurveFitting!$U$27),
IF(CurveFitting!$N$3="4PL",10^(CurveFitting!$U$26-((LOG10((CurveFitting!$U$25-CurveFitting!$U$24)/(C486-CurveFitting!$U$24)-1))/CurveFitting!$U$27)),
IF(CurveFitting!$N$3="Linear",(C486-CurveFitting!$U$24)/CurveFitting!$U$25,
IF(CurveFitting!$N$3="Hyperbolic",CurveFitting!$U$25*C486/(CurveFitting!$U$24-C486),
IF(CurveFitting!$N$3="Exp1",CurveFitting!$U$26*LN(CurveFitting!$U$25/(CurveFitting!$U$25-C486)-CurveFitting!$U$24/(CurveFitting!$U$25-C486)),
IF(CurveFitting!$N$3="Exp2",CurveFitting!$U$26*LOG(CurveFitting!$U$24/(CurveFitting!$U$24-C486)-CurveFitting!$U$25/(CurveFitting!$U$24-C486)),""))))))))</f>
        <v/>
      </c>
      <c r="E486" s="3" t="str">
        <f>IFERROR(IF(C486="","",IF(OR(C486&gt;MAX(_xlfn.ANCHORARRAY(FitCurve!$E$3)),C486&lt;MIN(_xlfn.ANCHORARRAY(FitCurve!$E$3))),"Out of range","[ " &amp; TEXT(_xlfn.FORECAST.LINEAR(C486,R486:S486,N486:O486),"#.####") &amp; ", " &amp; TEXT(_xlfn.FORECAST.LINEAR(C486,P486:Q486,L486:M486),"#.####") &amp; " ]")),"")</f>
        <v/>
      </c>
      <c r="H486" s="52" t="str">
        <f>IF(C486="","",_xlfn.XMATCH(C486,FitCurve!AE486:AE1485,-1))</f>
        <v/>
      </c>
      <c r="I486" s="52" t="str">
        <f>IF(C486="","",_xlfn.XMATCH(C486,FitCurve!AE486:AE1485,1))</f>
        <v/>
      </c>
      <c r="J486" s="52" t="str">
        <f>IF(C486="","",_xlfn.XMATCH(C486,FitCurve!AF486:AF1485,-1))</f>
        <v/>
      </c>
      <c r="K486" s="52" t="str">
        <f>IF(C486="","",_xlfn.XMATCH(C486,FitCurve!AF486:AF1485,1))</f>
        <v/>
      </c>
      <c r="L486" s="3" t="str" cm="1">
        <f t="array" ref="L486">IF(C486="","",INDEX(FitCurve!$AE$3:$AE$1002,H486))</f>
        <v/>
      </c>
      <c r="M486" s="3" t="str" cm="1">
        <f t="array" ref="M486">IF(C486="","",INDEX(FitCurve!$AE$3:$AE$1002,I486))</f>
        <v/>
      </c>
      <c r="N486" s="3" t="str" cm="1">
        <f t="array" ref="N486">IF(C486="","",INDEX(FitCurve!$AF$3:$AF$1002,J486))</f>
        <v/>
      </c>
      <c r="O486" s="3" t="str" cm="1">
        <f t="array" ref="O486">IF(C486="","",INDEX(FitCurve!$AF$3:$AF$1002,K486))</f>
        <v/>
      </c>
      <c r="P486" s="3" t="str" cm="1">
        <f t="array" ref="P486">IF(C486="","",INDEX(FitCurve!$B$3:$B$1002,H486))</f>
        <v/>
      </c>
      <c r="Q486" s="3" t="str" cm="1">
        <f t="array" ref="Q486">IF(C486="","",INDEX(FitCurve!$B$3:$B$1002,I486))</f>
        <v/>
      </c>
      <c r="R486" s="3" t="str" cm="1">
        <f t="array" ref="R486">IF(C486="","",INDEX(FitCurve!$B$3:$B$1002,J486))</f>
        <v/>
      </c>
      <c r="S486" s="3" t="str" cm="1">
        <f t="array" ref="S486">IF(C486="","",INDEX(FitCurve!$B$3:$B$1002,K486))</f>
        <v/>
      </c>
    </row>
    <row r="487" spans="3:19" x14ac:dyDescent="0.25">
      <c r="C487" s="36"/>
      <c r="D487" s="3" t="str">
        <f>IF(C487="","",IF(OR(C487&gt;MAX(_xlfn.ANCHORARRAY(FitCurve!$E$3)),C487&lt;MIN(_xlfn.ANCHORARRAY(FitCurve!$E$3))),"Out of range",IF(CurveFitting!$N$3="5PL",10^(CurveFitting!$U$26-((LOG10(((CurveFitting!$U$25-CurveFitting!$U$24)/(C487-CurveFitting!$U$24))^(1/CurveFitting!$U$28)-1))/1)/CurveFitting!$U$27),
IF(CurveFitting!$N$3="4PL",10^(CurveFitting!$U$26-((LOG10((CurveFitting!$U$25-CurveFitting!$U$24)/(C487-CurveFitting!$U$24)-1))/CurveFitting!$U$27)),
IF(CurveFitting!$N$3="Linear",(C487-CurveFitting!$U$24)/CurveFitting!$U$25,
IF(CurveFitting!$N$3="Hyperbolic",CurveFitting!$U$25*C487/(CurveFitting!$U$24-C487),
IF(CurveFitting!$N$3="Exp1",CurveFitting!$U$26*LN(CurveFitting!$U$25/(CurveFitting!$U$25-C487)-CurveFitting!$U$24/(CurveFitting!$U$25-C487)),
IF(CurveFitting!$N$3="Exp2",CurveFitting!$U$26*LOG(CurveFitting!$U$24/(CurveFitting!$U$24-C487)-CurveFitting!$U$25/(CurveFitting!$U$24-C487)),""))))))))</f>
        <v/>
      </c>
      <c r="E487" s="3" t="str">
        <f>IFERROR(IF(C487="","",IF(OR(C487&gt;MAX(_xlfn.ANCHORARRAY(FitCurve!$E$3)),C487&lt;MIN(_xlfn.ANCHORARRAY(FitCurve!$E$3))),"Out of range","[ " &amp; TEXT(_xlfn.FORECAST.LINEAR(C487,R487:S487,N487:O487),"#.####") &amp; ", " &amp; TEXT(_xlfn.FORECAST.LINEAR(C487,P487:Q487,L487:M487),"#.####") &amp; " ]")),"")</f>
        <v/>
      </c>
      <c r="H487" s="52" t="str">
        <f>IF(C487="","",_xlfn.XMATCH(C487,FitCurve!AE487:AE1486,-1))</f>
        <v/>
      </c>
      <c r="I487" s="52" t="str">
        <f>IF(C487="","",_xlfn.XMATCH(C487,FitCurve!AE487:AE1486,1))</f>
        <v/>
      </c>
      <c r="J487" s="52" t="str">
        <f>IF(C487="","",_xlfn.XMATCH(C487,FitCurve!AF487:AF1486,-1))</f>
        <v/>
      </c>
      <c r="K487" s="52" t="str">
        <f>IF(C487="","",_xlfn.XMATCH(C487,FitCurve!AF487:AF1486,1))</f>
        <v/>
      </c>
      <c r="L487" s="3" t="str" cm="1">
        <f t="array" ref="L487">IF(C487="","",INDEX(FitCurve!$AE$3:$AE$1002,H487))</f>
        <v/>
      </c>
      <c r="M487" s="3" t="str" cm="1">
        <f t="array" ref="M487">IF(C487="","",INDEX(FitCurve!$AE$3:$AE$1002,I487))</f>
        <v/>
      </c>
      <c r="N487" s="3" t="str" cm="1">
        <f t="array" ref="N487">IF(C487="","",INDEX(FitCurve!$AF$3:$AF$1002,J487))</f>
        <v/>
      </c>
      <c r="O487" s="3" t="str" cm="1">
        <f t="array" ref="O487">IF(C487="","",INDEX(FitCurve!$AF$3:$AF$1002,K487))</f>
        <v/>
      </c>
      <c r="P487" s="3" t="str" cm="1">
        <f t="array" ref="P487">IF(C487="","",INDEX(FitCurve!$B$3:$B$1002,H487))</f>
        <v/>
      </c>
      <c r="Q487" s="3" t="str" cm="1">
        <f t="array" ref="Q487">IF(C487="","",INDEX(FitCurve!$B$3:$B$1002,I487))</f>
        <v/>
      </c>
      <c r="R487" s="3" t="str" cm="1">
        <f t="array" ref="R487">IF(C487="","",INDEX(FitCurve!$B$3:$B$1002,J487))</f>
        <v/>
      </c>
      <c r="S487" s="3" t="str" cm="1">
        <f t="array" ref="S487">IF(C487="","",INDEX(FitCurve!$B$3:$B$1002,K487))</f>
        <v/>
      </c>
    </row>
    <row r="488" spans="3:19" x14ac:dyDescent="0.25">
      <c r="C488" s="36"/>
      <c r="D488" s="3" t="str">
        <f>IF(C488="","",IF(OR(C488&gt;MAX(_xlfn.ANCHORARRAY(FitCurve!$E$3)),C488&lt;MIN(_xlfn.ANCHORARRAY(FitCurve!$E$3))),"Out of range",IF(CurveFitting!$N$3="5PL",10^(CurveFitting!$U$26-((LOG10(((CurveFitting!$U$25-CurveFitting!$U$24)/(C488-CurveFitting!$U$24))^(1/CurveFitting!$U$28)-1))/1)/CurveFitting!$U$27),
IF(CurveFitting!$N$3="4PL",10^(CurveFitting!$U$26-((LOG10((CurveFitting!$U$25-CurveFitting!$U$24)/(C488-CurveFitting!$U$24)-1))/CurveFitting!$U$27)),
IF(CurveFitting!$N$3="Linear",(C488-CurveFitting!$U$24)/CurveFitting!$U$25,
IF(CurveFitting!$N$3="Hyperbolic",CurveFitting!$U$25*C488/(CurveFitting!$U$24-C488),
IF(CurveFitting!$N$3="Exp1",CurveFitting!$U$26*LN(CurveFitting!$U$25/(CurveFitting!$U$25-C488)-CurveFitting!$U$24/(CurveFitting!$U$25-C488)),
IF(CurveFitting!$N$3="Exp2",CurveFitting!$U$26*LOG(CurveFitting!$U$24/(CurveFitting!$U$24-C488)-CurveFitting!$U$25/(CurveFitting!$U$24-C488)),""))))))))</f>
        <v/>
      </c>
      <c r="E488" s="3" t="str">
        <f>IFERROR(IF(C488="","",IF(OR(C488&gt;MAX(_xlfn.ANCHORARRAY(FitCurve!$E$3)),C488&lt;MIN(_xlfn.ANCHORARRAY(FitCurve!$E$3))),"Out of range","[ " &amp; TEXT(_xlfn.FORECAST.LINEAR(C488,R488:S488,N488:O488),"#.####") &amp; ", " &amp; TEXT(_xlfn.FORECAST.LINEAR(C488,P488:Q488,L488:M488),"#.####") &amp; " ]")),"")</f>
        <v/>
      </c>
      <c r="H488" s="52" t="str">
        <f>IF(C488="","",_xlfn.XMATCH(C488,FitCurve!AE488:AE1487,-1))</f>
        <v/>
      </c>
      <c r="I488" s="52" t="str">
        <f>IF(C488="","",_xlfn.XMATCH(C488,FitCurve!AE488:AE1487,1))</f>
        <v/>
      </c>
      <c r="J488" s="52" t="str">
        <f>IF(C488="","",_xlfn.XMATCH(C488,FitCurve!AF488:AF1487,-1))</f>
        <v/>
      </c>
      <c r="K488" s="52" t="str">
        <f>IF(C488="","",_xlfn.XMATCH(C488,FitCurve!AF488:AF1487,1))</f>
        <v/>
      </c>
      <c r="L488" s="3" t="str" cm="1">
        <f t="array" ref="L488">IF(C488="","",INDEX(FitCurve!$AE$3:$AE$1002,H488))</f>
        <v/>
      </c>
      <c r="M488" s="3" t="str" cm="1">
        <f t="array" ref="M488">IF(C488="","",INDEX(FitCurve!$AE$3:$AE$1002,I488))</f>
        <v/>
      </c>
      <c r="N488" s="3" t="str" cm="1">
        <f t="array" ref="N488">IF(C488="","",INDEX(FitCurve!$AF$3:$AF$1002,J488))</f>
        <v/>
      </c>
      <c r="O488" s="3" t="str" cm="1">
        <f t="array" ref="O488">IF(C488="","",INDEX(FitCurve!$AF$3:$AF$1002,K488))</f>
        <v/>
      </c>
      <c r="P488" s="3" t="str" cm="1">
        <f t="array" ref="P488">IF(C488="","",INDEX(FitCurve!$B$3:$B$1002,H488))</f>
        <v/>
      </c>
      <c r="Q488" s="3" t="str" cm="1">
        <f t="array" ref="Q488">IF(C488="","",INDEX(FitCurve!$B$3:$B$1002,I488))</f>
        <v/>
      </c>
      <c r="R488" s="3" t="str" cm="1">
        <f t="array" ref="R488">IF(C488="","",INDEX(FitCurve!$B$3:$B$1002,J488))</f>
        <v/>
      </c>
      <c r="S488" s="3" t="str" cm="1">
        <f t="array" ref="S488">IF(C488="","",INDEX(FitCurve!$B$3:$B$1002,K488))</f>
        <v/>
      </c>
    </row>
    <row r="489" spans="3:19" x14ac:dyDescent="0.25">
      <c r="C489" s="36"/>
      <c r="D489" s="3" t="str">
        <f>IF(C489="","",IF(OR(C489&gt;MAX(_xlfn.ANCHORARRAY(FitCurve!$E$3)),C489&lt;MIN(_xlfn.ANCHORARRAY(FitCurve!$E$3))),"Out of range",IF(CurveFitting!$N$3="5PL",10^(CurveFitting!$U$26-((LOG10(((CurveFitting!$U$25-CurveFitting!$U$24)/(C489-CurveFitting!$U$24))^(1/CurveFitting!$U$28)-1))/1)/CurveFitting!$U$27),
IF(CurveFitting!$N$3="4PL",10^(CurveFitting!$U$26-((LOG10((CurveFitting!$U$25-CurveFitting!$U$24)/(C489-CurveFitting!$U$24)-1))/CurveFitting!$U$27)),
IF(CurveFitting!$N$3="Linear",(C489-CurveFitting!$U$24)/CurveFitting!$U$25,
IF(CurveFitting!$N$3="Hyperbolic",CurveFitting!$U$25*C489/(CurveFitting!$U$24-C489),
IF(CurveFitting!$N$3="Exp1",CurveFitting!$U$26*LN(CurveFitting!$U$25/(CurveFitting!$U$25-C489)-CurveFitting!$U$24/(CurveFitting!$U$25-C489)),
IF(CurveFitting!$N$3="Exp2",CurveFitting!$U$26*LOG(CurveFitting!$U$24/(CurveFitting!$U$24-C489)-CurveFitting!$U$25/(CurveFitting!$U$24-C489)),""))))))))</f>
        <v/>
      </c>
      <c r="E489" s="3" t="str">
        <f>IFERROR(IF(C489="","",IF(OR(C489&gt;MAX(_xlfn.ANCHORARRAY(FitCurve!$E$3)),C489&lt;MIN(_xlfn.ANCHORARRAY(FitCurve!$E$3))),"Out of range","[ " &amp; TEXT(_xlfn.FORECAST.LINEAR(C489,R489:S489,N489:O489),"#.####") &amp; ", " &amp; TEXT(_xlfn.FORECAST.LINEAR(C489,P489:Q489,L489:M489),"#.####") &amp; " ]")),"")</f>
        <v/>
      </c>
      <c r="H489" s="52" t="str">
        <f>IF(C489="","",_xlfn.XMATCH(C489,FitCurve!AE489:AE1488,-1))</f>
        <v/>
      </c>
      <c r="I489" s="52" t="str">
        <f>IF(C489="","",_xlfn.XMATCH(C489,FitCurve!AE489:AE1488,1))</f>
        <v/>
      </c>
      <c r="J489" s="52" t="str">
        <f>IF(C489="","",_xlfn.XMATCH(C489,FitCurve!AF489:AF1488,-1))</f>
        <v/>
      </c>
      <c r="K489" s="52" t="str">
        <f>IF(C489="","",_xlfn.XMATCH(C489,FitCurve!AF489:AF1488,1))</f>
        <v/>
      </c>
      <c r="L489" s="3" t="str" cm="1">
        <f t="array" ref="L489">IF(C489="","",INDEX(FitCurve!$AE$3:$AE$1002,H489))</f>
        <v/>
      </c>
      <c r="M489" s="3" t="str" cm="1">
        <f t="array" ref="M489">IF(C489="","",INDEX(FitCurve!$AE$3:$AE$1002,I489))</f>
        <v/>
      </c>
      <c r="N489" s="3" t="str" cm="1">
        <f t="array" ref="N489">IF(C489="","",INDEX(FitCurve!$AF$3:$AF$1002,J489))</f>
        <v/>
      </c>
      <c r="O489" s="3" t="str" cm="1">
        <f t="array" ref="O489">IF(C489="","",INDEX(FitCurve!$AF$3:$AF$1002,K489))</f>
        <v/>
      </c>
      <c r="P489" s="3" t="str" cm="1">
        <f t="array" ref="P489">IF(C489="","",INDEX(FitCurve!$B$3:$B$1002,H489))</f>
        <v/>
      </c>
      <c r="Q489" s="3" t="str" cm="1">
        <f t="array" ref="Q489">IF(C489="","",INDEX(FitCurve!$B$3:$B$1002,I489))</f>
        <v/>
      </c>
      <c r="R489" s="3" t="str" cm="1">
        <f t="array" ref="R489">IF(C489="","",INDEX(FitCurve!$B$3:$B$1002,J489))</f>
        <v/>
      </c>
      <c r="S489" s="3" t="str" cm="1">
        <f t="array" ref="S489">IF(C489="","",INDEX(FitCurve!$B$3:$B$1002,K489))</f>
        <v/>
      </c>
    </row>
    <row r="490" spans="3:19" x14ac:dyDescent="0.25">
      <c r="C490" s="36"/>
      <c r="D490" s="3" t="str">
        <f>IF(C490="","",IF(OR(C490&gt;MAX(_xlfn.ANCHORARRAY(FitCurve!$E$3)),C490&lt;MIN(_xlfn.ANCHORARRAY(FitCurve!$E$3))),"Out of range",IF(CurveFitting!$N$3="5PL",10^(CurveFitting!$U$26-((LOG10(((CurveFitting!$U$25-CurveFitting!$U$24)/(C490-CurveFitting!$U$24))^(1/CurveFitting!$U$28)-1))/1)/CurveFitting!$U$27),
IF(CurveFitting!$N$3="4PL",10^(CurveFitting!$U$26-((LOG10((CurveFitting!$U$25-CurveFitting!$U$24)/(C490-CurveFitting!$U$24)-1))/CurveFitting!$U$27)),
IF(CurveFitting!$N$3="Linear",(C490-CurveFitting!$U$24)/CurveFitting!$U$25,
IF(CurveFitting!$N$3="Hyperbolic",CurveFitting!$U$25*C490/(CurveFitting!$U$24-C490),
IF(CurveFitting!$N$3="Exp1",CurveFitting!$U$26*LN(CurveFitting!$U$25/(CurveFitting!$U$25-C490)-CurveFitting!$U$24/(CurveFitting!$U$25-C490)),
IF(CurveFitting!$N$3="Exp2",CurveFitting!$U$26*LOG(CurveFitting!$U$24/(CurveFitting!$U$24-C490)-CurveFitting!$U$25/(CurveFitting!$U$24-C490)),""))))))))</f>
        <v/>
      </c>
      <c r="E490" s="3" t="str">
        <f>IFERROR(IF(C490="","",IF(OR(C490&gt;MAX(_xlfn.ANCHORARRAY(FitCurve!$E$3)),C490&lt;MIN(_xlfn.ANCHORARRAY(FitCurve!$E$3))),"Out of range","[ " &amp; TEXT(_xlfn.FORECAST.LINEAR(C490,R490:S490,N490:O490),"#.####") &amp; ", " &amp; TEXT(_xlfn.FORECAST.LINEAR(C490,P490:Q490,L490:M490),"#.####") &amp; " ]")),"")</f>
        <v/>
      </c>
      <c r="H490" s="52" t="str">
        <f>IF(C490="","",_xlfn.XMATCH(C490,FitCurve!AE490:AE1489,-1))</f>
        <v/>
      </c>
      <c r="I490" s="52" t="str">
        <f>IF(C490="","",_xlfn.XMATCH(C490,FitCurve!AE490:AE1489,1))</f>
        <v/>
      </c>
      <c r="J490" s="52" t="str">
        <f>IF(C490="","",_xlfn.XMATCH(C490,FitCurve!AF490:AF1489,-1))</f>
        <v/>
      </c>
      <c r="K490" s="52" t="str">
        <f>IF(C490="","",_xlfn.XMATCH(C490,FitCurve!AF490:AF1489,1))</f>
        <v/>
      </c>
      <c r="L490" s="3" t="str" cm="1">
        <f t="array" ref="L490">IF(C490="","",INDEX(FitCurve!$AE$3:$AE$1002,H490))</f>
        <v/>
      </c>
      <c r="M490" s="3" t="str" cm="1">
        <f t="array" ref="M490">IF(C490="","",INDEX(FitCurve!$AE$3:$AE$1002,I490))</f>
        <v/>
      </c>
      <c r="N490" s="3" t="str" cm="1">
        <f t="array" ref="N490">IF(C490="","",INDEX(FitCurve!$AF$3:$AF$1002,J490))</f>
        <v/>
      </c>
      <c r="O490" s="3" t="str" cm="1">
        <f t="array" ref="O490">IF(C490="","",INDEX(FitCurve!$AF$3:$AF$1002,K490))</f>
        <v/>
      </c>
      <c r="P490" s="3" t="str" cm="1">
        <f t="array" ref="P490">IF(C490="","",INDEX(FitCurve!$B$3:$B$1002,H490))</f>
        <v/>
      </c>
      <c r="Q490" s="3" t="str" cm="1">
        <f t="array" ref="Q490">IF(C490="","",INDEX(FitCurve!$B$3:$B$1002,I490))</f>
        <v/>
      </c>
      <c r="R490" s="3" t="str" cm="1">
        <f t="array" ref="R490">IF(C490="","",INDEX(FitCurve!$B$3:$B$1002,J490))</f>
        <v/>
      </c>
      <c r="S490" s="3" t="str" cm="1">
        <f t="array" ref="S490">IF(C490="","",INDEX(FitCurve!$B$3:$B$1002,K490))</f>
        <v/>
      </c>
    </row>
    <row r="491" spans="3:19" x14ac:dyDescent="0.25">
      <c r="C491" s="36"/>
      <c r="D491" s="3" t="str">
        <f>IF(C491="","",IF(OR(C491&gt;MAX(_xlfn.ANCHORARRAY(FitCurve!$E$3)),C491&lt;MIN(_xlfn.ANCHORARRAY(FitCurve!$E$3))),"Out of range",IF(CurveFitting!$N$3="5PL",10^(CurveFitting!$U$26-((LOG10(((CurveFitting!$U$25-CurveFitting!$U$24)/(C491-CurveFitting!$U$24))^(1/CurveFitting!$U$28)-1))/1)/CurveFitting!$U$27),
IF(CurveFitting!$N$3="4PL",10^(CurveFitting!$U$26-((LOG10((CurveFitting!$U$25-CurveFitting!$U$24)/(C491-CurveFitting!$U$24)-1))/CurveFitting!$U$27)),
IF(CurveFitting!$N$3="Linear",(C491-CurveFitting!$U$24)/CurveFitting!$U$25,
IF(CurveFitting!$N$3="Hyperbolic",CurveFitting!$U$25*C491/(CurveFitting!$U$24-C491),
IF(CurveFitting!$N$3="Exp1",CurveFitting!$U$26*LN(CurveFitting!$U$25/(CurveFitting!$U$25-C491)-CurveFitting!$U$24/(CurveFitting!$U$25-C491)),
IF(CurveFitting!$N$3="Exp2",CurveFitting!$U$26*LOG(CurveFitting!$U$24/(CurveFitting!$U$24-C491)-CurveFitting!$U$25/(CurveFitting!$U$24-C491)),""))))))))</f>
        <v/>
      </c>
      <c r="E491" s="3" t="str">
        <f>IFERROR(IF(C491="","",IF(OR(C491&gt;MAX(_xlfn.ANCHORARRAY(FitCurve!$E$3)),C491&lt;MIN(_xlfn.ANCHORARRAY(FitCurve!$E$3))),"Out of range","[ " &amp; TEXT(_xlfn.FORECAST.LINEAR(C491,R491:S491,N491:O491),"#.####") &amp; ", " &amp; TEXT(_xlfn.FORECAST.LINEAR(C491,P491:Q491,L491:M491),"#.####") &amp; " ]")),"")</f>
        <v/>
      </c>
      <c r="H491" s="52" t="str">
        <f>IF(C491="","",_xlfn.XMATCH(C491,FitCurve!AE491:AE1490,-1))</f>
        <v/>
      </c>
      <c r="I491" s="52" t="str">
        <f>IF(C491="","",_xlfn.XMATCH(C491,FitCurve!AE491:AE1490,1))</f>
        <v/>
      </c>
      <c r="J491" s="52" t="str">
        <f>IF(C491="","",_xlfn.XMATCH(C491,FitCurve!AF491:AF1490,-1))</f>
        <v/>
      </c>
      <c r="K491" s="52" t="str">
        <f>IF(C491="","",_xlfn.XMATCH(C491,FitCurve!AF491:AF1490,1))</f>
        <v/>
      </c>
      <c r="L491" s="3" t="str" cm="1">
        <f t="array" ref="L491">IF(C491="","",INDEX(FitCurve!$AE$3:$AE$1002,H491))</f>
        <v/>
      </c>
      <c r="M491" s="3" t="str" cm="1">
        <f t="array" ref="M491">IF(C491="","",INDEX(FitCurve!$AE$3:$AE$1002,I491))</f>
        <v/>
      </c>
      <c r="N491" s="3" t="str" cm="1">
        <f t="array" ref="N491">IF(C491="","",INDEX(FitCurve!$AF$3:$AF$1002,J491))</f>
        <v/>
      </c>
      <c r="O491" s="3" t="str" cm="1">
        <f t="array" ref="O491">IF(C491="","",INDEX(FitCurve!$AF$3:$AF$1002,K491))</f>
        <v/>
      </c>
      <c r="P491" s="3" t="str" cm="1">
        <f t="array" ref="P491">IF(C491="","",INDEX(FitCurve!$B$3:$B$1002,H491))</f>
        <v/>
      </c>
      <c r="Q491" s="3" t="str" cm="1">
        <f t="array" ref="Q491">IF(C491="","",INDEX(FitCurve!$B$3:$B$1002,I491))</f>
        <v/>
      </c>
      <c r="R491" s="3" t="str" cm="1">
        <f t="array" ref="R491">IF(C491="","",INDEX(FitCurve!$B$3:$B$1002,J491))</f>
        <v/>
      </c>
      <c r="S491" s="3" t="str" cm="1">
        <f t="array" ref="S491">IF(C491="","",INDEX(FitCurve!$B$3:$B$1002,K491))</f>
        <v/>
      </c>
    </row>
    <row r="492" spans="3:19" x14ac:dyDescent="0.25">
      <c r="C492" s="36"/>
      <c r="D492" s="3" t="str">
        <f>IF(C492="","",IF(OR(C492&gt;MAX(_xlfn.ANCHORARRAY(FitCurve!$E$3)),C492&lt;MIN(_xlfn.ANCHORARRAY(FitCurve!$E$3))),"Out of range",IF(CurveFitting!$N$3="5PL",10^(CurveFitting!$U$26-((LOG10(((CurveFitting!$U$25-CurveFitting!$U$24)/(C492-CurveFitting!$U$24))^(1/CurveFitting!$U$28)-1))/1)/CurveFitting!$U$27),
IF(CurveFitting!$N$3="4PL",10^(CurveFitting!$U$26-((LOG10((CurveFitting!$U$25-CurveFitting!$U$24)/(C492-CurveFitting!$U$24)-1))/CurveFitting!$U$27)),
IF(CurveFitting!$N$3="Linear",(C492-CurveFitting!$U$24)/CurveFitting!$U$25,
IF(CurveFitting!$N$3="Hyperbolic",CurveFitting!$U$25*C492/(CurveFitting!$U$24-C492),
IF(CurveFitting!$N$3="Exp1",CurveFitting!$U$26*LN(CurveFitting!$U$25/(CurveFitting!$U$25-C492)-CurveFitting!$U$24/(CurveFitting!$U$25-C492)),
IF(CurveFitting!$N$3="Exp2",CurveFitting!$U$26*LOG(CurveFitting!$U$24/(CurveFitting!$U$24-C492)-CurveFitting!$U$25/(CurveFitting!$U$24-C492)),""))))))))</f>
        <v/>
      </c>
      <c r="E492" s="3" t="str">
        <f>IFERROR(IF(C492="","",IF(OR(C492&gt;MAX(_xlfn.ANCHORARRAY(FitCurve!$E$3)),C492&lt;MIN(_xlfn.ANCHORARRAY(FitCurve!$E$3))),"Out of range","[ " &amp; TEXT(_xlfn.FORECAST.LINEAR(C492,R492:S492,N492:O492),"#.####") &amp; ", " &amp; TEXT(_xlfn.FORECAST.LINEAR(C492,P492:Q492,L492:M492),"#.####") &amp; " ]")),"")</f>
        <v/>
      </c>
      <c r="H492" s="52" t="str">
        <f>IF(C492="","",_xlfn.XMATCH(C492,FitCurve!AE492:AE1491,-1))</f>
        <v/>
      </c>
      <c r="I492" s="52" t="str">
        <f>IF(C492="","",_xlfn.XMATCH(C492,FitCurve!AE492:AE1491,1))</f>
        <v/>
      </c>
      <c r="J492" s="52" t="str">
        <f>IF(C492="","",_xlfn.XMATCH(C492,FitCurve!AF492:AF1491,-1))</f>
        <v/>
      </c>
      <c r="K492" s="52" t="str">
        <f>IF(C492="","",_xlfn.XMATCH(C492,FitCurve!AF492:AF1491,1))</f>
        <v/>
      </c>
      <c r="L492" s="3" t="str" cm="1">
        <f t="array" ref="L492">IF(C492="","",INDEX(FitCurve!$AE$3:$AE$1002,H492))</f>
        <v/>
      </c>
      <c r="M492" s="3" t="str" cm="1">
        <f t="array" ref="M492">IF(C492="","",INDEX(FitCurve!$AE$3:$AE$1002,I492))</f>
        <v/>
      </c>
      <c r="N492" s="3" t="str" cm="1">
        <f t="array" ref="N492">IF(C492="","",INDEX(FitCurve!$AF$3:$AF$1002,J492))</f>
        <v/>
      </c>
      <c r="O492" s="3" t="str" cm="1">
        <f t="array" ref="O492">IF(C492="","",INDEX(FitCurve!$AF$3:$AF$1002,K492))</f>
        <v/>
      </c>
      <c r="P492" s="3" t="str" cm="1">
        <f t="array" ref="P492">IF(C492="","",INDEX(FitCurve!$B$3:$B$1002,H492))</f>
        <v/>
      </c>
      <c r="Q492" s="3" t="str" cm="1">
        <f t="array" ref="Q492">IF(C492="","",INDEX(FitCurve!$B$3:$B$1002,I492))</f>
        <v/>
      </c>
      <c r="R492" s="3" t="str" cm="1">
        <f t="array" ref="R492">IF(C492="","",INDEX(FitCurve!$B$3:$B$1002,J492))</f>
        <v/>
      </c>
      <c r="S492" s="3" t="str" cm="1">
        <f t="array" ref="S492">IF(C492="","",INDEX(FitCurve!$B$3:$B$1002,K492))</f>
        <v/>
      </c>
    </row>
    <row r="493" spans="3:19" x14ac:dyDescent="0.25">
      <c r="C493" s="36"/>
      <c r="D493" s="3" t="str">
        <f>IF(C493="","",IF(OR(C493&gt;MAX(_xlfn.ANCHORARRAY(FitCurve!$E$3)),C493&lt;MIN(_xlfn.ANCHORARRAY(FitCurve!$E$3))),"Out of range",IF(CurveFitting!$N$3="5PL",10^(CurveFitting!$U$26-((LOG10(((CurveFitting!$U$25-CurveFitting!$U$24)/(C493-CurveFitting!$U$24))^(1/CurveFitting!$U$28)-1))/1)/CurveFitting!$U$27),
IF(CurveFitting!$N$3="4PL",10^(CurveFitting!$U$26-((LOG10((CurveFitting!$U$25-CurveFitting!$U$24)/(C493-CurveFitting!$U$24)-1))/CurveFitting!$U$27)),
IF(CurveFitting!$N$3="Linear",(C493-CurveFitting!$U$24)/CurveFitting!$U$25,
IF(CurveFitting!$N$3="Hyperbolic",CurveFitting!$U$25*C493/(CurveFitting!$U$24-C493),
IF(CurveFitting!$N$3="Exp1",CurveFitting!$U$26*LN(CurveFitting!$U$25/(CurveFitting!$U$25-C493)-CurveFitting!$U$24/(CurveFitting!$U$25-C493)),
IF(CurveFitting!$N$3="Exp2",CurveFitting!$U$26*LOG(CurveFitting!$U$24/(CurveFitting!$U$24-C493)-CurveFitting!$U$25/(CurveFitting!$U$24-C493)),""))))))))</f>
        <v/>
      </c>
      <c r="E493" s="3" t="str">
        <f>IFERROR(IF(C493="","",IF(OR(C493&gt;MAX(_xlfn.ANCHORARRAY(FitCurve!$E$3)),C493&lt;MIN(_xlfn.ANCHORARRAY(FitCurve!$E$3))),"Out of range","[ " &amp; TEXT(_xlfn.FORECAST.LINEAR(C493,R493:S493,N493:O493),"#.####") &amp; ", " &amp; TEXT(_xlfn.FORECAST.LINEAR(C493,P493:Q493,L493:M493),"#.####") &amp; " ]")),"")</f>
        <v/>
      </c>
      <c r="H493" s="52" t="str">
        <f>IF(C493="","",_xlfn.XMATCH(C493,FitCurve!AE493:AE1492,-1))</f>
        <v/>
      </c>
      <c r="I493" s="52" t="str">
        <f>IF(C493="","",_xlfn.XMATCH(C493,FitCurve!AE493:AE1492,1))</f>
        <v/>
      </c>
      <c r="J493" s="52" t="str">
        <f>IF(C493="","",_xlfn.XMATCH(C493,FitCurve!AF493:AF1492,-1))</f>
        <v/>
      </c>
      <c r="K493" s="52" t="str">
        <f>IF(C493="","",_xlfn.XMATCH(C493,FitCurve!AF493:AF1492,1))</f>
        <v/>
      </c>
      <c r="L493" s="3" t="str" cm="1">
        <f t="array" ref="L493">IF(C493="","",INDEX(FitCurve!$AE$3:$AE$1002,H493))</f>
        <v/>
      </c>
      <c r="M493" s="3" t="str" cm="1">
        <f t="array" ref="M493">IF(C493="","",INDEX(FitCurve!$AE$3:$AE$1002,I493))</f>
        <v/>
      </c>
      <c r="N493" s="3" t="str" cm="1">
        <f t="array" ref="N493">IF(C493="","",INDEX(FitCurve!$AF$3:$AF$1002,J493))</f>
        <v/>
      </c>
      <c r="O493" s="3" t="str" cm="1">
        <f t="array" ref="O493">IF(C493="","",INDEX(FitCurve!$AF$3:$AF$1002,K493))</f>
        <v/>
      </c>
      <c r="P493" s="3" t="str" cm="1">
        <f t="array" ref="P493">IF(C493="","",INDEX(FitCurve!$B$3:$B$1002,H493))</f>
        <v/>
      </c>
      <c r="Q493" s="3" t="str" cm="1">
        <f t="array" ref="Q493">IF(C493="","",INDEX(FitCurve!$B$3:$B$1002,I493))</f>
        <v/>
      </c>
      <c r="R493" s="3" t="str" cm="1">
        <f t="array" ref="R493">IF(C493="","",INDEX(FitCurve!$B$3:$B$1002,J493))</f>
        <v/>
      </c>
      <c r="S493" s="3" t="str" cm="1">
        <f t="array" ref="S493">IF(C493="","",INDEX(FitCurve!$B$3:$B$1002,K493))</f>
        <v/>
      </c>
    </row>
    <row r="494" spans="3:19" x14ac:dyDescent="0.25">
      <c r="C494" s="36"/>
      <c r="D494" s="3" t="str">
        <f>IF(C494="","",IF(OR(C494&gt;MAX(_xlfn.ANCHORARRAY(FitCurve!$E$3)),C494&lt;MIN(_xlfn.ANCHORARRAY(FitCurve!$E$3))),"Out of range",IF(CurveFitting!$N$3="5PL",10^(CurveFitting!$U$26-((LOG10(((CurveFitting!$U$25-CurveFitting!$U$24)/(C494-CurveFitting!$U$24))^(1/CurveFitting!$U$28)-1))/1)/CurveFitting!$U$27),
IF(CurveFitting!$N$3="4PL",10^(CurveFitting!$U$26-((LOG10((CurveFitting!$U$25-CurveFitting!$U$24)/(C494-CurveFitting!$U$24)-1))/CurveFitting!$U$27)),
IF(CurveFitting!$N$3="Linear",(C494-CurveFitting!$U$24)/CurveFitting!$U$25,
IF(CurveFitting!$N$3="Hyperbolic",CurveFitting!$U$25*C494/(CurveFitting!$U$24-C494),
IF(CurveFitting!$N$3="Exp1",CurveFitting!$U$26*LN(CurveFitting!$U$25/(CurveFitting!$U$25-C494)-CurveFitting!$U$24/(CurveFitting!$U$25-C494)),
IF(CurveFitting!$N$3="Exp2",CurveFitting!$U$26*LOG(CurveFitting!$U$24/(CurveFitting!$U$24-C494)-CurveFitting!$U$25/(CurveFitting!$U$24-C494)),""))))))))</f>
        <v/>
      </c>
      <c r="E494" s="3" t="str">
        <f>IFERROR(IF(C494="","",IF(OR(C494&gt;MAX(_xlfn.ANCHORARRAY(FitCurve!$E$3)),C494&lt;MIN(_xlfn.ANCHORARRAY(FitCurve!$E$3))),"Out of range","[ " &amp; TEXT(_xlfn.FORECAST.LINEAR(C494,R494:S494,N494:O494),"#.####") &amp; ", " &amp; TEXT(_xlfn.FORECAST.LINEAR(C494,P494:Q494,L494:M494),"#.####") &amp; " ]")),"")</f>
        <v/>
      </c>
      <c r="H494" s="52" t="str">
        <f>IF(C494="","",_xlfn.XMATCH(C494,FitCurve!AE494:AE1493,-1))</f>
        <v/>
      </c>
      <c r="I494" s="52" t="str">
        <f>IF(C494="","",_xlfn.XMATCH(C494,FitCurve!AE494:AE1493,1))</f>
        <v/>
      </c>
      <c r="J494" s="52" t="str">
        <f>IF(C494="","",_xlfn.XMATCH(C494,FitCurve!AF494:AF1493,-1))</f>
        <v/>
      </c>
      <c r="K494" s="52" t="str">
        <f>IF(C494="","",_xlfn.XMATCH(C494,FitCurve!AF494:AF1493,1))</f>
        <v/>
      </c>
      <c r="L494" s="3" t="str" cm="1">
        <f t="array" ref="L494">IF(C494="","",INDEX(FitCurve!$AE$3:$AE$1002,H494))</f>
        <v/>
      </c>
      <c r="M494" s="3" t="str" cm="1">
        <f t="array" ref="M494">IF(C494="","",INDEX(FitCurve!$AE$3:$AE$1002,I494))</f>
        <v/>
      </c>
      <c r="N494" s="3" t="str" cm="1">
        <f t="array" ref="N494">IF(C494="","",INDEX(FitCurve!$AF$3:$AF$1002,J494))</f>
        <v/>
      </c>
      <c r="O494" s="3" t="str" cm="1">
        <f t="array" ref="O494">IF(C494="","",INDEX(FitCurve!$AF$3:$AF$1002,K494))</f>
        <v/>
      </c>
      <c r="P494" s="3" t="str" cm="1">
        <f t="array" ref="P494">IF(C494="","",INDEX(FitCurve!$B$3:$B$1002,H494))</f>
        <v/>
      </c>
      <c r="Q494" s="3" t="str" cm="1">
        <f t="array" ref="Q494">IF(C494="","",INDEX(FitCurve!$B$3:$B$1002,I494))</f>
        <v/>
      </c>
      <c r="R494" s="3" t="str" cm="1">
        <f t="array" ref="R494">IF(C494="","",INDEX(FitCurve!$B$3:$B$1002,J494))</f>
        <v/>
      </c>
      <c r="S494" s="3" t="str" cm="1">
        <f t="array" ref="S494">IF(C494="","",INDEX(FitCurve!$B$3:$B$1002,K494))</f>
        <v/>
      </c>
    </row>
    <row r="495" spans="3:19" x14ac:dyDescent="0.25">
      <c r="C495" s="36"/>
      <c r="D495" s="3" t="str">
        <f>IF(C495="","",IF(OR(C495&gt;MAX(_xlfn.ANCHORARRAY(FitCurve!$E$3)),C495&lt;MIN(_xlfn.ANCHORARRAY(FitCurve!$E$3))),"Out of range",IF(CurveFitting!$N$3="5PL",10^(CurveFitting!$U$26-((LOG10(((CurveFitting!$U$25-CurveFitting!$U$24)/(C495-CurveFitting!$U$24))^(1/CurveFitting!$U$28)-1))/1)/CurveFitting!$U$27),
IF(CurveFitting!$N$3="4PL",10^(CurveFitting!$U$26-((LOG10((CurveFitting!$U$25-CurveFitting!$U$24)/(C495-CurveFitting!$U$24)-1))/CurveFitting!$U$27)),
IF(CurveFitting!$N$3="Linear",(C495-CurveFitting!$U$24)/CurveFitting!$U$25,
IF(CurveFitting!$N$3="Hyperbolic",CurveFitting!$U$25*C495/(CurveFitting!$U$24-C495),
IF(CurveFitting!$N$3="Exp1",CurveFitting!$U$26*LN(CurveFitting!$U$25/(CurveFitting!$U$25-C495)-CurveFitting!$U$24/(CurveFitting!$U$25-C495)),
IF(CurveFitting!$N$3="Exp2",CurveFitting!$U$26*LOG(CurveFitting!$U$24/(CurveFitting!$U$24-C495)-CurveFitting!$U$25/(CurveFitting!$U$24-C495)),""))))))))</f>
        <v/>
      </c>
      <c r="E495" s="3" t="str">
        <f>IFERROR(IF(C495="","",IF(OR(C495&gt;MAX(_xlfn.ANCHORARRAY(FitCurve!$E$3)),C495&lt;MIN(_xlfn.ANCHORARRAY(FitCurve!$E$3))),"Out of range","[ " &amp; TEXT(_xlfn.FORECAST.LINEAR(C495,R495:S495,N495:O495),"#.####") &amp; ", " &amp; TEXT(_xlfn.FORECAST.LINEAR(C495,P495:Q495,L495:M495),"#.####") &amp; " ]")),"")</f>
        <v/>
      </c>
      <c r="H495" s="52" t="str">
        <f>IF(C495="","",_xlfn.XMATCH(C495,FitCurve!AE495:AE1494,-1))</f>
        <v/>
      </c>
      <c r="I495" s="52" t="str">
        <f>IF(C495="","",_xlfn.XMATCH(C495,FitCurve!AE495:AE1494,1))</f>
        <v/>
      </c>
      <c r="J495" s="52" t="str">
        <f>IF(C495="","",_xlfn.XMATCH(C495,FitCurve!AF495:AF1494,-1))</f>
        <v/>
      </c>
      <c r="K495" s="52" t="str">
        <f>IF(C495="","",_xlfn.XMATCH(C495,FitCurve!AF495:AF1494,1))</f>
        <v/>
      </c>
      <c r="L495" s="3" t="str" cm="1">
        <f t="array" ref="L495">IF(C495="","",INDEX(FitCurve!$AE$3:$AE$1002,H495))</f>
        <v/>
      </c>
      <c r="M495" s="3" t="str" cm="1">
        <f t="array" ref="M495">IF(C495="","",INDEX(FitCurve!$AE$3:$AE$1002,I495))</f>
        <v/>
      </c>
      <c r="N495" s="3" t="str" cm="1">
        <f t="array" ref="N495">IF(C495="","",INDEX(FitCurve!$AF$3:$AF$1002,J495))</f>
        <v/>
      </c>
      <c r="O495" s="3" t="str" cm="1">
        <f t="array" ref="O495">IF(C495="","",INDEX(FitCurve!$AF$3:$AF$1002,K495))</f>
        <v/>
      </c>
      <c r="P495" s="3" t="str" cm="1">
        <f t="array" ref="P495">IF(C495="","",INDEX(FitCurve!$B$3:$B$1002,H495))</f>
        <v/>
      </c>
      <c r="Q495" s="3" t="str" cm="1">
        <f t="array" ref="Q495">IF(C495="","",INDEX(FitCurve!$B$3:$B$1002,I495))</f>
        <v/>
      </c>
      <c r="R495" s="3" t="str" cm="1">
        <f t="array" ref="R495">IF(C495="","",INDEX(FitCurve!$B$3:$B$1002,J495))</f>
        <v/>
      </c>
      <c r="S495" s="3" t="str" cm="1">
        <f t="array" ref="S495">IF(C495="","",INDEX(FitCurve!$B$3:$B$1002,K495))</f>
        <v/>
      </c>
    </row>
    <row r="496" spans="3:19" x14ac:dyDescent="0.25">
      <c r="C496" s="36"/>
      <c r="D496" s="3" t="str">
        <f>IF(C496="","",IF(OR(C496&gt;MAX(_xlfn.ANCHORARRAY(FitCurve!$E$3)),C496&lt;MIN(_xlfn.ANCHORARRAY(FitCurve!$E$3))),"Out of range",IF(CurveFitting!$N$3="5PL",10^(CurveFitting!$U$26-((LOG10(((CurveFitting!$U$25-CurveFitting!$U$24)/(C496-CurveFitting!$U$24))^(1/CurveFitting!$U$28)-1))/1)/CurveFitting!$U$27),
IF(CurveFitting!$N$3="4PL",10^(CurveFitting!$U$26-((LOG10((CurveFitting!$U$25-CurveFitting!$U$24)/(C496-CurveFitting!$U$24)-1))/CurveFitting!$U$27)),
IF(CurveFitting!$N$3="Linear",(C496-CurveFitting!$U$24)/CurveFitting!$U$25,
IF(CurveFitting!$N$3="Hyperbolic",CurveFitting!$U$25*C496/(CurveFitting!$U$24-C496),
IF(CurveFitting!$N$3="Exp1",CurveFitting!$U$26*LN(CurveFitting!$U$25/(CurveFitting!$U$25-C496)-CurveFitting!$U$24/(CurveFitting!$U$25-C496)),
IF(CurveFitting!$N$3="Exp2",CurveFitting!$U$26*LOG(CurveFitting!$U$24/(CurveFitting!$U$24-C496)-CurveFitting!$U$25/(CurveFitting!$U$24-C496)),""))))))))</f>
        <v/>
      </c>
      <c r="E496" s="3" t="str">
        <f>IFERROR(IF(C496="","",IF(OR(C496&gt;MAX(_xlfn.ANCHORARRAY(FitCurve!$E$3)),C496&lt;MIN(_xlfn.ANCHORARRAY(FitCurve!$E$3))),"Out of range","[ " &amp; TEXT(_xlfn.FORECAST.LINEAR(C496,R496:S496,N496:O496),"#.####") &amp; ", " &amp; TEXT(_xlfn.FORECAST.LINEAR(C496,P496:Q496,L496:M496),"#.####") &amp; " ]")),"")</f>
        <v/>
      </c>
      <c r="H496" s="52" t="str">
        <f>IF(C496="","",_xlfn.XMATCH(C496,FitCurve!AE496:AE1495,-1))</f>
        <v/>
      </c>
      <c r="I496" s="52" t="str">
        <f>IF(C496="","",_xlfn.XMATCH(C496,FitCurve!AE496:AE1495,1))</f>
        <v/>
      </c>
      <c r="J496" s="52" t="str">
        <f>IF(C496="","",_xlfn.XMATCH(C496,FitCurve!AF496:AF1495,-1))</f>
        <v/>
      </c>
      <c r="K496" s="52" t="str">
        <f>IF(C496="","",_xlfn.XMATCH(C496,FitCurve!AF496:AF1495,1))</f>
        <v/>
      </c>
      <c r="L496" s="3" t="str" cm="1">
        <f t="array" ref="L496">IF(C496="","",INDEX(FitCurve!$AE$3:$AE$1002,H496))</f>
        <v/>
      </c>
      <c r="M496" s="3" t="str" cm="1">
        <f t="array" ref="M496">IF(C496="","",INDEX(FitCurve!$AE$3:$AE$1002,I496))</f>
        <v/>
      </c>
      <c r="N496" s="3" t="str" cm="1">
        <f t="array" ref="N496">IF(C496="","",INDEX(FitCurve!$AF$3:$AF$1002,J496))</f>
        <v/>
      </c>
      <c r="O496" s="3" t="str" cm="1">
        <f t="array" ref="O496">IF(C496="","",INDEX(FitCurve!$AF$3:$AF$1002,K496))</f>
        <v/>
      </c>
      <c r="P496" s="3" t="str" cm="1">
        <f t="array" ref="P496">IF(C496="","",INDEX(FitCurve!$B$3:$B$1002,H496))</f>
        <v/>
      </c>
      <c r="Q496" s="3" t="str" cm="1">
        <f t="array" ref="Q496">IF(C496="","",INDEX(FitCurve!$B$3:$B$1002,I496))</f>
        <v/>
      </c>
      <c r="R496" s="3" t="str" cm="1">
        <f t="array" ref="R496">IF(C496="","",INDEX(FitCurve!$B$3:$B$1002,J496))</f>
        <v/>
      </c>
      <c r="S496" s="3" t="str" cm="1">
        <f t="array" ref="S496">IF(C496="","",INDEX(FitCurve!$B$3:$B$1002,K496))</f>
        <v/>
      </c>
    </row>
    <row r="497" spans="3:19" x14ac:dyDescent="0.25">
      <c r="C497" s="36"/>
      <c r="D497" s="3" t="str">
        <f>IF(C497="","",IF(OR(C497&gt;MAX(_xlfn.ANCHORARRAY(FitCurve!$E$3)),C497&lt;MIN(_xlfn.ANCHORARRAY(FitCurve!$E$3))),"Out of range",IF(CurveFitting!$N$3="5PL",10^(CurveFitting!$U$26-((LOG10(((CurveFitting!$U$25-CurveFitting!$U$24)/(C497-CurveFitting!$U$24))^(1/CurveFitting!$U$28)-1))/1)/CurveFitting!$U$27),
IF(CurveFitting!$N$3="4PL",10^(CurveFitting!$U$26-((LOG10((CurveFitting!$U$25-CurveFitting!$U$24)/(C497-CurveFitting!$U$24)-1))/CurveFitting!$U$27)),
IF(CurveFitting!$N$3="Linear",(C497-CurveFitting!$U$24)/CurveFitting!$U$25,
IF(CurveFitting!$N$3="Hyperbolic",CurveFitting!$U$25*C497/(CurveFitting!$U$24-C497),
IF(CurveFitting!$N$3="Exp1",CurveFitting!$U$26*LN(CurveFitting!$U$25/(CurveFitting!$U$25-C497)-CurveFitting!$U$24/(CurveFitting!$U$25-C497)),
IF(CurveFitting!$N$3="Exp2",CurveFitting!$U$26*LOG(CurveFitting!$U$24/(CurveFitting!$U$24-C497)-CurveFitting!$U$25/(CurveFitting!$U$24-C497)),""))))))))</f>
        <v/>
      </c>
      <c r="E497" s="3" t="str">
        <f>IFERROR(IF(C497="","",IF(OR(C497&gt;MAX(_xlfn.ANCHORARRAY(FitCurve!$E$3)),C497&lt;MIN(_xlfn.ANCHORARRAY(FitCurve!$E$3))),"Out of range","[ " &amp; TEXT(_xlfn.FORECAST.LINEAR(C497,R497:S497,N497:O497),"#.####") &amp; ", " &amp; TEXT(_xlfn.FORECAST.LINEAR(C497,P497:Q497,L497:M497),"#.####") &amp; " ]")),"")</f>
        <v/>
      </c>
      <c r="H497" s="52" t="str">
        <f>IF(C497="","",_xlfn.XMATCH(C497,FitCurve!AE497:AE1496,-1))</f>
        <v/>
      </c>
      <c r="I497" s="52" t="str">
        <f>IF(C497="","",_xlfn.XMATCH(C497,FitCurve!AE497:AE1496,1))</f>
        <v/>
      </c>
      <c r="J497" s="52" t="str">
        <f>IF(C497="","",_xlfn.XMATCH(C497,FitCurve!AF497:AF1496,-1))</f>
        <v/>
      </c>
      <c r="K497" s="52" t="str">
        <f>IF(C497="","",_xlfn.XMATCH(C497,FitCurve!AF497:AF1496,1))</f>
        <v/>
      </c>
      <c r="L497" s="3" t="str" cm="1">
        <f t="array" ref="L497">IF(C497="","",INDEX(FitCurve!$AE$3:$AE$1002,H497))</f>
        <v/>
      </c>
      <c r="M497" s="3" t="str" cm="1">
        <f t="array" ref="M497">IF(C497="","",INDEX(FitCurve!$AE$3:$AE$1002,I497))</f>
        <v/>
      </c>
      <c r="N497" s="3" t="str" cm="1">
        <f t="array" ref="N497">IF(C497="","",INDEX(FitCurve!$AF$3:$AF$1002,J497))</f>
        <v/>
      </c>
      <c r="O497" s="3" t="str" cm="1">
        <f t="array" ref="O497">IF(C497="","",INDEX(FitCurve!$AF$3:$AF$1002,K497))</f>
        <v/>
      </c>
      <c r="P497" s="3" t="str" cm="1">
        <f t="array" ref="P497">IF(C497="","",INDEX(FitCurve!$B$3:$B$1002,H497))</f>
        <v/>
      </c>
      <c r="Q497" s="3" t="str" cm="1">
        <f t="array" ref="Q497">IF(C497="","",INDEX(FitCurve!$B$3:$B$1002,I497))</f>
        <v/>
      </c>
      <c r="R497" s="3" t="str" cm="1">
        <f t="array" ref="R497">IF(C497="","",INDEX(FitCurve!$B$3:$B$1002,J497))</f>
        <v/>
      </c>
      <c r="S497" s="3" t="str" cm="1">
        <f t="array" ref="S497">IF(C497="","",INDEX(FitCurve!$B$3:$B$1002,K497))</f>
        <v/>
      </c>
    </row>
    <row r="498" spans="3:19" x14ac:dyDescent="0.25">
      <c r="C498" s="36"/>
      <c r="D498" s="3" t="str">
        <f>IF(C498="","",IF(OR(C498&gt;MAX(_xlfn.ANCHORARRAY(FitCurve!$E$3)),C498&lt;MIN(_xlfn.ANCHORARRAY(FitCurve!$E$3))),"Out of range",IF(CurveFitting!$N$3="5PL",10^(CurveFitting!$U$26-((LOG10(((CurveFitting!$U$25-CurveFitting!$U$24)/(C498-CurveFitting!$U$24))^(1/CurveFitting!$U$28)-1))/1)/CurveFitting!$U$27),
IF(CurveFitting!$N$3="4PL",10^(CurveFitting!$U$26-((LOG10((CurveFitting!$U$25-CurveFitting!$U$24)/(C498-CurveFitting!$U$24)-1))/CurveFitting!$U$27)),
IF(CurveFitting!$N$3="Linear",(C498-CurveFitting!$U$24)/CurveFitting!$U$25,
IF(CurveFitting!$N$3="Hyperbolic",CurveFitting!$U$25*C498/(CurveFitting!$U$24-C498),
IF(CurveFitting!$N$3="Exp1",CurveFitting!$U$26*LN(CurveFitting!$U$25/(CurveFitting!$U$25-C498)-CurveFitting!$U$24/(CurveFitting!$U$25-C498)),
IF(CurveFitting!$N$3="Exp2",CurveFitting!$U$26*LOG(CurveFitting!$U$24/(CurveFitting!$U$24-C498)-CurveFitting!$U$25/(CurveFitting!$U$24-C498)),""))))))))</f>
        <v/>
      </c>
      <c r="E498" s="3" t="str">
        <f>IFERROR(IF(C498="","",IF(OR(C498&gt;MAX(_xlfn.ANCHORARRAY(FitCurve!$E$3)),C498&lt;MIN(_xlfn.ANCHORARRAY(FitCurve!$E$3))),"Out of range","[ " &amp; TEXT(_xlfn.FORECAST.LINEAR(C498,R498:S498,N498:O498),"#.####") &amp; ", " &amp; TEXT(_xlfn.FORECAST.LINEAR(C498,P498:Q498,L498:M498),"#.####") &amp; " ]")),"")</f>
        <v/>
      </c>
      <c r="H498" s="52" t="str">
        <f>IF(C498="","",_xlfn.XMATCH(C498,FitCurve!AE498:AE1497,-1))</f>
        <v/>
      </c>
      <c r="I498" s="52" t="str">
        <f>IF(C498="","",_xlfn.XMATCH(C498,FitCurve!AE498:AE1497,1))</f>
        <v/>
      </c>
      <c r="J498" s="52" t="str">
        <f>IF(C498="","",_xlfn.XMATCH(C498,FitCurve!AF498:AF1497,-1))</f>
        <v/>
      </c>
      <c r="K498" s="52" t="str">
        <f>IF(C498="","",_xlfn.XMATCH(C498,FitCurve!AF498:AF1497,1))</f>
        <v/>
      </c>
      <c r="L498" s="3" t="str" cm="1">
        <f t="array" ref="L498">IF(C498="","",INDEX(FitCurve!$AE$3:$AE$1002,H498))</f>
        <v/>
      </c>
      <c r="M498" s="3" t="str" cm="1">
        <f t="array" ref="M498">IF(C498="","",INDEX(FitCurve!$AE$3:$AE$1002,I498))</f>
        <v/>
      </c>
      <c r="N498" s="3" t="str" cm="1">
        <f t="array" ref="N498">IF(C498="","",INDEX(FitCurve!$AF$3:$AF$1002,J498))</f>
        <v/>
      </c>
      <c r="O498" s="3" t="str" cm="1">
        <f t="array" ref="O498">IF(C498="","",INDEX(FitCurve!$AF$3:$AF$1002,K498))</f>
        <v/>
      </c>
      <c r="P498" s="3" t="str" cm="1">
        <f t="array" ref="P498">IF(C498="","",INDEX(FitCurve!$B$3:$B$1002,H498))</f>
        <v/>
      </c>
      <c r="Q498" s="3" t="str" cm="1">
        <f t="array" ref="Q498">IF(C498="","",INDEX(FitCurve!$B$3:$B$1002,I498))</f>
        <v/>
      </c>
      <c r="R498" s="3" t="str" cm="1">
        <f t="array" ref="R498">IF(C498="","",INDEX(FitCurve!$B$3:$B$1002,J498))</f>
        <v/>
      </c>
      <c r="S498" s="3" t="str" cm="1">
        <f t="array" ref="S498">IF(C498="","",INDEX(FitCurve!$B$3:$B$1002,K498))</f>
        <v/>
      </c>
    </row>
    <row r="499" spans="3:19" x14ac:dyDescent="0.25">
      <c r="C499" s="36"/>
      <c r="D499" s="3" t="str">
        <f>IF(C499="","",IF(OR(C499&gt;MAX(_xlfn.ANCHORARRAY(FitCurve!$E$3)),C499&lt;MIN(_xlfn.ANCHORARRAY(FitCurve!$E$3))),"Out of range",IF(CurveFitting!$N$3="5PL",10^(CurveFitting!$U$26-((LOG10(((CurveFitting!$U$25-CurveFitting!$U$24)/(C499-CurveFitting!$U$24))^(1/CurveFitting!$U$28)-1))/1)/CurveFitting!$U$27),
IF(CurveFitting!$N$3="4PL",10^(CurveFitting!$U$26-((LOG10((CurveFitting!$U$25-CurveFitting!$U$24)/(C499-CurveFitting!$U$24)-1))/CurveFitting!$U$27)),
IF(CurveFitting!$N$3="Linear",(C499-CurveFitting!$U$24)/CurveFitting!$U$25,
IF(CurveFitting!$N$3="Hyperbolic",CurveFitting!$U$25*C499/(CurveFitting!$U$24-C499),
IF(CurveFitting!$N$3="Exp1",CurveFitting!$U$26*LN(CurveFitting!$U$25/(CurveFitting!$U$25-C499)-CurveFitting!$U$24/(CurveFitting!$U$25-C499)),
IF(CurveFitting!$N$3="Exp2",CurveFitting!$U$26*LOG(CurveFitting!$U$24/(CurveFitting!$U$24-C499)-CurveFitting!$U$25/(CurveFitting!$U$24-C499)),""))))))))</f>
        <v/>
      </c>
      <c r="E499" s="3" t="str">
        <f>IFERROR(IF(C499="","",IF(OR(C499&gt;MAX(_xlfn.ANCHORARRAY(FitCurve!$E$3)),C499&lt;MIN(_xlfn.ANCHORARRAY(FitCurve!$E$3))),"Out of range","[ " &amp; TEXT(_xlfn.FORECAST.LINEAR(C499,R499:S499,N499:O499),"#.####") &amp; ", " &amp; TEXT(_xlfn.FORECAST.LINEAR(C499,P499:Q499,L499:M499),"#.####") &amp; " ]")),"")</f>
        <v/>
      </c>
      <c r="H499" s="52" t="str">
        <f>IF(C499="","",_xlfn.XMATCH(C499,FitCurve!AE499:AE1498,-1))</f>
        <v/>
      </c>
      <c r="I499" s="52" t="str">
        <f>IF(C499="","",_xlfn.XMATCH(C499,FitCurve!AE499:AE1498,1))</f>
        <v/>
      </c>
      <c r="J499" s="52" t="str">
        <f>IF(C499="","",_xlfn.XMATCH(C499,FitCurve!AF499:AF1498,-1))</f>
        <v/>
      </c>
      <c r="K499" s="52" t="str">
        <f>IF(C499="","",_xlfn.XMATCH(C499,FitCurve!AF499:AF1498,1))</f>
        <v/>
      </c>
      <c r="L499" s="3" t="str" cm="1">
        <f t="array" ref="L499">IF(C499="","",INDEX(FitCurve!$AE$3:$AE$1002,H499))</f>
        <v/>
      </c>
      <c r="M499" s="3" t="str" cm="1">
        <f t="array" ref="M499">IF(C499="","",INDEX(FitCurve!$AE$3:$AE$1002,I499))</f>
        <v/>
      </c>
      <c r="N499" s="3" t="str" cm="1">
        <f t="array" ref="N499">IF(C499="","",INDEX(FitCurve!$AF$3:$AF$1002,J499))</f>
        <v/>
      </c>
      <c r="O499" s="3" t="str" cm="1">
        <f t="array" ref="O499">IF(C499="","",INDEX(FitCurve!$AF$3:$AF$1002,K499))</f>
        <v/>
      </c>
      <c r="P499" s="3" t="str" cm="1">
        <f t="array" ref="P499">IF(C499="","",INDEX(FitCurve!$B$3:$B$1002,H499))</f>
        <v/>
      </c>
      <c r="Q499" s="3" t="str" cm="1">
        <f t="array" ref="Q499">IF(C499="","",INDEX(FitCurve!$B$3:$B$1002,I499))</f>
        <v/>
      </c>
      <c r="R499" s="3" t="str" cm="1">
        <f t="array" ref="R499">IF(C499="","",INDEX(FitCurve!$B$3:$B$1002,J499))</f>
        <v/>
      </c>
      <c r="S499" s="3" t="str" cm="1">
        <f t="array" ref="S499">IF(C499="","",INDEX(FitCurve!$B$3:$B$1002,K499))</f>
        <v/>
      </c>
    </row>
    <row r="500" spans="3:19" x14ac:dyDescent="0.25">
      <c r="C500" s="36"/>
      <c r="D500" s="3" t="str">
        <f>IF(C500="","",IF(OR(C500&gt;MAX(_xlfn.ANCHORARRAY(FitCurve!$E$3)),C500&lt;MIN(_xlfn.ANCHORARRAY(FitCurve!$E$3))),"Out of range",IF(CurveFitting!$N$3="5PL",10^(CurveFitting!$U$26-((LOG10(((CurveFitting!$U$25-CurveFitting!$U$24)/(C500-CurveFitting!$U$24))^(1/CurveFitting!$U$28)-1))/1)/CurveFitting!$U$27),
IF(CurveFitting!$N$3="4PL",10^(CurveFitting!$U$26-((LOG10((CurveFitting!$U$25-CurveFitting!$U$24)/(C500-CurveFitting!$U$24)-1))/CurveFitting!$U$27)),
IF(CurveFitting!$N$3="Linear",(C500-CurveFitting!$U$24)/CurveFitting!$U$25,
IF(CurveFitting!$N$3="Hyperbolic",CurveFitting!$U$25*C500/(CurveFitting!$U$24-C500),
IF(CurveFitting!$N$3="Exp1",CurveFitting!$U$26*LN(CurveFitting!$U$25/(CurveFitting!$U$25-C500)-CurveFitting!$U$24/(CurveFitting!$U$25-C500)),
IF(CurveFitting!$N$3="Exp2",CurveFitting!$U$26*LOG(CurveFitting!$U$24/(CurveFitting!$U$24-C500)-CurveFitting!$U$25/(CurveFitting!$U$24-C500)),""))))))))</f>
        <v/>
      </c>
      <c r="E500" s="3" t="str">
        <f>IFERROR(IF(C500="","",IF(OR(C500&gt;MAX(_xlfn.ANCHORARRAY(FitCurve!$E$3)),C500&lt;MIN(_xlfn.ANCHORARRAY(FitCurve!$E$3))),"Out of range","[ " &amp; TEXT(_xlfn.FORECAST.LINEAR(C500,R500:S500,N500:O500),"#.####") &amp; ", " &amp; TEXT(_xlfn.FORECAST.LINEAR(C500,P500:Q500,L500:M500),"#.####") &amp; " ]")),"")</f>
        <v/>
      </c>
      <c r="H500" s="52" t="str">
        <f>IF(C500="","",_xlfn.XMATCH(C500,FitCurve!AE500:AE1499,-1))</f>
        <v/>
      </c>
      <c r="I500" s="52" t="str">
        <f>IF(C500="","",_xlfn.XMATCH(C500,FitCurve!AE500:AE1499,1))</f>
        <v/>
      </c>
      <c r="J500" s="52" t="str">
        <f>IF(C500="","",_xlfn.XMATCH(C500,FitCurve!AF500:AF1499,-1))</f>
        <v/>
      </c>
      <c r="K500" s="52" t="str">
        <f>IF(C500="","",_xlfn.XMATCH(C500,FitCurve!AF500:AF1499,1))</f>
        <v/>
      </c>
      <c r="L500" s="3" t="str" cm="1">
        <f t="array" ref="L500">IF(C500="","",INDEX(FitCurve!$AE$3:$AE$1002,H500))</f>
        <v/>
      </c>
      <c r="M500" s="3" t="str" cm="1">
        <f t="array" ref="M500">IF(C500="","",INDEX(FitCurve!$AE$3:$AE$1002,I500))</f>
        <v/>
      </c>
      <c r="N500" s="3" t="str" cm="1">
        <f t="array" ref="N500">IF(C500="","",INDEX(FitCurve!$AF$3:$AF$1002,J500))</f>
        <v/>
      </c>
      <c r="O500" s="3" t="str" cm="1">
        <f t="array" ref="O500">IF(C500="","",INDEX(FitCurve!$AF$3:$AF$1002,K500))</f>
        <v/>
      </c>
      <c r="P500" s="3" t="str" cm="1">
        <f t="array" ref="P500">IF(C500="","",INDEX(FitCurve!$B$3:$B$1002,H500))</f>
        <v/>
      </c>
      <c r="Q500" s="3" t="str" cm="1">
        <f t="array" ref="Q500">IF(C500="","",INDEX(FitCurve!$B$3:$B$1002,I500))</f>
        <v/>
      </c>
      <c r="R500" s="3" t="str" cm="1">
        <f t="array" ref="R500">IF(C500="","",INDEX(FitCurve!$B$3:$B$1002,J500))</f>
        <v/>
      </c>
      <c r="S500" s="3" t="str" cm="1">
        <f t="array" ref="S500">IF(C500="","",INDEX(FitCurve!$B$3:$B$1002,K500))</f>
        <v/>
      </c>
    </row>
    <row r="501" spans="3:19" x14ac:dyDescent="0.25">
      <c r="C501" s="36"/>
      <c r="D501" s="3" t="str">
        <f>IF(C501="","",IF(OR(C501&gt;MAX(_xlfn.ANCHORARRAY(FitCurve!$E$3)),C501&lt;MIN(_xlfn.ANCHORARRAY(FitCurve!$E$3))),"Out of range",IF(CurveFitting!$N$3="5PL",10^(CurveFitting!$U$26-((LOG10(((CurveFitting!$U$25-CurveFitting!$U$24)/(C501-CurveFitting!$U$24))^(1/CurveFitting!$U$28)-1))/1)/CurveFitting!$U$27),
IF(CurveFitting!$N$3="4PL",10^(CurveFitting!$U$26-((LOG10((CurveFitting!$U$25-CurveFitting!$U$24)/(C501-CurveFitting!$U$24)-1))/CurveFitting!$U$27)),
IF(CurveFitting!$N$3="Linear",(C501-CurveFitting!$U$24)/CurveFitting!$U$25,
IF(CurveFitting!$N$3="Hyperbolic",CurveFitting!$U$25*C501/(CurveFitting!$U$24-C501),
IF(CurveFitting!$N$3="Exp1",CurveFitting!$U$26*LN(CurveFitting!$U$25/(CurveFitting!$U$25-C501)-CurveFitting!$U$24/(CurveFitting!$U$25-C501)),
IF(CurveFitting!$N$3="Exp2",CurveFitting!$U$26*LOG(CurveFitting!$U$24/(CurveFitting!$U$24-C501)-CurveFitting!$U$25/(CurveFitting!$U$24-C501)),""))))))))</f>
        <v/>
      </c>
      <c r="E501" s="3" t="str">
        <f>IFERROR(IF(C501="","",IF(OR(C501&gt;MAX(_xlfn.ANCHORARRAY(FitCurve!$E$3)),C501&lt;MIN(_xlfn.ANCHORARRAY(FitCurve!$E$3))),"Out of range","[ " &amp; TEXT(_xlfn.FORECAST.LINEAR(C501,R501:S501,N501:O501),"#.####") &amp; ", " &amp; TEXT(_xlfn.FORECAST.LINEAR(C501,P501:Q501,L501:M501),"#.####") &amp; " ]")),"")</f>
        <v/>
      </c>
      <c r="H501" s="52" t="str">
        <f>IF(C501="","",_xlfn.XMATCH(C501,FitCurve!AE501:AE1500,-1))</f>
        <v/>
      </c>
      <c r="I501" s="52" t="str">
        <f>IF(C501="","",_xlfn.XMATCH(C501,FitCurve!AE501:AE1500,1))</f>
        <v/>
      </c>
      <c r="J501" s="52" t="str">
        <f>IF(C501="","",_xlfn.XMATCH(C501,FitCurve!AF501:AF1500,-1))</f>
        <v/>
      </c>
      <c r="K501" s="52" t="str">
        <f>IF(C501="","",_xlfn.XMATCH(C501,FitCurve!AF501:AF1500,1))</f>
        <v/>
      </c>
      <c r="L501" s="3" t="str" cm="1">
        <f t="array" ref="L501">IF(C501="","",INDEX(FitCurve!$AE$3:$AE$1002,H501))</f>
        <v/>
      </c>
      <c r="M501" s="3" t="str" cm="1">
        <f t="array" ref="M501">IF(C501="","",INDEX(FitCurve!$AE$3:$AE$1002,I501))</f>
        <v/>
      </c>
      <c r="N501" s="3" t="str" cm="1">
        <f t="array" ref="N501">IF(C501="","",INDEX(FitCurve!$AF$3:$AF$1002,J501))</f>
        <v/>
      </c>
      <c r="O501" s="3" t="str" cm="1">
        <f t="array" ref="O501">IF(C501="","",INDEX(FitCurve!$AF$3:$AF$1002,K501))</f>
        <v/>
      </c>
      <c r="P501" s="3" t="str" cm="1">
        <f t="array" ref="P501">IF(C501="","",INDEX(FitCurve!$B$3:$B$1002,H501))</f>
        <v/>
      </c>
      <c r="Q501" s="3" t="str" cm="1">
        <f t="array" ref="Q501">IF(C501="","",INDEX(FitCurve!$B$3:$B$1002,I501))</f>
        <v/>
      </c>
      <c r="R501" s="3" t="str" cm="1">
        <f t="array" ref="R501">IF(C501="","",INDEX(FitCurve!$B$3:$B$1002,J501))</f>
        <v/>
      </c>
      <c r="S501" s="3" t="str" cm="1">
        <f t="array" ref="S501">IF(C501="","",INDEX(FitCurve!$B$3:$B$1002,K501))</f>
        <v/>
      </c>
    </row>
    <row r="502" spans="3:19" x14ac:dyDescent="0.25">
      <c r="C502" s="36"/>
      <c r="D502" s="3" t="str">
        <f>IF(C502="","",IF(OR(C502&gt;MAX(_xlfn.ANCHORARRAY(FitCurve!$E$3)),C502&lt;MIN(_xlfn.ANCHORARRAY(FitCurve!$E$3))),"Out of range",IF(CurveFitting!$N$3="5PL",10^(CurveFitting!$U$26-((LOG10(((CurveFitting!$U$25-CurveFitting!$U$24)/(C502-CurveFitting!$U$24))^(1/CurveFitting!$U$28)-1))/1)/CurveFitting!$U$27),
IF(CurveFitting!$N$3="4PL",10^(CurveFitting!$U$26-((LOG10((CurveFitting!$U$25-CurveFitting!$U$24)/(C502-CurveFitting!$U$24)-1))/CurveFitting!$U$27)),
IF(CurveFitting!$N$3="Linear",(C502-CurveFitting!$U$24)/CurveFitting!$U$25,
IF(CurveFitting!$N$3="Hyperbolic",CurveFitting!$U$25*C502/(CurveFitting!$U$24-C502),
IF(CurveFitting!$N$3="Exp1",CurveFitting!$U$26*LN(CurveFitting!$U$25/(CurveFitting!$U$25-C502)-CurveFitting!$U$24/(CurveFitting!$U$25-C502)),
IF(CurveFitting!$N$3="Exp2",CurveFitting!$U$26*LOG(CurveFitting!$U$24/(CurveFitting!$U$24-C502)-CurveFitting!$U$25/(CurveFitting!$U$24-C502)),""))))))))</f>
        <v/>
      </c>
      <c r="E502" s="3" t="str">
        <f>IFERROR(IF(C502="","",IF(OR(C502&gt;MAX(_xlfn.ANCHORARRAY(FitCurve!$E$3)),C502&lt;MIN(_xlfn.ANCHORARRAY(FitCurve!$E$3))),"Out of range","[ " &amp; TEXT(_xlfn.FORECAST.LINEAR(C502,R502:S502,N502:O502),"#.####") &amp; ", " &amp; TEXT(_xlfn.FORECAST.LINEAR(C502,P502:Q502,L502:M502),"#.####") &amp; " ]")),"")</f>
        <v/>
      </c>
      <c r="H502" s="52" t="str">
        <f>IF(C502="","",_xlfn.XMATCH(C502,FitCurve!AE502:AE1501,-1))</f>
        <v/>
      </c>
      <c r="I502" s="52" t="str">
        <f>IF(C502="","",_xlfn.XMATCH(C502,FitCurve!AE502:AE1501,1))</f>
        <v/>
      </c>
      <c r="J502" s="52" t="str">
        <f>IF(C502="","",_xlfn.XMATCH(C502,FitCurve!AF502:AF1501,-1))</f>
        <v/>
      </c>
      <c r="K502" s="52" t="str">
        <f>IF(C502="","",_xlfn.XMATCH(C502,FitCurve!AF502:AF1501,1))</f>
        <v/>
      </c>
      <c r="L502" s="3" t="str" cm="1">
        <f t="array" ref="L502">IF(C502="","",INDEX(FitCurve!$AE$3:$AE$1002,H502))</f>
        <v/>
      </c>
      <c r="M502" s="3" t="str" cm="1">
        <f t="array" ref="M502">IF(C502="","",INDEX(FitCurve!$AE$3:$AE$1002,I502))</f>
        <v/>
      </c>
      <c r="N502" s="3" t="str" cm="1">
        <f t="array" ref="N502">IF(C502="","",INDEX(FitCurve!$AF$3:$AF$1002,J502))</f>
        <v/>
      </c>
      <c r="O502" s="3" t="str" cm="1">
        <f t="array" ref="O502">IF(C502="","",INDEX(FitCurve!$AF$3:$AF$1002,K502))</f>
        <v/>
      </c>
      <c r="P502" s="3" t="str" cm="1">
        <f t="array" ref="P502">IF(C502="","",INDEX(FitCurve!$B$3:$B$1002,H502))</f>
        <v/>
      </c>
      <c r="Q502" s="3" t="str" cm="1">
        <f t="array" ref="Q502">IF(C502="","",INDEX(FitCurve!$B$3:$B$1002,I502))</f>
        <v/>
      </c>
      <c r="R502" s="3" t="str" cm="1">
        <f t="array" ref="R502">IF(C502="","",INDEX(FitCurve!$B$3:$B$1002,J502))</f>
        <v/>
      </c>
      <c r="S502" s="3" t="str" cm="1">
        <f t="array" ref="S502">IF(C502="","",INDEX(FitCurve!$B$3:$B$1002,K502))</f>
        <v/>
      </c>
    </row>
    <row r="503" spans="3:19" x14ac:dyDescent="0.25">
      <c r="C503" s="36"/>
      <c r="D503" s="3" t="str">
        <f>IF(C503="","",IF(OR(C503&gt;MAX(_xlfn.ANCHORARRAY(FitCurve!$E$3)),C503&lt;MIN(_xlfn.ANCHORARRAY(FitCurve!$E$3))),"Out of range",IF(CurveFitting!$N$3="5PL",10^(CurveFitting!$U$26-((LOG10(((CurveFitting!$U$25-CurveFitting!$U$24)/(C503-CurveFitting!$U$24))^(1/CurveFitting!$U$28)-1))/1)/CurveFitting!$U$27),
IF(CurveFitting!$N$3="4PL",10^(CurveFitting!$U$26-((LOG10((CurveFitting!$U$25-CurveFitting!$U$24)/(C503-CurveFitting!$U$24)-1))/CurveFitting!$U$27)),
IF(CurveFitting!$N$3="Linear",(C503-CurveFitting!$U$24)/CurveFitting!$U$25,
IF(CurveFitting!$N$3="Hyperbolic",CurveFitting!$U$25*C503/(CurveFitting!$U$24-C503),
IF(CurveFitting!$N$3="Exp1",CurveFitting!$U$26*LN(CurveFitting!$U$25/(CurveFitting!$U$25-C503)-CurveFitting!$U$24/(CurveFitting!$U$25-C503)),
IF(CurveFitting!$N$3="Exp2",CurveFitting!$U$26*LOG(CurveFitting!$U$24/(CurveFitting!$U$24-C503)-CurveFitting!$U$25/(CurveFitting!$U$24-C503)),""))))))))</f>
        <v/>
      </c>
      <c r="E503" s="3" t="str">
        <f>IFERROR(IF(C503="","",IF(OR(C503&gt;MAX(_xlfn.ANCHORARRAY(FitCurve!$E$3)),C503&lt;MIN(_xlfn.ANCHORARRAY(FitCurve!$E$3))),"Out of range","[ " &amp; TEXT(_xlfn.FORECAST.LINEAR(C503,R503:S503,N503:O503),"#.####") &amp; ", " &amp; TEXT(_xlfn.FORECAST.LINEAR(C503,P503:Q503,L503:M503),"#.####") &amp; " ]")),"")</f>
        <v/>
      </c>
      <c r="H503" s="52" t="str">
        <f>IF(C503="","",_xlfn.XMATCH(C503,FitCurve!AE503:AE1502,-1))</f>
        <v/>
      </c>
      <c r="I503" s="52" t="str">
        <f>IF(C503="","",_xlfn.XMATCH(C503,FitCurve!AE503:AE1502,1))</f>
        <v/>
      </c>
      <c r="J503" s="52" t="str">
        <f>IF(C503="","",_xlfn.XMATCH(C503,FitCurve!AF503:AF1502,-1))</f>
        <v/>
      </c>
      <c r="K503" s="52" t="str">
        <f>IF(C503="","",_xlfn.XMATCH(C503,FitCurve!AF503:AF1502,1))</f>
        <v/>
      </c>
      <c r="L503" s="3" t="str" cm="1">
        <f t="array" ref="L503">IF(C503="","",INDEX(FitCurve!$AE$3:$AE$1002,H503))</f>
        <v/>
      </c>
      <c r="M503" s="3" t="str" cm="1">
        <f t="array" ref="M503">IF(C503="","",INDEX(FitCurve!$AE$3:$AE$1002,I503))</f>
        <v/>
      </c>
      <c r="N503" s="3" t="str" cm="1">
        <f t="array" ref="N503">IF(C503="","",INDEX(FitCurve!$AF$3:$AF$1002,J503))</f>
        <v/>
      </c>
      <c r="O503" s="3" t="str" cm="1">
        <f t="array" ref="O503">IF(C503="","",INDEX(FitCurve!$AF$3:$AF$1002,K503))</f>
        <v/>
      </c>
      <c r="P503" s="3" t="str" cm="1">
        <f t="array" ref="P503">IF(C503="","",INDEX(FitCurve!$B$3:$B$1002,H503))</f>
        <v/>
      </c>
      <c r="Q503" s="3" t="str" cm="1">
        <f t="array" ref="Q503">IF(C503="","",INDEX(FitCurve!$B$3:$B$1002,I503))</f>
        <v/>
      </c>
      <c r="R503" s="3" t="str" cm="1">
        <f t="array" ref="R503">IF(C503="","",INDEX(FitCurve!$B$3:$B$1002,J503))</f>
        <v/>
      </c>
      <c r="S503" s="3" t="str" cm="1">
        <f t="array" ref="S503">IF(C503="","",INDEX(FitCurve!$B$3:$B$1002,K503))</f>
        <v/>
      </c>
    </row>
    <row r="504" spans="3:19" x14ac:dyDescent="0.25">
      <c r="C504" s="36"/>
      <c r="D504" s="3" t="str">
        <f>IF(C504="","",IF(OR(C504&gt;MAX(_xlfn.ANCHORARRAY(FitCurve!$E$3)),C504&lt;MIN(_xlfn.ANCHORARRAY(FitCurve!$E$3))),"Out of range",IF(CurveFitting!$N$3="5PL",10^(CurveFitting!$U$26-((LOG10(((CurveFitting!$U$25-CurveFitting!$U$24)/(C504-CurveFitting!$U$24))^(1/CurveFitting!$U$28)-1))/1)/CurveFitting!$U$27),
IF(CurveFitting!$N$3="4PL",10^(CurveFitting!$U$26-((LOG10((CurveFitting!$U$25-CurveFitting!$U$24)/(C504-CurveFitting!$U$24)-1))/CurveFitting!$U$27)),
IF(CurveFitting!$N$3="Linear",(C504-CurveFitting!$U$24)/CurveFitting!$U$25,
IF(CurveFitting!$N$3="Hyperbolic",CurveFitting!$U$25*C504/(CurveFitting!$U$24-C504),
IF(CurveFitting!$N$3="Exp1",CurveFitting!$U$26*LN(CurveFitting!$U$25/(CurveFitting!$U$25-C504)-CurveFitting!$U$24/(CurveFitting!$U$25-C504)),
IF(CurveFitting!$N$3="Exp2",CurveFitting!$U$26*LOG(CurveFitting!$U$24/(CurveFitting!$U$24-C504)-CurveFitting!$U$25/(CurveFitting!$U$24-C504)),""))))))))</f>
        <v/>
      </c>
      <c r="E504" s="3" t="str">
        <f>IFERROR(IF(C504="","",IF(OR(C504&gt;MAX(_xlfn.ANCHORARRAY(FitCurve!$E$3)),C504&lt;MIN(_xlfn.ANCHORARRAY(FitCurve!$E$3))),"Out of range","[ " &amp; TEXT(_xlfn.FORECAST.LINEAR(C504,R504:S504,N504:O504),"#.####") &amp; ", " &amp; TEXT(_xlfn.FORECAST.LINEAR(C504,P504:Q504,L504:M504),"#.####") &amp; " ]")),"")</f>
        <v/>
      </c>
      <c r="H504" s="52" t="str">
        <f>IF(C504="","",_xlfn.XMATCH(C504,FitCurve!AE504:AE1503,-1))</f>
        <v/>
      </c>
      <c r="I504" s="52" t="str">
        <f>IF(C504="","",_xlfn.XMATCH(C504,FitCurve!AE504:AE1503,1))</f>
        <v/>
      </c>
      <c r="J504" s="52" t="str">
        <f>IF(C504="","",_xlfn.XMATCH(C504,FitCurve!AF504:AF1503,-1))</f>
        <v/>
      </c>
      <c r="K504" s="52" t="str">
        <f>IF(C504="","",_xlfn.XMATCH(C504,FitCurve!AF504:AF1503,1))</f>
        <v/>
      </c>
      <c r="L504" s="3" t="str" cm="1">
        <f t="array" ref="L504">IF(C504="","",INDEX(FitCurve!$AE$3:$AE$1002,H504))</f>
        <v/>
      </c>
      <c r="M504" s="3" t="str" cm="1">
        <f t="array" ref="M504">IF(C504="","",INDEX(FitCurve!$AE$3:$AE$1002,I504))</f>
        <v/>
      </c>
      <c r="N504" s="3" t="str" cm="1">
        <f t="array" ref="N504">IF(C504="","",INDEX(FitCurve!$AF$3:$AF$1002,J504))</f>
        <v/>
      </c>
      <c r="O504" s="3" t="str" cm="1">
        <f t="array" ref="O504">IF(C504="","",INDEX(FitCurve!$AF$3:$AF$1002,K504))</f>
        <v/>
      </c>
      <c r="P504" s="3" t="str" cm="1">
        <f t="array" ref="P504">IF(C504="","",INDEX(FitCurve!$B$3:$B$1002,H504))</f>
        <v/>
      </c>
      <c r="Q504" s="3" t="str" cm="1">
        <f t="array" ref="Q504">IF(C504="","",INDEX(FitCurve!$B$3:$B$1002,I504))</f>
        <v/>
      </c>
      <c r="R504" s="3" t="str" cm="1">
        <f t="array" ref="R504">IF(C504="","",INDEX(FitCurve!$B$3:$B$1002,J504))</f>
        <v/>
      </c>
      <c r="S504" s="3" t="str" cm="1">
        <f t="array" ref="S504">IF(C504="","",INDEX(FitCurve!$B$3:$B$1002,K504))</f>
        <v/>
      </c>
    </row>
    <row r="505" spans="3:19" x14ac:dyDescent="0.25">
      <c r="C505" s="36"/>
      <c r="D505" s="3" t="str">
        <f>IF(C505="","",IF(OR(C505&gt;MAX(_xlfn.ANCHORARRAY(FitCurve!$E$3)),C505&lt;MIN(_xlfn.ANCHORARRAY(FitCurve!$E$3))),"Out of range",IF(CurveFitting!$N$3="5PL",10^(CurveFitting!$U$26-((LOG10(((CurveFitting!$U$25-CurveFitting!$U$24)/(C505-CurveFitting!$U$24))^(1/CurveFitting!$U$28)-1))/1)/CurveFitting!$U$27),
IF(CurveFitting!$N$3="4PL",10^(CurveFitting!$U$26-((LOG10((CurveFitting!$U$25-CurveFitting!$U$24)/(C505-CurveFitting!$U$24)-1))/CurveFitting!$U$27)),
IF(CurveFitting!$N$3="Linear",(C505-CurveFitting!$U$24)/CurveFitting!$U$25,
IF(CurveFitting!$N$3="Hyperbolic",CurveFitting!$U$25*C505/(CurveFitting!$U$24-C505),
IF(CurveFitting!$N$3="Exp1",CurveFitting!$U$26*LN(CurveFitting!$U$25/(CurveFitting!$U$25-C505)-CurveFitting!$U$24/(CurveFitting!$U$25-C505)),
IF(CurveFitting!$N$3="Exp2",CurveFitting!$U$26*LOG(CurveFitting!$U$24/(CurveFitting!$U$24-C505)-CurveFitting!$U$25/(CurveFitting!$U$24-C505)),""))))))))</f>
        <v/>
      </c>
      <c r="E505" s="3" t="str">
        <f>IFERROR(IF(C505="","",IF(OR(C505&gt;MAX(_xlfn.ANCHORARRAY(FitCurve!$E$3)),C505&lt;MIN(_xlfn.ANCHORARRAY(FitCurve!$E$3))),"Out of range","[ " &amp; TEXT(_xlfn.FORECAST.LINEAR(C505,R505:S505,N505:O505),"#.####") &amp; ", " &amp; TEXT(_xlfn.FORECAST.LINEAR(C505,P505:Q505,L505:M505),"#.####") &amp; " ]")),"")</f>
        <v/>
      </c>
      <c r="H505" s="52" t="str">
        <f>IF(C505="","",_xlfn.XMATCH(C505,FitCurve!AE505:AE1504,-1))</f>
        <v/>
      </c>
      <c r="I505" s="52" t="str">
        <f>IF(C505="","",_xlfn.XMATCH(C505,FitCurve!AE505:AE1504,1))</f>
        <v/>
      </c>
      <c r="J505" s="52" t="str">
        <f>IF(C505="","",_xlfn.XMATCH(C505,FitCurve!AF505:AF1504,-1))</f>
        <v/>
      </c>
      <c r="K505" s="52" t="str">
        <f>IF(C505="","",_xlfn.XMATCH(C505,FitCurve!AF505:AF1504,1))</f>
        <v/>
      </c>
      <c r="L505" s="3" t="str" cm="1">
        <f t="array" ref="L505">IF(C505="","",INDEX(FitCurve!$AE$3:$AE$1002,H505))</f>
        <v/>
      </c>
      <c r="M505" s="3" t="str" cm="1">
        <f t="array" ref="M505">IF(C505="","",INDEX(FitCurve!$AE$3:$AE$1002,I505))</f>
        <v/>
      </c>
      <c r="N505" s="3" t="str" cm="1">
        <f t="array" ref="N505">IF(C505="","",INDEX(FitCurve!$AF$3:$AF$1002,J505))</f>
        <v/>
      </c>
      <c r="O505" s="3" t="str" cm="1">
        <f t="array" ref="O505">IF(C505="","",INDEX(FitCurve!$AF$3:$AF$1002,K505))</f>
        <v/>
      </c>
      <c r="P505" s="3" t="str" cm="1">
        <f t="array" ref="P505">IF(C505="","",INDEX(FitCurve!$B$3:$B$1002,H505))</f>
        <v/>
      </c>
      <c r="Q505" s="3" t="str" cm="1">
        <f t="array" ref="Q505">IF(C505="","",INDEX(FitCurve!$B$3:$B$1002,I505))</f>
        <v/>
      </c>
      <c r="R505" s="3" t="str" cm="1">
        <f t="array" ref="R505">IF(C505="","",INDEX(FitCurve!$B$3:$B$1002,J505))</f>
        <v/>
      </c>
      <c r="S505" s="3" t="str" cm="1">
        <f t="array" ref="S505">IF(C505="","",INDEX(FitCurve!$B$3:$B$1002,K505))</f>
        <v/>
      </c>
    </row>
    <row r="506" spans="3:19" x14ac:dyDescent="0.25">
      <c r="C506" s="36"/>
      <c r="D506" s="3" t="str">
        <f>IF(C506="","",IF(OR(C506&gt;MAX(_xlfn.ANCHORARRAY(FitCurve!$E$3)),C506&lt;MIN(_xlfn.ANCHORARRAY(FitCurve!$E$3))),"Out of range",IF(CurveFitting!$N$3="5PL",10^(CurveFitting!$U$26-((LOG10(((CurveFitting!$U$25-CurveFitting!$U$24)/(C506-CurveFitting!$U$24))^(1/CurveFitting!$U$28)-1))/1)/CurveFitting!$U$27),
IF(CurveFitting!$N$3="4PL",10^(CurveFitting!$U$26-((LOG10((CurveFitting!$U$25-CurveFitting!$U$24)/(C506-CurveFitting!$U$24)-1))/CurveFitting!$U$27)),
IF(CurveFitting!$N$3="Linear",(C506-CurveFitting!$U$24)/CurveFitting!$U$25,
IF(CurveFitting!$N$3="Hyperbolic",CurveFitting!$U$25*C506/(CurveFitting!$U$24-C506),
IF(CurveFitting!$N$3="Exp1",CurveFitting!$U$26*LN(CurveFitting!$U$25/(CurveFitting!$U$25-C506)-CurveFitting!$U$24/(CurveFitting!$U$25-C506)),
IF(CurveFitting!$N$3="Exp2",CurveFitting!$U$26*LOG(CurveFitting!$U$24/(CurveFitting!$U$24-C506)-CurveFitting!$U$25/(CurveFitting!$U$24-C506)),""))))))))</f>
        <v/>
      </c>
      <c r="E506" s="3" t="str">
        <f>IFERROR(IF(C506="","",IF(OR(C506&gt;MAX(_xlfn.ANCHORARRAY(FitCurve!$E$3)),C506&lt;MIN(_xlfn.ANCHORARRAY(FitCurve!$E$3))),"Out of range","[ " &amp; TEXT(_xlfn.FORECAST.LINEAR(C506,R506:S506,N506:O506),"#.####") &amp; ", " &amp; TEXT(_xlfn.FORECAST.LINEAR(C506,P506:Q506,L506:M506),"#.####") &amp; " ]")),"")</f>
        <v/>
      </c>
      <c r="H506" s="52" t="str">
        <f>IF(C506="","",_xlfn.XMATCH(C506,FitCurve!AE506:AE1505,-1))</f>
        <v/>
      </c>
      <c r="I506" s="52" t="str">
        <f>IF(C506="","",_xlfn.XMATCH(C506,FitCurve!AE506:AE1505,1))</f>
        <v/>
      </c>
      <c r="J506" s="52" t="str">
        <f>IF(C506="","",_xlfn.XMATCH(C506,FitCurve!AF506:AF1505,-1))</f>
        <v/>
      </c>
      <c r="K506" s="52" t="str">
        <f>IF(C506="","",_xlfn.XMATCH(C506,FitCurve!AF506:AF1505,1))</f>
        <v/>
      </c>
      <c r="L506" s="3" t="str" cm="1">
        <f t="array" ref="L506">IF(C506="","",INDEX(FitCurve!$AE$3:$AE$1002,H506))</f>
        <v/>
      </c>
      <c r="M506" s="3" t="str" cm="1">
        <f t="array" ref="M506">IF(C506="","",INDEX(FitCurve!$AE$3:$AE$1002,I506))</f>
        <v/>
      </c>
      <c r="N506" s="3" t="str" cm="1">
        <f t="array" ref="N506">IF(C506="","",INDEX(FitCurve!$AF$3:$AF$1002,J506))</f>
        <v/>
      </c>
      <c r="O506" s="3" t="str" cm="1">
        <f t="array" ref="O506">IF(C506="","",INDEX(FitCurve!$AF$3:$AF$1002,K506))</f>
        <v/>
      </c>
      <c r="P506" s="3" t="str" cm="1">
        <f t="array" ref="P506">IF(C506="","",INDEX(FitCurve!$B$3:$B$1002,H506))</f>
        <v/>
      </c>
      <c r="Q506" s="3" t="str" cm="1">
        <f t="array" ref="Q506">IF(C506="","",INDEX(FitCurve!$B$3:$B$1002,I506))</f>
        <v/>
      </c>
      <c r="R506" s="3" t="str" cm="1">
        <f t="array" ref="R506">IF(C506="","",INDEX(FitCurve!$B$3:$B$1002,J506))</f>
        <v/>
      </c>
      <c r="S506" s="3" t="str" cm="1">
        <f t="array" ref="S506">IF(C506="","",INDEX(FitCurve!$B$3:$B$1002,K506))</f>
        <v/>
      </c>
    </row>
    <row r="507" spans="3:19" x14ac:dyDescent="0.25">
      <c r="C507" s="36"/>
      <c r="D507" s="3" t="str">
        <f>IF(C507="","",IF(OR(C507&gt;MAX(_xlfn.ANCHORARRAY(FitCurve!$E$3)),C507&lt;MIN(_xlfn.ANCHORARRAY(FitCurve!$E$3))),"Out of range",IF(CurveFitting!$N$3="5PL",10^(CurveFitting!$U$26-((LOG10(((CurveFitting!$U$25-CurveFitting!$U$24)/(C507-CurveFitting!$U$24))^(1/CurveFitting!$U$28)-1))/1)/CurveFitting!$U$27),
IF(CurveFitting!$N$3="4PL",10^(CurveFitting!$U$26-((LOG10((CurveFitting!$U$25-CurveFitting!$U$24)/(C507-CurveFitting!$U$24)-1))/CurveFitting!$U$27)),
IF(CurveFitting!$N$3="Linear",(C507-CurveFitting!$U$24)/CurveFitting!$U$25,
IF(CurveFitting!$N$3="Hyperbolic",CurveFitting!$U$25*C507/(CurveFitting!$U$24-C507),
IF(CurveFitting!$N$3="Exp1",CurveFitting!$U$26*LN(CurveFitting!$U$25/(CurveFitting!$U$25-C507)-CurveFitting!$U$24/(CurveFitting!$U$25-C507)),
IF(CurveFitting!$N$3="Exp2",CurveFitting!$U$26*LOG(CurveFitting!$U$24/(CurveFitting!$U$24-C507)-CurveFitting!$U$25/(CurveFitting!$U$24-C507)),""))))))))</f>
        <v/>
      </c>
      <c r="E507" s="3" t="str">
        <f>IFERROR(IF(C507="","",IF(OR(C507&gt;MAX(_xlfn.ANCHORARRAY(FitCurve!$E$3)),C507&lt;MIN(_xlfn.ANCHORARRAY(FitCurve!$E$3))),"Out of range","[ " &amp; TEXT(_xlfn.FORECAST.LINEAR(C507,R507:S507,N507:O507),"#.####") &amp; ", " &amp; TEXT(_xlfn.FORECAST.LINEAR(C507,P507:Q507,L507:M507),"#.####") &amp; " ]")),"")</f>
        <v/>
      </c>
      <c r="H507" s="52" t="str">
        <f>IF(C507="","",_xlfn.XMATCH(C507,FitCurve!AE507:AE1506,-1))</f>
        <v/>
      </c>
      <c r="I507" s="52" t="str">
        <f>IF(C507="","",_xlfn.XMATCH(C507,FitCurve!AE507:AE1506,1))</f>
        <v/>
      </c>
      <c r="J507" s="52" t="str">
        <f>IF(C507="","",_xlfn.XMATCH(C507,FitCurve!AF507:AF1506,-1))</f>
        <v/>
      </c>
      <c r="K507" s="52" t="str">
        <f>IF(C507="","",_xlfn.XMATCH(C507,FitCurve!AF507:AF1506,1))</f>
        <v/>
      </c>
      <c r="L507" s="3" t="str" cm="1">
        <f t="array" ref="L507">IF(C507="","",INDEX(FitCurve!$AE$3:$AE$1002,H507))</f>
        <v/>
      </c>
      <c r="M507" s="3" t="str" cm="1">
        <f t="array" ref="M507">IF(C507="","",INDEX(FitCurve!$AE$3:$AE$1002,I507))</f>
        <v/>
      </c>
      <c r="N507" s="3" t="str" cm="1">
        <f t="array" ref="N507">IF(C507="","",INDEX(FitCurve!$AF$3:$AF$1002,J507))</f>
        <v/>
      </c>
      <c r="O507" s="3" t="str" cm="1">
        <f t="array" ref="O507">IF(C507="","",INDEX(FitCurve!$AF$3:$AF$1002,K507))</f>
        <v/>
      </c>
      <c r="P507" s="3" t="str" cm="1">
        <f t="array" ref="P507">IF(C507="","",INDEX(FitCurve!$B$3:$B$1002,H507))</f>
        <v/>
      </c>
      <c r="Q507" s="3" t="str" cm="1">
        <f t="array" ref="Q507">IF(C507="","",INDEX(FitCurve!$B$3:$B$1002,I507))</f>
        <v/>
      </c>
      <c r="R507" s="3" t="str" cm="1">
        <f t="array" ref="R507">IF(C507="","",INDEX(FitCurve!$B$3:$B$1002,J507))</f>
        <v/>
      </c>
      <c r="S507" s="3" t="str" cm="1">
        <f t="array" ref="S507">IF(C507="","",INDEX(FitCurve!$B$3:$B$1002,K507))</f>
        <v/>
      </c>
    </row>
    <row r="508" spans="3:19" x14ac:dyDescent="0.25">
      <c r="C508" s="36"/>
      <c r="D508" s="3" t="str">
        <f>IF(C508="","",IF(OR(C508&gt;MAX(_xlfn.ANCHORARRAY(FitCurve!$E$3)),C508&lt;MIN(_xlfn.ANCHORARRAY(FitCurve!$E$3))),"Out of range",IF(CurveFitting!$N$3="5PL",10^(CurveFitting!$U$26-((LOG10(((CurveFitting!$U$25-CurveFitting!$U$24)/(C508-CurveFitting!$U$24))^(1/CurveFitting!$U$28)-1))/1)/CurveFitting!$U$27),
IF(CurveFitting!$N$3="4PL",10^(CurveFitting!$U$26-((LOG10((CurveFitting!$U$25-CurveFitting!$U$24)/(C508-CurveFitting!$U$24)-1))/CurveFitting!$U$27)),
IF(CurveFitting!$N$3="Linear",(C508-CurveFitting!$U$24)/CurveFitting!$U$25,
IF(CurveFitting!$N$3="Hyperbolic",CurveFitting!$U$25*C508/(CurveFitting!$U$24-C508),
IF(CurveFitting!$N$3="Exp1",CurveFitting!$U$26*LN(CurveFitting!$U$25/(CurveFitting!$U$25-C508)-CurveFitting!$U$24/(CurveFitting!$U$25-C508)),
IF(CurveFitting!$N$3="Exp2",CurveFitting!$U$26*LOG(CurveFitting!$U$24/(CurveFitting!$U$24-C508)-CurveFitting!$U$25/(CurveFitting!$U$24-C508)),""))))))))</f>
        <v/>
      </c>
      <c r="E508" s="3" t="str">
        <f>IFERROR(IF(C508="","",IF(OR(C508&gt;MAX(_xlfn.ANCHORARRAY(FitCurve!$E$3)),C508&lt;MIN(_xlfn.ANCHORARRAY(FitCurve!$E$3))),"Out of range","[ " &amp; TEXT(_xlfn.FORECAST.LINEAR(C508,R508:S508,N508:O508),"#.####") &amp; ", " &amp; TEXT(_xlfn.FORECAST.LINEAR(C508,P508:Q508,L508:M508),"#.####") &amp; " ]")),"")</f>
        <v/>
      </c>
      <c r="H508" s="52" t="str">
        <f>IF(C508="","",_xlfn.XMATCH(C508,FitCurve!AE508:AE1507,-1))</f>
        <v/>
      </c>
      <c r="I508" s="52" t="str">
        <f>IF(C508="","",_xlfn.XMATCH(C508,FitCurve!AE508:AE1507,1))</f>
        <v/>
      </c>
      <c r="J508" s="52" t="str">
        <f>IF(C508="","",_xlfn.XMATCH(C508,FitCurve!AF508:AF1507,-1))</f>
        <v/>
      </c>
      <c r="K508" s="52" t="str">
        <f>IF(C508="","",_xlfn.XMATCH(C508,FitCurve!AF508:AF1507,1))</f>
        <v/>
      </c>
      <c r="L508" s="3" t="str" cm="1">
        <f t="array" ref="L508">IF(C508="","",INDEX(FitCurve!$AE$3:$AE$1002,H508))</f>
        <v/>
      </c>
      <c r="M508" s="3" t="str" cm="1">
        <f t="array" ref="M508">IF(C508="","",INDEX(FitCurve!$AE$3:$AE$1002,I508))</f>
        <v/>
      </c>
      <c r="N508" s="3" t="str" cm="1">
        <f t="array" ref="N508">IF(C508="","",INDEX(FitCurve!$AF$3:$AF$1002,J508))</f>
        <v/>
      </c>
      <c r="O508" s="3" t="str" cm="1">
        <f t="array" ref="O508">IF(C508="","",INDEX(FitCurve!$AF$3:$AF$1002,K508))</f>
        <v/>
      </c>
      <c r="P508" s="3" t="str" cm="1">
        <f t="array" ref="P508">IF(C508="","",INDEX(FitCurve!$B$3:$B$1002,H508))</f>
        <v/>
      </c>
      <c r="Q508" s="3" t="str" cm="1">
        <f t="array" ref="Q508">IF(C508="","",INDEX(FitCurve!$B$3:$B$1002,I508))</f>
        <v/>
      </c>
      <c r="R508" s="3" t="str" cm="1">
        <f t="array" ref="R508">IF(C508="","",INDEX(FitCurve!$B$3:$B$1002,J508))</f>
        <v/>
      </c>
      <c r="S508" s="3" t="str" cm="1">
        <f t="array" ref="S508">IF(C508="","",INDEX(FitCurve!$B$3:$B$1002,K508))</f>
        <v/>
      </c>
    </row>
    <row r="509" spans="3:19" x14ac:dyDescent="0.25">
      <c r="C509" s="36"/>
      <c r="D509" s="3" t="str">
        <f>IF(C509="","",IF(OR(C509&gt;MAX(_xlfn.ANCHORARRAY(FitCurve!$E$3)),C509&lt;MIN(_xlfn.ANCHORARRAY(FitCurve!$E$3))),"Out of range",IF(CurveFitting!$N$3="5PL",10^(CurveFitting!$U$26-((LOG10(((CurveFitting!$U$25-CurveFitting!$U$24)/(C509-CurveFitting!$U$24))^(1/CurveFitting!$U$28)-1))/1)/CurveFitting!$U$27),
IF(CurveFitting!$N$3="4PL",10^(CurveFitting!$U$26-((LOG10((CurveFitting!$U$25-CurveFitting!$U$24)/(C509-CurveFitting!$U$24)-1))/CurveFitting!$U$27)),
IF(CurveFitting!$N$3="Linear",(C509-CurveFitting!$U$24)/CurveFitting!$U$25,
IF(CurveFitting!$N$3="Hyperbolic",CurveFitting!$U$25*C509/(CurveFitting!$U$24-C509),
IF(CurveFitting!$N$3="Exp1",CurveFitting!$U$26*LN(CurveFitting!$U$25/(CurveFitting!$U$25-C509)-CurveFitting!$U$24/(CurveFitting!$U$25-C509)),
IF(CurveFitting!$N$3="Exp2",CurveFitting!$U$26*LOG(CurveFitting!$U$24/(CurveFitting!$U$24-C509)-CurveFitting!$U$25/(CurveFitting!$U$24-C509)),""))))))))</f>
        <v/>
      </c>
      <c r="E509" s="3" t="str">
        <f>IFERROR(IF(C509="","",IF(OR(C509&gt;MAX(_xlfn.ANCHORARRAY(FitCurve!$E$3)),C509&lt;MIN(_xlfn.ANCHORARRAY(FitCurve!$E$3))),"Out of range","[ " &amp; TEXT(_xlfn.FORECAST.LINEAR(C509,R509:S509,N509:O509),"#.####") &amp; ", " &amp; TEXT(_xlfn.FORECAST.LINEAR(C509,P509:Q509,L509:M509),"#.####") &amp; " ]")),"")</f>
        <v/>
      </c>
      <c r="H509" s="52" t="str">
        <f>IF(C509="","",_xlfn.XMATCH(C509,FitCurve!AE509:AE1508,-1))</f>
        <v/>
      </c>
      <c r="I509" s="52" t="str">
        <f>IF(C509="","",_xlfn.XMATCH(C509,FitCurve!AE509:AE1508,1))</f>
        <v/>
      </c>
      <c r="J509" s="52" t="str">
        <f>IF(C509="","",_xlfn.XMATCH(C509,FitCurve!AF509:AF1508,-1))</f>
        <v/>
      </c>
      <c r="K509" s="52" t="str">
        <f>IF(C509="","",_xlfn.XMATCH(C509,FitCurve!AF509:AF1508,1))</f>
        <v/>
      </c>
      <c r="L509" s="3" t="str" cm="1">
        <f t="array" ref="L509">IF(C509="","",INDEX(FitCurve!$AE$3:$AE$1002,H509))</f>
        <v/>
      </c>
      <c r="M509" s="3" t="str" cm="1">
        <f t="array" ref="M509">IF(C509="","",INDEX(FitCurve!$AE$3:$AE$1002,I509))</f>
        <v/>
      </c>
      <c r="N509" s="3" t="str" cm="1">
        <f t="array" ref="N509">IF(C509="","",INDEX(FitCurve!$AF$3:$AF$1002,J509))</f>
        <v/>
      </c>
      <c r="O509" s="3" t="str" cm="1">
        <f t="array" ref="O509">IF(C509="","",INDEX(FitCurve!$AF$3:$AF$1002,K509))</f>
        <v/>
      </c>
      <c r="P509" s="3" t="str" cm="1">
        <f t="array" ref="P509">IF(C509="","",INDEX(FitCurve!$B$3:$B$1002,H509))</f>
        <v/>
      </c>
      <c r="Q509" s="3" t="str" cm="1">
        <f t="array" ref="Q509">IF(C509="","",INDEX(FitCurve!$B$3:$B$1002,I509))</f>
        <v/>
      </c>
      <c r="R509" s="3" t="str" cm="1">
        <f t="array" ref="R509">IF(C509="","",INDEX(FitCurve!$B$3:$B$1002,J509))</f>
        <v/>
      </c>
      <c r="S509" s="3" t="str" cm="1">
        <f t="array" ref="S509">IF(C509="","",INDEX(FitCurve!$B$3:$B$1002,K509))</f>
        <v/>
      </c>
    </row>
    <row r="510" spans="3:19" x14ac:dyDescent="0.25">
      <c r="C510" s="36"/>
      <c r="D510" s="3" t="str">
        <f>IF(C510="","",IF(OR(C510&gt;MAX(_xlfn.ANCHORARRAY(FitCurve!$E$3)),C510&lt;MIN(_xlfn.ANCHORARRAY(FitCurve!$E$3))),"Out of range",IF(CurveFitting!$N$3="5PL",10^(CurveFitting!$U$26-((LOG10(((CurveFitting!$U$25-CurveFitting!$U$24)/(C510-CurveFitting!$U$24))^(1/CurveFitting!$U$28)-1))/1)/CurveFitting!$U$27),
IF(CurveFitting!$N$3="4PL",10^(CurveFitting!$U$26-((LOG10((CurveFitting!$U$25-CurveFitting!$U$24)/(C510-CurveFitting!$U$24)-1))/CurveFitting!$U$27)),
IF(CurveFitting!$N$3="Linear",(C510-CurveFitting!$U$24)/CurveFitting!$U$25,
IF(CurveFitting!$N$3="Hyperbolic",CurveFitting!$U$25*C510/(CurveFitting!$U$24-C510),
IF(CurveFitting!$N$3="Exp1",CurveFitting!$U$26*LN(CurveFitting!$U$25/(CurveFitting!$U$25-C510)-CurveFitting!$U$24/(CurveFitting!$U$25-C510)),
IF(CurveFitting!$N$3="Exp2",CurveFitting!$U$26*LOG(CurveFitting!$U$24/(CurveFitting!$U$24-C510)-CurveFitting!$U$25/(CurveFitting!$U$24-C510)),""))))))))</f>
        <v/>
      </c>
      <c r="E510" s="3" t="str">
        <f>IFERROR(IF(C510="","",IF(OR(C510&gt;MAX(_xlfn.ANCHORARRAY(FitCurve!$E$3)),C510&lt;MIN(_xlfn.ANCHORARRAY(FitCurve!$E$3))),"Out of range","[ " &amp; TEXT(_xlfn.FORECAST.LINEAR(C510,R510:S510,N510:O510),"#.####") &amp; ", " &amp; TEXT(_xlfn.FORECAST.LINEAR(C510,P510:Q510,L510:M510),"#.####") &amp; " ]")),"")</f>
        <v/>
      </c>
      <c r="H510" s="52" t="str">
        <f>IF(C510="","",_xlfn.XMATCH(C510,FitCurve!AE510:AE1509,-1))</f>
        <v/>
      </c>
      <c r="I510" s="52" t="str">
        <f>IF(C510="","",_xlfn.XMATCH(C510,FitCurve!AE510:AE1509,1))</f>
        <v/>
      </c>
      <c r="J510" s="52" t="str">
        <f>IF(C510="","",_xlfn.XMATCH(C510,FitCurve!AF510:AF1509,-1))</f>
        <v/>
      </c>
      <c r="K510" s="52" t="str">
        <f>IF(C510="","",_xlfn.XMATCH(C510,FitCurve!AF510:AF1509,1))</f>
        <v/>
      </c>
      <c r="L510" s="3" t="str" cm="1">
        <f t="array" ref="L510">IF(C510="","",INDEX(FitCurve!$AE$3:$AE$1002,H510))</f>
        <v/>
      </c>
      <c r="M510" s="3" t="str" cm="1">
        <f t="array" ref="M510">IF(C510="","",INDEX(FitCurve!$AE$3:$AE$1002,I510))</f>
        <v/>
      </c>
      <c r="N510" s="3" t="str" cm="1">
        <f t="array" ref="N510">IF(C510="","",INDEX(FitCurve!$AF$3:$AF$1002,J510))</f>
        <v/>
      </c>
      <c r="O510" s="3" t="str" cm="1">
        <f t="array" ref="O510">IF(C510="","",INDEX(FitCurve!$AF$3:$AF$1002,K510))</f>
        <v/>
      </c>
      <c r="P510" s="3" t="str" cm="1">
        <f t="array" ref="P510">IF(C510="","",INDEX(FitCurve!$B$3:$B$1002,H510))</f>
        <v/>
      </c>
      <c r="Q510" s="3" t="str" cm="1">
        <f t="array" ref="Q510">IF(C510="","",INDEX(FitCurve!$B$3:$B$1002,I510))</f>
        <v/>
      </c>
      <c r="R510" s="3" t="str" cm="1">
        <f t="array" ref="R510">IF(C510="","",INDEX(FitCurve!$B$3:$B$1002,J510))</f>
        <v/>
      </c>
      <c r="S510" s="3" t="str" cm="1">
        <f t="array" ref="S510">IF(C510="","",INDEX(FitCurve!$B$3:$B$1002,K510))</f>
        <v/>
      </c>
    </row>
    <row r="511" spans="3:19" x14ac:dyDescent="0.25">
      <c r="C511" s="36"/>
      <c r="D511" s="3" t="str">
        <f>IF(C511="","",IF(OR(C511&gt;MAX(_xlfn.ANCHORARRAY(FitCurve!$E$3)),C511&lt;MIN(_xlfn.ANCHORARRAY(FitCurve!$E$3))),"Out of range",IF(CurveFitting!$N$3="5PL",10^(CurveFitting!$U$26-((LOG10(((CurveFitting!$U$25-CurveFitting!$U$24)/(C511-CurveFitting!$U$24))^(1/CurveFitting!$U$28)-1))/1)/CurveFitting!$U$27),
IF(CurveFitting!$N$3="4PL",10^(CurveFitting!$U$26-((LOG10((CurveFitting!$U$25-CurveFitting!$U$24)/(C511-CurveFitting!$U$24)-1))/CurveFitting!$U$27)),
IF(CurveFitting!$N$3="Linear",(C511-CurveFitting!$U$24)/CurveFitting!$U$25,
IF(CurveFitting!$N$3="Hyperbolic",CurveFitting!$U$25*C511/(CurveFitting!$U$24-C511),
IF(CurveFitting!$N$3="Exp1",CurveFitting!$U$26*LN(CurveFitting!$U$25/(CurveFitting!$U$25-C511)-CurveFitting!$U$24/(CurveFitting!$U$25-C511)),
IF(CurveFitting!$N$3="Exp2",CurveFitting!$U$26*LOG(CurveFitting!$U$24/(CurveFitting!$U$24-C511)-CurveFitting!$U$25/(CurveFitting!$U$24-C511)),""))))))))</f>
        <v/>
      </c>
      <c r="E511" s="3" t="str">
        <f>IFERROR(IF(C511="","",IF(OR(C511&gt;MAX(_xlfn.ANCHORARRAY(FitCurve!$E$3)),C511&lt;MIN(_xlfn.ANCHORARRAY(FitCurve!$E$3))),"Out of range","[ " &amp; TEXT(_xlfn.FORECAST.LINEAR(C511,R511:S511,N511:O511),"#.####") &amp; ", " &amp; TEXT(_xlfn.FORECAST.LINEAR(C511,P511:Q511,L511:M511),"#.####") &amp; " ]")),"")</f>
        <v/>
      </c>
      <c r="H511" s="52" t="str">
        <f>IF(C511="","",_xlfn.XMATCH(C511,FitCurve!AE511:AE1510,-1))</f>
        <v/>
      </c>
      <c r="I511" s="52" t="str">
        <f>IF(C511="","",_xlfn.XMATCH(C511,FitCurve!AE511:AE1510,1))</f>
        <v/>
      </c>
      <c r="J511" s="52" t="str">
        <f>IF(C511="","",_xlfn.XMATCH(C511,FitCurve!AF511:AF1510,-1))</f>
        <v/>
      </c>
      <c r="K511" s="52" t="str">
        <f>IF(C511="","",_xlfn.XMATCH(C511,FitCurve!AF511:AF1510,1))</f>
        <v/>
      </c>
      <c r="L511" s="3" t="str" cm="1">
        <f t="array" ref="L511">IF(C511="","",INDEX(FitCurve!$AE$3:$AE$1002,H511))</f>
        <v/>
      </c>
      <c r="M511" s="3" t="str" cm="1">
        <f t="array" ref="M511">IF(C511="","",INDEX(FitCurve!$AE$3:$AE$1002,I511))</f>
        <v/>
      </c>
      <c r="N511" s="3" t="str" cm="1">
        <f t="array" ref="N511">IF(C511="","",INDEX(FitCurve!$AF$3:$AF$1002,J511))</f>
        <v/>
      </c>
      <c r="O511" s="3" t="str" cm="1">
        <f t="array" ref="O511">IF(C511="","",INDEX(FitCurve!$AF$3:$AF$1002,K511))</f>
        <v/>
      </c>
      <c r="P511" s="3" t="str" cm="1">
        <f t="array" ref="P511">IF(C511="","",INDEX(FitCurve!$B$3:$B$1002,H511))</f>
        <v/>
      </c>
      <c r="Q511" s="3" t="str" cm="1">
        <f t="array" ref="Q511">IF(C511="","",INDEX(FitCurve!$B$3:$B$1002,I511))</f>
        <v/>
      </c>
      <c r="R511" s="3" t="str" cm="1">
        <f t="array" ref="R511">IF(C511="","",INDEX(FitCurve!$B$3:$B$1002,J511))</f>
        <v/>
      </c>
      <c r="S511" s="3" t="str" cm="1">
        <f t="array" ref="S511">IF(C511="","",INDEX(FitCurve!$B$3:$B$1002,K511))</f>
        <v/>
      </c>
    </row>
    <row r="512" spans="3:19" x14ac:dyDescent="0.25">
      <c r="C512" s="36"/>
      <c r="D512" s="3" t="str">
        <f>IF(C512="","",IF(OR(C512&gt;MAX(_xlfn.ANCHORARRAY(FitCurve!$E$3)),C512&lt;MIN(_xlfn.ANCHORARRAY(FitCurve!$E$3))),"Out of range",IF(CurveFitting!$N$3="5PL",10^(CurveFitting!$U$26-((LOG10(((CurveFitting!$U$25-CurveFitting!$U$24)/(C512-CurveFitting!$U$24))^(1/CurveFitting!$U$28)-1))/1)/CurveFitting!$U$27),
IF(CurveFitting!$N$3="4PL",10^(CurveFitting!$U$26-((LOG10((CurveFitting!$U$25-CurveFitting!$U$24)/(C512-CurveFitting!$U$24)-1))/CurveFitting!$U$27)),
IF(CurveFitting!$N$3="Linear",(C512-CurveFitting!$U$24)/CurveFitting!$U$25,
IF(CurveFitting!$N$3="Hyperbolic",CurveFitting!$U$25*C512/(CurveFitting!$U$24-C512),
IF(CurveFitting!$N$3="Exp1",CurveFitting!$U$26*LN(CurveFitting!$U$25/(CurveFitting!$U$25-C512)-CurveFitting!$U$24/(CurveFitting!$U$25-C512)),
IF(CurveFitting!$N$3="Exp2",CurveFitting!$U$26*LOG(CurveFitting!$U$24/(CurveFitting!$U$24-C512)-CurveFitting!$U$25/(CurveFitting!$U$24-C512)),""))))))))</f>
        <v/>
      </c>
      <c r="E512" s="3" t="str">
        <f>IFERROR(IF(C512="","",IF(OR(C512&gt;MAX(_xlfn.ANCHORARRAY(FitCurve!$E$3)),C512&lt;MIN(_xlfn.ANCHORARRAY(FitCurve!$E$3))),"Out of range","[ " &amp; TEXT(_xlfn.FORECAST.LINEAR(C512,R512:S512,N512:O512),"#.####") &amp; ", " &amp; TEXT(_xlfn.FORECAST.LINEAR(C512,P512:Q512,L512:M512),"#.####") &amp; " ]")),"")</f>
        <v/>
      </c>
      <c r="H512" s="52" t="str">
        <f>IF(C512="","",_xlfn.XMATCH(C512,FitCurve!AE512:AE1511,-1))</f>
        <v/>
      </c>
      <c r="I512" s="52" t="str">
        <f>IF(C512="","",_xlfn.XMATCH(C512,FitCurve!AE512:AE1511,1))</f>
        <v/>
      </c>
      <c r="J512" s="52" t="str">
        <f>IF(C512="","",_xlfn.XMATCH(C512,FitCurve!AF512:AF1511,-1))</f>
        <v/>
      </c>
      <c r="K512" s="52" t="str">
        <f>IF(C512="","",_xlfn.XMATCH(C512,FitCurve!AF512:AF1511,1))</f>
        <v/>
      </c>
      <c r="L512" s="3" t="str" cm="1">
        <f t="array" ref="L512">IF(C512="","",INDEX(FitCurve!$AE$3:$AE$1002,H512))</f>
        <v/>
      </c>
      <c r="M512" s="3" t="str" cm="1">
        <f t="array" ref="M512">IF(C512="","",INDEX(FitCurve!$AE$3:$AE$1002,I512))</f>
        <v/>
      </c>
      <c r="N512" s="3" t="str" cm="1">
        <f t="array" ref="N512">IF(C512="","",INDEX(FitCurve!$AF$3:$AF$1002,J512))</f>
        <v/>
      </c>
      <c r="O512" s="3" t="str" cm="1">
        <f t="array" ref="O512">IF(C512="","",INDEX(FitCurve!$AF$3:$AF$1002,K512))</f>
        <v/>
      </c>
      <c r="P512" s="3" t="str" cm="1">
        <f t="array" ref="P512">IF(C512="","",INDEX(FitCurve!$B$3:$B$1002,H512))</f>
        <v/>
      </c>
      <c r="Q512" s="3" t="str" cm="1">
        <f t="array" ref="Q512">IF(C512="","",INDEX(FitCurve!$B$3:$B$1002,I512))</f>
        <v/>
      </c>
      <c r="R512" s="3" t="str" cm="1">
        <f t="array" ref="R512">IF(C512="","",INDEX(FitCurve!$B$3:$B$1002,J512))</f>
        <v/>
      </c>
      <c r="S512" s="3" t="str" cm="1">
        <f t="array" ref="S512">IF(C512="","",INDEX(FitCurve!$B$3:$B$1002,K512))</f>
        <v/>
      </c>
    </row>
    <row r="513" spans="3:19" x14ac:dyDescent="0.25">
      <c r="C513" s="36"/>
      <c r="D513" s="3" t="str">
        <f>IF(C513="","",IF(OR(C513&gt;MAX(_xlfn.ANCHORARRAY(FitCurve!$E$3)),C513&lt;MIN(_xlfn.ANCHORARRAY(FitCurve!$E$3))),"Out of range",IF(CurveFitting!$N$3="5PL",10^(CurveFitting!$U$26-((LOG10(((CurveFitting!$U$25-CurveFitting!$U$24)/(C513-CurveFitting!$U$24))^(1/CurveFitting!$U$28)-1))/1)/CurveFitting!$U$27),
IF(CurveFitting!$N$3="4PL",10^(CurveFitting!$U$26-((LOG10((CurveFitting!$U$25-CurveFitting!$U$24)/(C513-CurveFitting!$U$24)-1))/CurveFitting!$U$27)),
IF(CurveFitting!$N$3="Linear",(C513-CurveFitting!$U$24)/CurveFitting!$U$25,
IF(CurveFitting!$N$3="Hyperbolic",CurveFitting!$U$25*C513/(CurveFitting!$U$24-C513),
IF(CurveFitting!$N$3="Exp1",CurveFitting!$U$26*LN(CurveFitting!$U$25/(CurveFitting!$U$25-C513)-CurveFitting!$U$24/(CurveFitting!$U$25-C513)),
IF(CurveFitting!$N$3="Exp2",CurveFitting!$U$26*LOG(CurveFitting!$U$24/(CurveFitting!$U$24-C513)-CurveFitting!$U$25/(CurveFitting!$U$24-C513)),""))))))))</f>
        <v/>
      </c>
      <c r="E513" s="3" t="str">
        <f>IFERROR(IF(C513="","",IF(OR(C513&gt;MAX(_xlfn.ANCHORARRAY(FitCurve!$E$3)),C513&lt;MIN(_xlfn.ANCHORARRAY(FitCurve!$E$3))),"Out of range","[ " &amp; TEXT(_xlfn.FORECAST.LINEAR(C513,R513:S513,N513:O513),"#.####") &amp; ", " &amp; TEXT(_xlfn.FORECAST.LINEAR(C513,P513:Q513,L513:M513),"#.####") &amp; " ]")),"")</f>
        <v/>
      </c>
      <c r="H513" s="52" t="str">
        <f>IF(C513="","",_xlfn.XMATCH(C513,FitCurve!AE513:AE1512,-1))</f>
        <v/>
      </c>
      <c r="I513" s="52" t="str">
        <f>IF(C513="","",_xlfn.XMATCH(C513,FitCurve!AE513:AE1512,1))</f>
        <v/>
      </c>
      <c r="J513" s="52" t="str">
        <f>IF(C513="","",_xlfn.XMATCH(C513,FitCurve!AF513:AF1512,-1))</f>
        <v/>
      </c>
      <c r="K513" s="52" t="str">
        <f>IF(C513="","",_xlfn.XMATCH(C513,FitCurve!AF513:AF1512,1))</f>
        <v/>
      </c>
      <c r="L513" s="3" t="str" cm="1">
        <f t="array" ref="L513">IF(C513="","",INDEX(FitCurve!$AE$3:$AE$1002,H513))</f>
        <v/>
      </c>
      <c r="M513" s="3" t="str" cm="1">
        <f t="array" ref="M513">IF(C513="","",INDEX(FitCurve!$AE$3:$AE$1002,I513))</f>
        <v/>
      </c>
      <c r="N513" s="3" t="str" cm="1">
        <f t="array" ref="N513">IF(C513="","",INDEX(FitCurve!$AF$3:$AF$1002,J513))</f>
        <v/>
      </c>
      <c r="O513" s="3" t="str" cm="1">
        <f t="array" ref="O513">IF(C513="","",INDEX(FitCurve!$AF$3:$AF$1002,K513))</f>
        <v/>
      </c>
      <c r="P513" s="3" t="str" cm="1">
        <f t="array" ref="P513">IF(C513="","",INDEX(FitCurve!$B$3:$B$1002,H513))</f>
        <v/>
      </c>
      <c r="Q513" s="3" t="str" cm="1">
        <f t="array" ref="Q513">IF(C513="","",INDEX(FitCurve!$B$3:$B$1002,I513))</f>
        <v/>
      </c>
      <c r="R513" s="3" t="str" cm="1">
        <f t="array" ref="R513">IF(C513="","",INDEX(FitCurve!$B$3:$B$1002,J513))</f>
        <v/>
      </c>
      <c r="S513" s="3" t="str" cm="1">
        <f t="array" ref="S513">IF(C513="","",INDEX(FitCurve!$B$3:$B$1002,K513))</f>
        <v/>
      </c>
    </row>
    <row r="514" spans="3:19" x14ac:dyDescent="0.25">
      <c r="C514" s="36"/>
      <c r="D514" s="3" t="str">
        <f>IF(C514="","",IF(OR(C514&gt;MAX(_xlfn.ANCHORARRAY(FitCurve!$E$3)),C514&lt;MIN(_xlfn.ANCHORARRAY(FitCurve!$E$3))),"Out of range",IF(CurveFitting!$N$3="5PL",10^(CurveFitting!$U$26-((LOG10(((CurveFitting!$U$25-CurveFitting!$U$24)/(C514-CurveFitting!$U$24))^(1/CurveFitting!$U$28)-1))/1)/CurveFitting!$U$27),
IF(CurveFitting!$N$3="4PL",10^(CurveFitting!$U$26-((LOG10((CurveFitting!$U$25-CurveFitting!$U$24)/(C514-CurveFitting!$U$24)-1))/CurveFitting!$U$27)),
IF(CurveFitting!$N$3="Linear",(C514-CurveFitting!$U$24)/CurveFitting!$U$25,
IF(CurveFitting!$N$3="Hyperbolic",CurveFitting!$U$25*C514/(CurveFitting!$U$24-C514),
IF(CurveFitting!$N$3="Exp1",CurveFitting!$U$26*LN(CurveFitting!$U$25/(CurveFitting!$U$25-C514)-CurveFitting!$U$24/(CurveFitting!$U$25-C514)),
IF(CurveFitting!$N$3="Exp2",CurveFitting!$U$26*LOG(CurveFitting!$U$24/(CurveFitting!$U$24-C514)-CurveFitting!$U$25/(CurveFitting!$U$24-C514)),""))))))))</f>
        <v/>
      </c>
      <c r="E514" s="3" t="str">
        <f>IFERROR(IF(C514="","",IF(OR(C514&gt;MAX(_xlfn.ANCHORARRAY(FitCurve!$E$3)),C514&lt;MIN(_xlfn.ANCHORARRAY(FitCurve!$E$3))),"Out of range","[ " &amp; TEXT(_xlfn.FORECAST.LINEAR(C514,R514:S514,N514:O514),"#.####") &amp; ", " &amp; TEXT(_xlfn.FORECAST.LINEAR(C514,P514:Q514,L514:M514),"#.####") &amp; " ]")),"")</f>
        <v/>
      </c>
      <c r="H514" s="52" t="str">
        <f>IF(C514="","",_xlfn.XMATCH(C514,FitCurve!AE514:AE1513,-1))</f>
        <v/>
      </c>
      <c r="I514" s="52" t="str">
        <f>IF(C514="","",_xlfn.XMATCH(C514,FitCurve!AE514:AE1513,1))</f>
        <v/>
      </c>
      <c r="J514" s="52" t="str">
        <f>IF(C514="","",_xlfn.XMATCH(C514,FitCurve!AF514:AF1513,-1))</f>
        <v/>
      </c>
      <c r="K514" s="52" t="str">
        <f>IF(C514="","",_xlfn.XMATCH(C514,FitCurve!AF514:AF1513,1))</f>
        <v/>
      </c>
      <c r="L514" s="3" t="str" cm="1">
        <f t="array" ref="L514">IF(C514="","",INDEX(FitCurve!$AE$3:$AE$1002,H514))</f>
        <v/>
      </c>
      <c r="M514" s="3" t="str" cm="1">
        <f t="array" ref="M514">IF(C514="","",INDEX(FitCurve!$AE$3:$AE$1002,I514))</f>
        <v/>
      </c>
      <c r="N514" s="3" t="str" cm="1">
        <f t="array" ref="N514">IF(C514="","",INDEX(FitCurve!$AF$3:$AF$1002,J514))</f>
        <v/>
      </c>
      <c r="O514" s="3" t="str" cm="1">
        <f t="array" ref="O514">IF(C514="","",INDEX(FitCurve!$AF$3:$AF$1002,K514))</f>
        <v/>
      </c>
      <c r="P514" s="3" t="str" cm="1">
        <f t="array" ref="P514">IF(C514="","",INDEX(FitCurve!$B$3:$B$1002,H514))</f>
        <v/>
      </c>
      <c r="Q514" s="3" t="str" cm="1">
        <f t="array" ref="Q514">IF(C514="","",INDEX(FitCurve!$B$3:$B$1002,I514))</f>
        <v/>
      </c>
      <c r="R514" s="3" t="str" cm="1">
        <f t="array" ref="R514">IF(C514="","",INDEX(FitCurve!$B$3:$B$1002,J514))</f>
        <v/>
      </c>
      <c r="S514" s="3" t="str" cm="1">
        <f t="array" ref="S514">IF(C514="","",INDEX(FitCurve!$B$3:$B$1002,K514))</f>
        <v/>
      </c>
    </row>
    <row r="515" spans="3:19" x14ac:dyDescent="0.25">
      <c r="C515" s="36"/>
      <c r="D515" s="3" t="str">
        <f>IF(C515="","",IF(OR(C515&gt;MAX(_xlfn.ANCHORARRAY(FitCurve!$E$3)),C515&lt;MIN(_xlfn.ANCHORARRAY(FitCurve!$E$3))),"Out of range",IF(CurveFitting!$N$3="5PL",10^(CurveFitting!$U$26-((LOG10(((CurveFitting!$U$25-CurveFitting!$U$24)/(C515-CurveFitting!$U$24))^(1/CurveFitting!$U$28)-1))/1)/CurveFitting!$U$27),
IF(CurveFitting!$N$3="4PL",10^(CurveFitting!$U$26-((LOG10((CurveFitting!$U$25-CurveFitting!$U$24)/(C515-CurveFitting!$U$24)-1))/CurveFitting!$U$27)),
IF(CurveFitting!$N$3="Linear",(C515-CurveFitting!$U$24)/CurveFitting!$U$25,
IF(CurveFitting!$N$3="Hyperbolic",CurveFitting!$U$25*C515/(CurveFitting!$U$24-C515),
IF(CurveFitting!$N$3="Exp1",CurveFitting!$U$26*LN(CurveFitting!$U$25/(CurveFitting!$U$25-C515)-CurveFitting!$U$24/(CurveFitting!$U$25-C515)),
IF(CurveFitting!$N$3="Exp2",CurveFitting!$U$26*LOG(CurveFitting!$U$24/(CurveFitting!$U$24-C515)-CurveFitting!$U$25/(CurveFitting!$U$24-C515)),""))))))))</f>
        <v/>
      </c>
      <c r="E515" s="3" t="str">
        <f>IFERROR(IF(C515="","",IF(OR(C515&gt;MAX(_xlfn.ANCHORARRAY(FitCurve!$E$3)),C515&lt;MIN(_xlfn.ANCHORARRAY(FitCurve!$E$3))),"Out of range","[ " &amp; TEXT(_xlfn.FORECAST.LINEAR(C515,R515:S515,N515:O515),"#.####") &amp; ", " &amp; TEXT(_xlfn.FORECAST.LINEAR(C515,P515:Q515,L515:M515),"#.####") &amp; " ]")),"")</f>
        <v/>
      </c>
      <c r="H515" s="52" t="str">
        <f>IF(C515="","",_xlfn.XMATCH(C515,FitCurve!AE515:AE1514,-1))</f>
        <v/>
      </c>
      <c r="I515" s="52" t="str">
        <f>IF(C515="","",_xlfn.XMATCH(C515,FitCurve!AE515:AE1514,1))</f>
        <v/>
      </c>
      <c r="J515" s="52" t="str">
        <f>IF(C515="","",_xlfn.XMATCH(C515,FitCurve!AF515:AF1514,-1))</f>
        <v/>
      </c>
      <c r="K515" s="52" t="str">
        <f>IF(C515="","",_xlfn.XMATCH(C515,FitCurve!AF515:AF1514,1))</f>
        <v/>
      </c>
      <c r="L515" s="3" t="str" cm="1">
        <f t="array" ref="L515">IF(C515="","",INDEX(FitCurve!$AE$3:$AE$1002,H515))</f>
        <v/>
      </c>
      <c r="M515" s="3" t="str" cm="1">
        <f t="array" ref="M515">IF(C515="","",INDEX(FitCurve!$AE$3:$AE$1002,I515))</f>
        <v/>
      </c>
      <c r="N515" s="3" t="str" cm="1">
        <f t="array" ref="N515">IF(C515="","",INDEX(FitCurve!$AF$3:$AF$1002,J515))</f>
        <v/>
      </c>
      <c r="O515" s="3" t="str" cm="1">
        <f t="array" ref="O515">IF(C515="","",INDEX(FitCurve!$AF$3:$AF$1002,K515))</f>
        <v/>
      </c>
      <c r="P515" s="3" t="str" cm="1">
        <f t="array" ref="P515">IF(C515="","",INDEX(FitCurve!$B$3:$B$1002,H515))</f>
        <v/>
      </c>
      <c r="Q515" s="3" t="str" cm="1">
        <f t="array" ref="Q515">IF(C515="","",INDEX(FitCurve!$B$3:$B$1002,I515))</f>
        <v/>
      </c>
      <c r="R515" s="3" t="str" cm="1">
        <f t="array" ref="R515">IF(C515="","",INDEX(FitCurve!$B$3:$B$1002,J515))</f>
        <v/>
      </c>
      <c r="S515" s="3" t="str" cm="1">
        <f t="array" ref="S515">IF(C515="","",INDEX(FitCurve!$B$3:$B$1002,K515))</f>
        <v/>
      </c>
    </row>
    <row r="516" spans="3:19" x14ac:dyDescent="0.25">
      <c r="C516" s="36"/>
      <c r="D516" s="3" t="str">
        <f>IF(C516="","",IF(OR(C516&gt;MAX(_xlfn.ANCHORARRAY(FitCurve!$E$3)),C516&lt;MIN(_xlfn.ANCHORARRAY(FitCurve!$E$3))),"Out of range",IF(CurveFitting!$N$3="5PL",10^(CurveFitting!$U$26-((LOG10(((CurveFitting!$U$25-CurveFitting!$U$24)/(C516-CurveFitting!$U$24))^(1/CurveFitting!$U$28)-1))/1)/CurveFitting!$U$27),
IF(CurveFitting!$N$3="4PL",10^(CurveFitting!$U$26-((LOG10((CurveFitting!$U$25-CurveFitting!$U$24)/(C516-CurveFitting!$U$24)-1))/CurveFitting!$U$27)),
IF(CurveFitting!$N$3="Linear",(C516-CurveFitting!$U$24)/CurveFitting!$U$25,
IF(CurveFitting!$N$3="Hyperbolic",CurveFitting!$U$25*C516/(CurveFitting!$U$24-C516),
IF(CurveFitting!$N$3="Exp1",CurveFitting!$U$26*LN(CurveFitting!$U$25/(CurveFitting!$U$25-C516)-CurveFitting!$U$24/(CurveFitting!$U$25-C516)),
IF(CurveFitting!$N$3="Exp2",CurveFitting!$U$26*LOG(CurveFitting!$U$24/(CurveFitting!$U$24-C516)-CurveFitting!$U$25/(CurveFitting!$U$24-C516)),""))))))))</f>
        <v/>
      </c>
      <c r="E516" s="3" t="str">
        <f>IFERROR(IF(C516="","",IF(OR(C516&gt;MAX(_xlfn.ANCHORARRAY(FitCurve!$E$3)),C516&lt;MIN(_xlfn.ANCHORARRAY(FitCurve!$E$3))),"Out of range","[ " &amp; TEXT(_xlfn.FORECAST.LINEAR(C516,R516:S516,N516:O516),"#.####") &amp; ", " &amp; TEXT(_xlfn.FORECAST.LINEAR(C516,P516:Q516,L516:M516),"#.####") &amp; " ]")),"")</f>
        <v/>
      </c>
      <c r="H516" s="52" t="str">
        <f>IF(C516="","",_xlfn.XMATCH(C516,FitCurve!AE516:AE1515,-1))</f>
        <v/>
      </c>
      <c r="I516" s="52" t="str">
        <f>IF(C516="","",_xlfn.XMATCH(C516,FitCurve!AE516:AE1515,1))</f>
        <v/>
      </c>
      <c r="J516" s="52" t="str">
        <f>IF(C516="","",_xlfn.XMATCH(C516,FitCurve!AF516:AF1515,-1))</f>
        <v/>
      </c>
      <c r="K516" s="52" t="str">
        <f>IF(C516="","",_xlfn.XMATCH(C516,FitCurve!AF516:AF1515,1))</f>
        <v/>
      </c>
      <c r="L516" s="3" t="str" cm="1">
        <f t="array" ref="L516">IF(C516="","",INDEX(FitCurve!$AE$3:$AE$1002,H516))</f>
        <v/>
      </c>
      <c r="M516" s="3" t="str" cm="1">
        <f t="array" ref="M516">IF(C516="","",INDEX(FitCurve!$AE$3:$AE$1002,I516))</f>
        <v/>
      </c>
      <c r="N516" s="3" t="str" cm="1">
        <f t="array" ref="N516">IF(C516="","",INDEX(FitCurve!$AF$3:$AF$1002,J516))</f>
        <v/>
      </c>
      <c r="O516" s="3" t="str" cm="1">
        <f t="array" ref="O516">IF(C516="","",INDEX(FitCurve!$AF$3:$AF$1002,K516))</f>
        <v/>
      </c>
      <c r="P516" s="3" t="str" cm="1">
        <f t="array" ref="P516">IF(C516="","",INDEX(FitCurve!$B$3:$B$1002,H516))</f>
        <v/>
      </c>
      <c r="Q516" s="3" t="str" cm="1">
        <f t="array" ref="Q516">IF(C516="","",INDEX(FitCurve!$B$3:$B$1002,I516))</f>
        <v/>
      </c>
      <c r="R516" s="3" t="str" cm="1">
        <f t="array" ref="R516">IF(C516="","",INDEX(FitCurve!$B$3:$B$1002,J516))</f>
        <v/>
      </c>
      <c r="S516" s="3" t="str" cm="1">
        <f t="array" ref="S516">IF(C516="","",INDEX(FitCurve!$B$3:$B$1002,K516))</f>
        <v/>
      </c>
    </row>
    <row r="517" spans="3:19" x14ac:dyDescent="0.25">
      <c r="C517" s="36"/>
      <c r="D517" s="3" t="str">
        <f>IF(C517="","",IF(OR(C517&gt;MAX(_xlfn.ANCHORARRAY(FitCurve!$E$3)),C517&lt;MIN(_xlfn.ANCHORARRAY(FitCurve!$E$3))),"Out of range",IF(CurveFitting!$N$3="5PL",10^(CurveFitting!$U$26-((LOG10(((CurveFitting!$U$25-CurveFitting!$U$24)/(C517-CurveFitting!$U$24))^(1/CurveFitting!$U$28)-1))/1)/CurveFitting!$U$27),
IF(CurveFitting!$N$3="4PL",10^(CurveFitting!$U$26-((LOG10((CurveFitting!$U$25-CurveFitting!$U$24)/(C517-CurveFitting!$U$24)-1))/CurveFitting!$U$27)),
IF(CurveFitting!$N$3="Linear",(C517-CurveFitting!$U$24)/CurveFitting!$U$25,
IF(CurveFitting!$N$3="Hyperbolic",CurveFitting!$U$25*C517/(CurveFitting!$U$24-C517),
IF(CurveFitting!$N$3="Exp1",CurveFitting!$U$26*LN(CurveFitting!$U$25/(CurveFitting!$U$25-C517)-CurveFitting!$U$24/(CurveFitting!$U$25-C517)),
IF(CurveFitting!$N$3="Exp2",CurveFitting!$U$26*LOG(CurveFitting!$U$24/(CurveFitting!$U$24-C517)-CurveFitting!$U$25/(CurveFitting!$U$24-C517)),""))))))))</f>
        <v/>
      </c>
      <c r="E517" s="3" t="str">
        <f>IFERROR(IF(C517="","",IF(OR(C517&gt;MAX(_xlfn.ANCHORARRAY(FitCurve!$E$3)),C517&lt;MIN(_xlfn.ANCHORARRAY(FitCurve!$E$3))),"Out of range","[ " &amp; TEXT(_xlfn.FORECAST.LINEAR(C517,R517:S517,N517:O517),"#.####") &amp; ", " &amp; TEXT(_xlfn.FORECAST.LINEAR(C517,P517:Q517,L517:M517),"#.####") &amp; " ]")),"")</f>
        <v/>
      </c>
      <c r="H517" s="52" t="str">
        <f>IF(C517="","",_xlfn.XMATCH(C517,FitCurve!AE517:AE1516,-1))</f>
        <v/>
      </c>
      <c r="I517" s="52" t="str">
        <f>IF(C517="","",_xlfn.XMATCH(C517,FitCurve!AE517:AE1516,1))</f>
        <v/>
      </c>
      <c r="J517" s="52" t="str">
        <f>IF(C517="","",_xlfn.XMATCH(C517,FitCurve!AF517:AF1516,-1))</f>
        <v/>
      </c>
      <c r="K517" s="52" t="str">
        <f>IF(C517="","",_xlfn.XMATCH(C517,FitCurve!AF517:AF1516,1))</f>
        <v/>
      </c>
      <c r="L517" s="3" t="str" cm="1">
        <f t="array" ref="L517">IF(C517="","",INDEX(FitCurve!$AE$3:$AE$1002,H517))</f>
        <v/>
      </c>
      <c r="M517" s="3" t="str" cm="1">
        <f t="array" ref="M517">IF(C517="","",INDEX(FitCurve!$AE$3:$AE$1002,I517))</f>
        <v/>
      </c>
      <c r="N517" s="3" t="str" cm="1">
        <f t="array" ref="N517">IF(C517="","",INDEX(FitCurve!$AF$3:$AF$1002,J517))</f>
        <v/>
      </c>
      <c r="O517" s="3" t="str" cm="1">
        <f t="array" ref="O517">IF(C517="","",INDEX(FitCurve!$AF$3:$AF$1002,K517))</f>
        <v/>
      </c>
      <c r="P517" s="3" t="str" cm="1">
        <f t="array" ref="P517">IF(C517="","",INDEX(FitCurve!$B$3:$B$1002,H517))</f>
        <v/>
      </c>
      <c r="Q517" s="3" t="str" cm="1">
        <f t="array" ref="Q517">IF(C517="","",INDEX(FitCurve!$B$3:$B$1002,I517))</f>
        <v/>
      </c>
      <c r="R517" s="3" t="str" cm="1">
        <f t="array" ref="R517">IF(C517="","",INDEX(FitCurve!$B$3:$B$1002,J517))</f>
        <v/>
      </c>
      <c r="S517" s="3" t="str" cm="1">
        <f t="array" ref="S517">IF(C517="","",INDEX(FitCurve!$B$3:$B$1002,K517))</f>
        <v/>
      </c>
    </row>
    <row r="518" spans="3:19" x14ac:dyDescent="0.25">
      <c r="C518" s="36"/>
      <c r="D518" s="3" t="str">
        <f>IF(C518="","",IF(OR(C518&gt;MAX(_xlfn.ANCHORARRAY(FitCurve!$E$3)),C518&lt;MIN(_xlfn.ANCHORARRAY(FitCurve!$E$3))),"Out of range",IF(CurveFitting!$N$3="5PL",10^(CurveFitting!$U$26-((LOG10(((CurveFitting!$U$25-CurveFitting!$U$24)/(C518-CurveFitting!$U$24))^(1/CurveFitting!$U$28)-1))/1)/CurveFitting!$U$27),
IF(CurveFitting!$N$3="4PL",10^(CurveFitting!$U$26-((LOG10((CurveFitting!$U$25-CurveFitting!$U$24)/(C518-CurveFitting!$U$24)-1))/CurveFitting!$U$27)),
IF(CurveFitting!$N$3="Linear",(C518-CurveFitting!$U$24)/CurveFitting!$U$25,
IF(CurveFitting!$N$3="Hyperbolic",CurveFitting!$U$25*C518/(CurveFitting!$U$24-C518),
IF(CurveFitting!$N$3="Exp1",CurveFitting!$U$26*LN(CurveFitting!$U$25/(CurveFitting!$U$25-C518)-CurveFitting!$U$24/(CurveFitting!$U$25-C518)),
IF(CurveFitting!$N$3="Exp2",CurveFitting!$U$26*LOG(CurveFitting!$U$24/(CurveFitting!$U$24-C518)-CurveFitting!$U$25/(CurveFitting!$U$24-C518)),""))))))))</f>
        <v/>
      </c>
      <c r="E518" s="3" t="str">
        <f>IFERROR(IF(C518="","",IF(OR(C518&gt;MAX(_xlfn.ANCHORARRAY(FitCurve!$E$3)),C518&lt;MIN(_xlfn.ANCHORARRAY(FitCurve!$E$3))),"Out of range","[ " &amp; TEXT(_xlfn.FORECAST.LINEAR(C518,R518:S518,N518:O518),"#.####") &amp; ", " &amp; TEXT(_xlfn.FORECAST.LINEAR(C518,P518:Q518,L518:M518),"#.####") &amp; " ]")),"")</f>
        <v/>
      </c>
      <c r="H518" s="52" t="str">
        <f>IF(C518="","",_xlfn.XMATCH(C518,FitCurve!AE518:AE1517,-1))</f>
        <v/>
      </c>
      <c r="I518" s="52" t="str">
        <f>IF(C518="","",_xlfn.XMATCH(C518,FitCurve!AE518:AE1517,1))</f>
        <v/>
      </c>
      <c r="J518" s="52" t="str">
        <f>IF(C518="","",_xlfn.XMATCH(C518,FitCurve!AF518:AF1517,-1))</f>
        <v/>
      </c>
      <c r="K518" s="52" t="str">
        <f>IF(C518="","",_xlfn.XMATCH(C518,FitCurve!AF518:AF1517,1))</f>
        <v/>
      </c>
      <c r="L518" s="3" t="str" cm="1">
        <f t="array" ref="L518">IF(C518="","",INDEX(FitCurve!$AE$3:$AE$1002,H518))</f>
        <v/>
      </c>
      <c r="M518" s="3" t="str" cm="1">
        <f t="array" ref="M518">IF(C518="","",INDEX(FitCurve!$AE$3:$AE$1002,I518))</f>
        <v/>
      </c>
      <c r="N518" s="3" t="str" cm="1">
        <f t="array" ref="N518">IF(C518="","",INDEX(FitCurve!$AF$3:$AF$1002,J518))</f>
        <v/>
      </c>
      <c r="O518" s="3" t="str" cm="1">
        <f t="array" ref="O518">IF(C518="","",INDEX(FitCurve!$AF$3:$AF$1002,K518))</f>
        <v/>
      </c>
      <c r="P518" s="3" t="str" cm="1">
        <f t="array" ref="P518">IF(C518="","",INDEX(FitCurve!$B$3:$B$1002,H518))</f>
        <v/>
      </c>
      <c r="Q518" s="3" t="str" cm="1">
        <f t="array" ref="Q518">IF(C518="","",INDEX(FitCurve!$B$3:$B$1002,I518))</f>
        <v/>
      </c>
      <c r="R518" s="3" t="str" cm="1">
        <f t="array" ref="R518">IF(C518="","",INDEX(FitCurve!$B$3:$B$1002,J518))</f>
        <v/>
      </c>
      <c r="S518" s="3" t="str" cm="1">
        <f t="array" ref="S518">IF(C518="","",INDEX(FitCurve!$B$3:$B$1002,K518))</f>
        <v/>
      </c>
    </row>
    <row r="519" spans="3:19" x14ac:dyDescent="0.25">
      <c r="C519" s="36"/>
      <c r="D519" s="3" t="str">
        <f>IF(C519="","",IF(OR(C519&gt;MAX(_xlfn.ANCHORARRAY(FitCurve!$E$3)),C519&lt;MIN(_xlfn.ANCHORARRAY(FitCurve!$E$3))),"Out of range",IF(CurveFitting!$N$3="5PL",10^(CurveFitting!$U$26-((LOG10(((CurveFitting!$U$25-CurveFitting!$U$24)/(C519-CurveFitting!$U$24))^(1/CurveFitting!$U$28)-1))/1)/CurveFitting!$U$27),
IF(CurveFitting!$N$3="4PL",10^(CurveFitting!$U$26-((LOG10((CurveFitting!$U$25-CurveFitting!$U$24)/(C519-CurveFitting!$U$24)-1))/CurveFitting!$U$27)),
IF(CurveFitting!$N$3="Linear",(C519-CurveFitting!$U$24)/CurveFitting!$U$25,
IF(CurveFitting!$N$3="Hyperbolic",CurveFitting!$U$25*C519/(CurveFitting!$U$24-C519),
IF(CurveFitting!$N$3="Exp1",CurveFitting!$U$26*LN(CurveFitting!$U$25/(CurveFitting!$U$25-C519)-CurveFitting!$U$24/(CurveFitting!$U$25-C519)),
IF(CurveFitting!$N$3="Exp2",CurveFitting!$U$26*LOG(CurveFitting!$U$24/(CurveFitting!$U$24-C519)-CurveFitting!$U$25/(CurveFitting!$U$24-C519)),""))))))))</f>
        <v/>
      </c>
      <c r="E519" s="3" t="str">
        <f>IFERROR(IF(C519="","",IF(OR(C519&gt;MAX(_xlfn.ANCHORARRAY(FitCurve!$E$3)),C519&lt;MIN(_xlfn.ANCHORARRAY(FitCurve!$E$3))),"Out of range","[ " &amp; TEXT(_xlfn.FORECAST.LINEAR(C519,R519:S519,N519:O519),"#.####") &amp; ", " &amp; TEXT(_xlfn.FORECAST.LINEAR(C519,P519:Q519,L519:M519),"#.####") &amp; " ]")),"")</f>
        <v/>
      </c>
      <c r="H519" s="52" t="str">
        <f>IF(C519="","",_xlfn.XMATCH(C519,FitCurve!AE519:AE1518,-1))</f>
        <v/>
      </c>
      <c r="I519" s="52" t="str">
        <f>IF(C519="","",_xlfn.XMATCH(C519,FitCurve!AE519:AE1518,1))</f>
        <v/>
      </c>
      <c r="J519" s="52" t="str">
        <f>IF(C519="","",_xlfn.XMATCH(C519,FitCurve!AF519:AF1518,-1))</f>
        <v/>
      </c>
      <c r="K519" s="52" t="str">
        <f>IF(C519="","",_xlfn.XMATCH(C519,FitCurve!AF519:AF1518,1))</f>
        <v/>
      </c>
      <c r="L519" s="3" t="str" cm="1">
        <f t="array" ref="L519">IF(C519="","",INDEX(FitCurve!$AE$3:$AE$1002,H519))</f>
        <v/>
      </c>
      <c r="M519" s="3" t="str" cm="1">
        <f t="array" ref="M519">IF(C519="","",INDEX(FitCurve!$AE$3:$AE$1002,I519))</f>
        <v/>
      </c>
      <c r="N519" s="3" t="str" cm="1">
        <f t="array" ref="N519">IF(C519="","",INDEX(FitCurve!$AF$3:$AF$1002,J519))</f>
        <v/>
      </c>
      <c r="O519" s="3" t="str" cm="1">
        <f t="array" ref="O519">IF(C519="","",INDEX(FitCurve!$AF$3:$AF$1002,K519))</f>
        <v/>
      </c>
      <c r="P519" s="3" t="str" cm="1">
        <f t="array" ref="P519">IF(C519="","",INDEX(FitCurve!$B$3:$B$1002,H519))</f>
        <v/>
      </c>
      <c r="Q519" s="3" t="str" cm="1">
        <f t="array" ref="Q519">IF(C519="","",INDEX(FitCurve!$B$3:$B$1002,I519))</f>
        <v/>
      </c>
      <c r="R519" s="3" t="str" cm="1">
        <f t="array" ref="R519">IF(C519="","",INDEX(FitCurve!$B$3:$B$1002,J519))</f>
        <v/>
      </c>
      <c r="S519" s="3" t="str" cm="1">
        <f t="array" ref="S519">IF(C519="","",INDEX(FitCurve!$B$3:$B$1002,K519))</f>
        <v/>
      </c>
    </row>
    <row r="520" spans="3:19" x14ac:dyDescent="0.25">
      <c r="C520" s="36"/>
      <c r="D520" s="3" t="str">
        <f>IF(C520="","",IF(OR(C520&gt;MAX(_xlfn.ANCHORARRAY(FitCurve!$E$3)),C520&lt;MIN(_xlfn.ANCHORARRAY(FitCurve!$E$3))),"Out of range",IF(CurveFitting!$N$3="5PL",10^(CurveFitting!$U$26-((LOG10(((CurveFitting!$U$25-CurveFitting!$U$24)/(C520-CurveFitting!$U$24))^(1/CurveFitting!$U$28)-1))/1)/CurveFitting!$U$27),
IF(CurveFitting!$N$3="4PL",10^(CurveFitting!$U$26-((LOG10((CurveFitting!$U$25-CurveFitting!$U$24)/(C520-CurveFitting!$U$24)-1))/CurveFitting!$U$27)),
IF(CurveFitting!$N$3="Linear",(C520-CurveFitting!$U$24)/CurveFitting!$U$25,
IF(CurveFitting!$N$3="Hyperbolic",CurveFitting!$U$25*C520/(CurveFitting!$U$24-C520),
IF(CurveFitting!$N$3="Exp1",CurveFitting!$U$26*LN(CurveFitting!$U$25/(CurveFitting!$U$25-C520)-CurveFitting!$U$24/(CurveFitting!$U$25-C520)),
IF(CurveFitting!$N$3="Exp2",CurveFitting!$U$26*LOG(CurveFitting!$U$24/(CurveFitting!$U$24-C520)-CurveFitting!$U$25/(CurveFitting!$U$24-C520)),""))))))))</f>
        <v/>
      </c>
      <c r="E520" s="3" t="str">
        <f>IFERROR(IF(C520="","",IF(OR(C520&gt;MAX(_xlfn.ANCHORARRAY(FitCurve!$E$3)),C520&lt;MIN(_xlfn.ANCHORARRAY(FitCurve!$E$3))),"Out of range","[ " &amp; TEXT(_xlfn.FORECAST.LINEAR(C520,R520:S520,N520:O520),"#.####") &amp; ", " &amp; TEXT(_xlfn.FORECAST.LINEAR(C520,P520:Q520,L520:M520),"#.####") &amp; " ]")),"")</f>
        <v/>
      </c>
      <c r="H520" s="52" t="str">
        <f>IF(C520="","",_xlfn.XMATCH(C520,FitCurve!AE520:AE1519,-1))</f>
        <v/>
      </c>
      <c r="I520" s="52" t="str">
        <f>IF(C520="","",_xlfn.XMATCH(C520,FitCurve!AE520:AE1519,1))</f>
        <v/>
      </c>
      <c r="J520" s="52" t="str">
        <f>IF(C520="","",_xlfn.XMATCH(C520,FitCurve!AF520:AF1519,-1))</f>
        <v/>
      </c>
      <c r="K520" s="52" t="str">
        <f>IF(C520="","",_xlfn.XMATCH(C520,FitCurve!AF520:AF1519,1))</f>
        <v/>
      </c>
      <c r="L520" s="3" t="str" cm="1">
        <f t="array" ref="L520">IF(C520="","",INDEX(FitCurve!$AE$3:$AE$1002,H520))</f>
        <v/>
      </c>
      <c r="M520" s="3" t="str" cm="1">
        <f t="array" ref="M520">IF(C520="","",INDEX(FitCurve!$AE$3:$AE$1002,I520))</f>
        <v/>
      </c>
      <c r="N520" s="3" t="str" cm="1">
        <f t="array" ref="N520">IF(C520="","",INDEX(FitCurve!$AF$3:$AF$1002,J520))</f>
        <v/>
      </c>
      <c r="O520" s="3" t="str" cm="1">
        <f t="array" ref="O520">IF(C520="","",INDEX(FitCurve!$AF$3:$AF$1002,K520))</f>
        <v/>
      </c>
      <c r="P520" s="3" t="str" cm="1">
        <f t="array" ref="P520">IF(C520="","",INDEX(FitCurve!$B$3:$B$1002,H520))</f>
        <v/>
      </c>
      <c r="Q520" s="3" t="str" cm="1">
        <f t="array" ref="Q520">IF(C520="","",INDEX(FitCurve!$B$3:$B$1002,I520))</f>
        <v/>
      </c>
      <c r="R520" s="3" t="str" cm="1">
        <f t="array" ref="R520">IF(C520="","",INDEX(FitCurve!$B$3:$B$1002,J520))</f>
        <v/>
      </c>
      <c r="S520" s="3" t="str" cm="1">
        <f t="array" ref="S520">IF(C520="","",INDEX(FitCurve!$B$3:$B$1002,K520))</f>
        <v/>
      </c>
    </row>
    <row r="521" spans="3:19" x14ac:dyDescent="0.25">
      <c r="C521" s="36"/>
      <c r="D521" s="3" t="str">
        <f>IF(C521="","",IF(OR(C521&gt;MAX(_xlfn.ANCHORARRAY(FitCurve!$E$3)),C521&lt;MIN(_xlfn.ANCHORARRAY(FitCurve!$E$3))),"Out of range",IF(CurveFitting!$N$3="5PL",10^(CurveFitting!$U$26-((LOG10(((CurveFitting!$U$25-CurveFitting!$U$24)/(C521-CurveFitting!$U$24))^(1/CurveFitting!$U$28)-1))/1)/CurveFitting!$U$27),
IF(CurveFitting!$N$3="4PL",10^(CurveFitting!$U$26-((LOG10((CurveFitting!$U$25-CurveFitting!$U$24)/(C521-CurveFitting!$U$24)-1))/CurveFitting!$U$27)),
IF(CurveFitting!$N$3="Linear",(C521-CurveFitting!$U$24)/CurveFitting!$U$25,
IF(CurveFitting!$N$3="Hyperbolic",CurveFitting!$U$25*C521/(CurveFitting!$U$24-C521),
IF(CurveFitting!$N$3="Exp1",CurveFitting!$U$26*LN(CurveFitting!$U$25/(CurveFitting!$U$25-C521)-CurveFitting!$U$24/(CurveFitting!$U$25-C521)),
IF(CurveFitting!$N$3="Exp2",CurveFitting!$U$26*LOG(CurveFitting!$U$24/(CurveFitting!$U$24-C521)-CurveFitting!$U$25/(CurveFitting!$U$24-C521)),""))))))))</f>
        <v/>
      </c>
      <c r="E521" s="3" t="str">
        <f>IFERROR(IF(C521="","",IF(OR(C521&gt;MAX(_xlfn.ANCHORARRAY(FitCurve!$E$3)),C521&lt;MIN(_xlfn.ANCHORARRAY(FitCurve!$E$3))),"Out of range","[ " &amp; TEXT(_xlfn.FORECAST.LINEAR(C521,R521:S521,N521:O521),"#.####") &amp; ", " &amp; TEXT(_xlfn.FORECAST.LINEAR(C521,P521:Q521,L521:M521),"#.####") &amp; " ]")),"")</f>
        <v/>
      </c>
      <c r="H521" s="52" t="str">
        <f>IF(C521="","",_xlfn.XMATCH(C521,FitCurve!AE521:AE1520,-1))</f>
        <v/>
      </c>
      <c r="I521" s="52" t="str">
        <f>IF(C521="","",_xlfn.XMATCH(C521,FitCurve!AE521:AE1520,1))</f>
        <v/>
      </c>
      <c r="J521" s="52" t="str">
        <f>IF(C521="","",_xlfn.XMATCH(C521,FitCurve!AF521:AF1520,-1))</f>
        <v/>
      </c>
      <c r="K521" s="52" t="str">
        <f>IF(C521="","",_xlfn.XMATCH(C521,FitCurve!AF521:AF1520,1))</f>
        <v/>
      </c>
      <c r="L521" s="3" t="str" cm="1">
        <f t="array" ref="L521">IF(C521="","",INDEX(FitCurve!$AE$3:$AE$1002,H521))</f>
        <v/>
      </c>
      <c r="M521" s="3" t="str" cm="1">
        <f t="array" ref="M521">IF(C521="","",INDEX(FitCurve!$AE$3:$AE$1002,I521))</f>
        <v/>
      </c>
      <c r="N521" s="3" t="str" cm="1">
        <f t="array" ref="N521">IF(C521="","",INDEX(FitCurve!$AF$3:$AF$1002,J521))</f>
        <v/>
      </c>
      <c r="O521" s="3" t="str" cm="1">
        <f t="array" ref="O521">IF(C521="","",INDEX(FitCurve!$AF$3:$AF$1002,K521))</f>
        <v/>
      </c>
      <c r="P521" s="3" t="str" cm="1">
        <f t="array" ref="P521">IF(C521="","",INDEX(FitCurve!$B$3:$B$1002,H521))</f>
        <v/>
      </c>
      <c r="Q521" s="3" t="str" cm="1">
        <f t="array" ref="Q521">IF(C521="","",INDEX(FitCurve!$B$3:$B$1002,I521))</f>
        <v/>
      </c>
      <c r="R521" s="3" t="str" cm="1">
        <f t="array" ref="R521">IF(C521="","",INDEX(FitCurve!$B$3:$B$1002,J521))</f>
        <v/>
      </c>
      <c r="S521" s="3" t="str" cm="1">
        <f t="array" ref="S521">IF(C521="","",INDEX(FitCurve!$B$3:$B$1002,K521))</f>
        <v/>
      </c>
    </row>
    <row r="522" spans="3:19" x14ac:dyDescent="0.25">
      <c r="C522" s="36"/>
      <c r="D522" s="3" t="str">
        <f>IF(C522="","",IF(OR(C522&gt;MAX(_xlfn.ANCHORARRAY(FitCurve!$E$3)),C522&lt;MIN(_xlfn.ANCHORARRAY(FitCurve!$E$3))),"Out of range",IF(CurveFitting!$N$3="5PL",10^(CurveFitting!$U$26-((LOG10(((CurveFitting!$U$25-CurveFitting!$U$24)/(C522-CurveFitting!$U$24))^(1/CurveFitting!$U$28)-1))/1)/CurveFitting!$U$27),
IF(CurveFitting!$N$3="4PL",10^(CurveFitting!$U$26-((LOG10((CurveFitting!$U$25-CurveFitting!$U$24)/(C522-CurveFitting!$U$24)-1))/CurveFitting!$U$27)),
IF(CurveFitting!$N$3="Linear",(C522-CurveFitting!$U$24)/CurveFitting!$U$25,
IF(CurveFitting!$N$3="Hyperbolic",CurveFitting!$U$25*C522/(CurveFitting!$U$24-C522),
IF(CurveFitting!$N$3="Exp1",CurveFitting!$U$26*LN(CurveFitting!$U$25/(CurveFitting!$U$25-C522)-CurveFitting!$U$24/(CurveFitting!$U$25-C522)),
IF(CurveFitting!$N$3="Exp2",CurveFitting!$U$26*LOG(CurveFitting!$U$24/(CurveFitting!$U$24-C522)-CurveFitting!$U$25/(CurveFitting!$U$24-C522)),""))))))))</f>
        <v/>
      </c>
      <c r="E522" s="3" t="str">
        <f>IFERROR(IF(C522="","",IF(OR(C522&gt;MAX(_xlfn.ANCHORARRAY(FitCurve!$E$3)),C522&lt;MIN(_xlfn.ANCHORARRAY(FitCurve!$E$3))),"Out of range","[ " &amp; TEXT(_xlfn.FORECAST.LINEAR(C522,R522:S522,N522:O522),"#.####") &amp; ", " &amp; TEXT(_xlfn.FORECAST.LINEAR(C522,P522:Q522,L522:M522),"#.####") &amp; " ]")),"")</f>
        <v/>
      </c>
      <c r="H522" s="52" t="str">
        <f>IF(C522="","",_xlfn.XMATCH(C522,FitCurve!AE522:AE1521,-1))</f>
        <v/>
      </c>
      <c r="I522" s="52" t="str">
        <f>IF(C522="","",_xlfn.XMATCH(C522,FitCurve!AE522:AE1521,1))</f>
        <v/>
      </c>
      <c r="J522" s="52" t="str">
        <f>IF(C522="","",_xlfn.XMATCH(C522,FitCurve!AF522:AF1521,-1))</f>
        <v/>
      </c>
      <c r="K522" s="52" t="str">
        <f>IF(C522="","",_xlfn.XMATCH(C522,FitCurve!AF522:AF1521,1))</f>
        <v/>
      </c>
      <c r="L522" s="3" t="str" cm="1">
        <f t="array" ref="L522">IF(C522="","",INDEX(FitCurve!$AE$3:$AE$1002,H522))</f>
        <v/>
      </c>
      <c r="M522" s="3" t="str" cm="1">
        <f t="array" ref="M522">IF(C522="","",INDEX(FitCurve!$AE$3:$AE$1002,I522))</f>
        <v/>
      </c>
      <c r="N522" s="3" t="str" cm="1">
        <f t="array" ref="N522">IF(C522="","",INDEX(FitCurve!$AF$3:$AF$1002,J522))</f>
        <v/>
      </c>
      <c r="O522" s="3" t="str" cm="1">
        <f t="array" ref="O522">IF(C522="","",INDEX(FitCurve!$AF$3:$AF$1002,K522))</f>
        <v/>
      </c>
      <c r="P522" s="3" t="str" cm="1">
        <f t="array" ref="P522">IF(C522="","",INDEX(FitCurve!$B$3:$B$1002,H522))</f>
        <v/>
      </c>
      <c r="Q522" s="3" t="str" cm="1">
        <f t="array" ref="Q522">IF(C522="","",INDEX(FitCurve!$B$3:$B$1002,I522))</f>
        <v/>
      </c>
      <c r="R522" s="3" t="str" cm="1">
        <f t="array" ref="R522">IF(C522="","",INDEX(FitCurve!$B$3:$B$1002,J522))</f>
        <v/>
      </c>
      <c r="S522" s="3" t="str" cm="1">
        <f t="array" ref="S522">IF(C522="","",INDEX(FitCurve!$B$3:$B$1002,K522))</f>
        <v/>
      </c>
    </row>
    <row r="523" spans="3:19" x14ac:dyDescent="0.25">
      <c r="C523" s="36"/>
      <c r="D523" s="3" t="str">
        <f>IF(C523="","",IF(OR(C523&gt;MAX(_xlfn.ANCHORARRAY(FitCurve!$E$3)),C523&lt;MIN(_xlfn.ANCHORARRAY(FitCurve!$E$3))),"Out of range",IF(CurveFitting!$N$3="5PL",10^(CurveFitting!$U$26-((LOG10(((CurveFitting!$U$25-CurveFitting!$U$24)/(C523-CurveFitting!$U$24))^(1/CurveFitting!$U$28)-1))/1)/CurveFitting!$U$27),
IF(CurveFitting!$N$3="4PL",10^(CurveFitting!$U$26-((LOG10((CurveFitting!$U$25-CurveFitting!$U$24)/(C523-CurveFitting!$U$24)-1))/CurveFitting!$U$27)),
IF(CurveFitting!$N$3="Linear",(C523-CurveFitting!$U$24)/CurveFitting!$U$25,
IF(CurveFitting!$N$3="Hyperbolic",CurveFitting!$U$25*C523/(CurveFitting!$U$24-C523),
IF(CurveFitting!$N$3="Exp1",CurveFitting!$U$26*LN(CurveFitting!$U$25/(CurveFitting!$U$25-C523)-CurveFitting!$U$24/(CurveFitting!$U$25-C523)),
IF(CurveFitting!$N$3="Exp2",CurveFitting!$U$26*LOG(CurveFitting!$U$24/(CurveFitting!$U$24-C523)-CurveFitting!$U$25/(CurveFitting!$U$24-C523)),""))))))))</f>
        <v/>
      </c>
      <c r="E523" s="3" t="str">
        <f>IFERROR(IF(C523="","",IF(OR(C523&gt;MAX(_xlfn.ANCHORARRAY(FitCurve!$E$3)),C523&lt;MIN(_xlfn.ANCHORARRAY(FitCurve!$E$3))),"Out of range","[ " &amp; TEXT(_xlfn.FORECAST.LINEAR(C523,R523:S523,N523:O523),"#.####") &amp; ", " &amp; TEXT(_xlfn.FORECAST.LINEAR(C523,P523:Q523,L523:M523),"#.####") &amp; " ]")),"")</f>
        <v/>
      </c>
      <c r="H523" s="52" t="str">
        <f>IF(C523="","",_xlfn.XMATCH(C523,FitCurve!AE523:AE1522,-1))</f>
        <v/>
      </c>
      <c r="I523" s="52" t="str">
        <f>IF(C523="","",_xlfn.XMATCH(C523,FitCurve!AE523:AE1522,1))</f>
        <v/>
      </c>
      <c r="J523" s="52" t="str">
        <f>IF(C523="","",_xlfn.XMATCH(C523,FitCurve!AF523:AF1522,-1))</f>
        <v/>
      </c>
      <c r="K523" s="52" t="str">
        <f>IF(C523="","",_xlfn.XMATCH(C523,FitCurve!AF523:AF1522,1))</f>
        <v/>
      </c>
      <c r="L523" s="3" t="str" cm="1">
        <f t="array" ref="L523">IF(C523="","",INDEX(FitCurve!$AE$3:$AE$1002,H523))</f>
        <v/>
      </c>
      <c r="M523" s="3" t="str" cm="1">
        <f t="array" ref="M523">IF(C523="","",INDEX(FitCurve!$AE$3:$AE$1002,I523))</f>
        <v/>
      </c>
      <c r="N523" s="3" t="str" cm="1">
        <f t="array" ref="N523">IF(C523="","",INDEX(FitCurve!$AF$3:$AF$1002,J523))</f>
        <v/>
      </c>
      <c r="O523" s="3" t="str" cm="1">
        <f t="array" ref="O523">IF(C523="","",INDEX(FitCurve!$AF$3:$AF$1002,K523))</f>
        <v/>
      </c>
      <c r="P523" s="3" t="str" cm="1">
        <f t="array" ref="P523">IF(C523="","",INDEX(FitCurve!$B$3:$B$1002,H523))</f>
        <v/>
      </c>
      <c r="Q523" s="3" t="str" cm="1">
        <f t="array" ref="Q523">IF(C523="","",INDEX(FitCurve!$B$3:$B$1002,I523))</f>
        <v/>
      </c>
      <c r="R523" s="3" t="str" cm="1">
        <f t="array" ref="R523">IF(C523="","",INDEX(FitCurve!$B$3:$B$1002,J523))</f>
        <v/>
      </c>
      <c r="S523" s="3" t="str" cm="1">
        <f t="array" ref="S523">IF(C523="","",INDEX(FitCurve!$B$3:$B$1002,K523))</f>
        <v/>
      </c>
    </row>
    <row r="524" spans="3:19" x14ac:dyDescent="0.25">
      <c r="C524" s="36"/>
      <c r="D524" s="3" t="str">
        <f>IF(C524="","",IF(OR(C524&gt;MAX(_xlfn.ANCHORARRAY(FitCurve!$E$3)),C524&lt;MIN(_xlfn.ANCHORARRAY(FitCurve!$E$3))),"Out of range",IF(CurveFitting!$N$3="5PL",10^(CurveFitting!$U$26-((LOG10(((CurveFitting!$U$25-CurveFitting!$U$24)/(C524-CurveFitting!$U$24))^(1/CurveFitting!$U$28)-1))/1)/CurveFitting!$U$27),
IF(CurveFitting!$N$3="4PL",10^(CurveFitting!$U$26-((LOG10((CurveFitting!$U$25-CurveFitting!$U$24)/(C524-CurveFitting!$U$24)-1))/CurveFitting!$U$27)),
IF(CurveFitting!$N$3="Linear",(C524-CurveFitting!$U$24)/CurveFitting!$U$25,
IF(CurveFitting!$N$3="Hyperbolic",CurveFitting!$U$25*C524/(CurveFitting!$U$24-C524),
IF(CurveFitting!$N$3="Exp1",CurveFitting!$U$26*LN(CurveFitting!$U$25/(CurveFitting!$U$25-C524)-CurveFitting!$U$24/(CurveFitting!$U$25-C524)),
IF(CurveFitting!$N$3="Exp2",CurveFitting!$U$26*LOG(CurveFitting!$U$24/(CurveFitting!$U$24-C524)-CurveFitting!$U$25/(CurveFitting!$U$24-C524)),""))))))))</f>
        <v/>
      </c>
      <c r="E524" s="3" t="str">
        <f>IFERROR(IF(C524="","",IF(OR(C524&gt;MAX(_xlfn.ANCHORARRAY(FitCurve!$E$3)),C524&lt;MIN(_xlfn.ANCHORARRAY(FitCurve!$E$3))),"Out of range","[ " &amp; TEXT(_xlfn.FORECAST.LINEAR(C524,R524:S524,N524:O524),"#.####") &amp; ", " &amp; TEXT(_xlfn.FORECAST.LINEAR(C524,P524:Q524,L524:M524),"#.####") &amp; " ]")),"")</f>
        <v/>
      </c>
      <c r="H524" s="52" t="str">
        <f>IF(C524="","",_xlfn.XMATCH(C524,FitCurve!AE524:AE1523,-1))</f>
        <v/>
      </c>
      <c r="I524" s="52" t="str">
        <f>IF(C524="","",_xlfn.XMATCH(C524,FitCurve!AE524:AE1523,1))</f>
        <v/>
      </c>
      <c r="J524" s="52" t="str">
        <f>IF(C524="","",_xlfn.XMATCH(C524,FitCurve!AF524:AF1523,-1))</f>
        <v/>
      </c>
      <c r="K524" s="52" t="str">
        <f>IF(C524="","",_xlfn.XMATCH(C524,FitCurve!AF524:AF1523,1))</f>
        <v/>
      </c>
      <c r="L524" s="3" t="str" cm="1">
        <f t="array" ref="L524">IF(C524="","",INDEX(FitCurve!$AE$3:$AE$1002,H524))</f>
        <v/>
      </c>
      <c r="M524" s="3" t="str" cm="1">
        <f t="array" ref="M524">IF(C524="","",INDEX(FitCurve!$AE$3:$AE$1002,I524))</f>
        <v/>
      </c>
      <c r="N524" s="3" t="str" cm="1">
        <f t="array" ref="N524">IF(C524="","",INDEX(FitCurve!$AF$3:$AF$1002,J524))</f>
        <v/>
      </c>
      <c r="O524" s="3" t="str" cm="1">
        <f t="array" ref="O524">IF(C524="","",INDEX(FitCurve!$AF$3:$AF$1002,K524))</f>
        <v/>
      </c>
      <c r="P524" s="3" t="str" cm="1">
        <f t="array" ref="P524">IF(C524="","",INDEX(FitCurve!$B$3:$B$1002,H524))</f>
        <v/>
      </c>
      <c r="Q524" s="3" t="str" cm="1">
        <f t="array" ref="Q524">IF(C524="","",INDEX(FitCurve!$B$3:$B$1002,I524))</f>
        <v/>
      </c>
      <c r="R524" s="3" t="str" cm="1">
        <f t="array" ref="R524">IF(C524="","",INDEX(FitCurve!$B$3:$B$1002,J524))</f>
        <v/>
      </c>
      <c r="S524" s="3" t="str" cm="1">
        <f t="array" ref="S524">IF(C524="","",INDEX(FitCurve!$B$3:$B$1002,K524))</f>
        <v/>
      </c>
    </row>
    <row r="525" spans="3:19" x14ac:dyDescent="0.25">
      <c r="C525" s="36"/>
      <c r="D525" s="3" t="str">
        <f>IF(C525="","",IF(OR(C525&gt;MAX(_xlfn.ANCHORARRAY(FitCurve!$E$3)),C525&lt;MIN(_xlfn.ANCHORARRAY(FitCurve!$E$3))),"Out of range",IF(CurveFitting!$N$3="5PL",10^(CurveFitting!$U$26-((LOG10(((CurveFitting!$U$25-CurveFitting!$U$24)/(C525-CurveFitting!$U$24))^(1/CurveFitting!$U$28)-1))/1)/CurveFitting!$U$27),
IF(CurveFitting!$N$3="4PL",10^(CurveFitting!$U$26-((LOG10((CurveFitting!$U$25-CurveFitting!$U$24)/(C525-CurveFitting!$U$24)-1))/CurveFitting!$U$27)),
IF(CurveFitting!$N$3="Linear",(C525-CurveFitting!$U$24)/CurveFitting!$U$25,
IF(CurveFitting!$N$3="Hyperbolic",CurveFitting!$U$25*C525/(CurveFitting!$U$24-C525),
IF(CurveFitting!$N$3="Exp1",CurveFitting!$U$26*LN(CurveFitting!$U$25/(CurveFitting!$U$25-C525)-CurveFitting!$U$24/(CurveFitting!$U$25-C525)),
IF(CurveFitting!$N$3="Exp2",CurveFitting!$U$26*LOG(CurveFitting!$U$24/(CurveFitting!$U$24-C525)-CurveFitting!$U$25/(CurveFitting!$U$24-C525)),""))))))))</f>
        <v/>
      </c>
      <c r="E525" s="3" t="str">
        <f>IFERROR(IF(C525="","",IF(OR(C525&gt;MAX(_xlfn.ANCHORARRAY(FitCurve!$E$3)),C525&lt;MIN(_xlfn.ANCHORARRAY(FitCurve!$E$3))),"Out of range","[ " &amp; TEXT(_xlfn.FORECAST.LINEAR(C525,R525:S525,N525:O525),"#.####") &amp; ", " &amp; TEXT(_xlfn.FORECAST.LINEAR(C525,P525:Q525,L525:M525),"#.####") &amp; " ]")),"")</f>
        <v/>
      </c>
      <c r="H525" s="52" t="str">
        <f>IF(C525="","",_xlfn.XMATCH(C525,FitCurve!AE525:AE1524,-1))</f>
        <v/>
      </c>
      <c r="I525" s="52" t="str">
        <f>IF(C525="","",_xlfn.XMATCH(C525,FitCurve!AE525:AE1524,1))</f>
        <v/>
      </c>
      <c r="J525" s="52" t="str">
        <f>IF(C525="","",_xlfn.XMATCH(C525,FitCurve!AF525:AF1524,-1))</f>
        <v/>
      </c>
      <c r="K525" s="52" t="str">
        <f>IF(C525="","",_xlfn.XMATCH(C525,FitCurve!AF525:AF1524,1))</f>
        <v/>
      </c>
      <c r="L525" s="3" t="str" cm="1">
        <f t="array" ref="L525">IF(C525="","",INDEX(FitCurve!$AE$3:$AE$1002,H525))</f>
        <v/>
      </c>
      <c r="M525" s="3" t="str" cm="1">
        <f t="array" ref="M525">IF(C525="","",INDEX(FitCurve!$AE$3:$AE$1002,I525))</f>
        <v/>
      </c>
      <c r="N525" s="3" t="str" cm="1">
        <f t="array" ref="N525">IF(C525="","",INDEX(FitCurve!$AF$3:$AF$1002,J525))</f>
        <v/>
      </c>
      <c r="O525" s="3" t="str" cm="1">
        <f t="array" ref="O525">IF(C525="","",INDEX(FitCurve!$AF$3:$AF$1002,K525))</f>
        <v/>
      </c>
      <c r="P525" s="3" t="str" cm="1">
        <f t="array" ref="P525">IF(C525="","",INDEX(FitCurve!$B$3:$B$1002,H525))</f>
        <v/>
      </c>
      <c r="Q525" s="3" t="str" cm="1">
        <f t="array" ref="Q525">IF(C525="","",INDEX(FitCurve!$B$3:$B$1002,I525))</f>
        <v/>
      </c>
      <c r="R525" s="3" t="str" cm="1">
        <f t="array" ref="R525">IF(C525="","",INDEX(FitCurve!$B$3:$B$1002,J525))</f>
        <v/>
      </c>
      <c r="S525" s="3" t="str" cm="1">
        <f t="array" ref="S525">IF(C525="","",INDEX(FitCurve!$B$3:$B$1002,K525))</f>
        <v/>
      </c>
    </row>
    <row r="526" spans="3:19" x14ac:dyDescent="0.25">
      <c r="C526" s="36"/>
      <c r="D526" s="3" t="str">
        <f>IF(C526="","",IF(OR(C526&gt;MAX(_xlfn.ANCHORARRAY(FitCurve!$E$3)),C526&lt;MIN(_xlfn.ANCHORARRAY(FitCurve!$E$3))),"Out of range",IF(CurveFitting!$N$3="5PL",10^(CurveFitting!$U$26-((LOG10(((CurveFitting!$U$25-CurveFitting!$U$24)/(C526-CurveFitting!$U$24))^(1/CurveFitting!$U$28)-1))/1)/CurveFitting!$U$27),
IF(CurveFitting!$N$3="4PL",10^(CurveFitting!$U$26-((LOG10((CurveFitting!$U$25-CurveFitting!$U$24)/(C526-CurveFitting!$U$24)-1))/CurveFitting!$U$27)),
IF(CurveFitting!$N$3="Linear",(C526-CurveFitting!$U$24)/CurveFitting!$U$25,
IF(CurveFitting!$N$3="Hyperbolic",CurveFitting!$U$25*C526/(CurveFitting!$U$24-C526),
IF(CurveFitting!$N$3="Exp1",CurveFitting!$U$26*LN(CurveFitting!$U$25/(CurveFitting!$U$25-C526)-CurveFitting!$U$24/(CurveFitting!$U$25-C526)),
IF(CurveFitting!$N$3="Exp2",CurveFitting!$U$26*LOG(CurveFitting!$U$24/(CurveFitting!$U$24-C526)-CurveFitting!$U$25/(CurveFitting!$U$24-C526)),""))))))))</f>
        <v/>
      </c>
      <c r="E526" s="3" t="str">
        <f>IFERROR(IF(C526="","",IF(OR(C526&gt;MAX(_xlfn.ANCHORARRAY(FitCurve!$E$3)),C526&lt;MIN(_xlfn.ANCHORARRAY(FitCurve!$E$3))),"Out of range","[ " &amp; TEXT(_xlfn.FORECAST.LINEAR(C526,R526:S526,N526:O526),"#.####") &amp; ", " &amp; TEXT(_xlfn.FORECAST.LINEAR(C526,P526:Q526,L526:M526),"#.####") &amp; " ]")),"")</f>
        <v/>
      </c>
      <c r="H526" s="52" t="str">
        <f>IF(C526="","",_xlfn.XMATCH(C526,FitCurve!AE526:AE1525,-1))</f>
        <v/>
      </c>
      <c r="I526" s="52" t="str">
        <f>IF(C526="","",_xlfn.XMATCH(C526,FitCurve!AE526:AE1525,1))</f>
        <v/>
      </c>
      <c r="J526" s="52" t="str">
        <f>IF(C526="","",_xlfn.XMATCH(C526,FitCurve!AF526:AF1525,-1))</f>
        <v/>
      </c>
      <c r="K526" s="52" t="str">
        <f>IF(C526="","",_xlfn.XMATCH(C526,FitCurve!AF526:AF1525,1))</f>
        <v/>
      </c>
      <c r="L526" s="3" t="str" cm="1">
        <f t="array" ref="L526">IF(C526="","",INDEX(FitCurve!$AE$3:$AE$1002,H526))</f>
        <v/>
      </c>
      <c r="M526" s="3" t="str" cm="1">
        <f t="array" ref="M526">IF(C526="","",INDEX(FitCurve!$AE$3:$AE$1002,I526))</f>
        <v/>
      </c>
      <c r="N526" s="3" t="str" cm="1">
        <f t="array" ref="N526">IF(C526="","",INDEX(FitCurve!$AF$3:$AF$1002,J526))</f>
        <v/>
      </c>
      <c r="O526" s="3" t="str" cm="1">
        <f t="array" ref="O526">IF(C526="","",INDEX(FitCurve!$AF$3:$AF$1002,K526))</f>
        <v/>
      </c>
      <c r="P526" s="3" t="str" cm="1">
        <f t="array" ref="P526">IF(C526="","",INDEX(FitCurve!$B$3:$B$1002,H526))</f>
        <v/>
      </c>
      <c r="Q526" s="3" t="str" cm="1">
        <f t="array" ref="Q526">IF(C526="","",INDEX(FitCurve!$B$3:$B$1002,I526))</f>
        <v/>
      </c>
      <c r="R526" s="3" t="str" cm="1">
        <f t="array" ref="R526">IF(C526="","",INDEX(FitCurve!$B$3:$B$1002,J526))</f>
        <v/>
      </c>
      <c r="S526" s="3" t="str" cm="1">
        <f t="array" ref="S526">IF(C526="","",INDEX(FitCurve!$B$3:$B$1002,K526))</f>
        <v/>
      </c>
    </row>
    <row r="527" spans="3:19" x14ac:dyDescent="0.25">
      <c r="C527" s="36"/>
      <c r="D527" s="3" t="str">
        <f>IF(C527="","",IF(OR(C527&gt;MAX(_xlfn.ANCHORARRAY(FitCurve!$E$3)),C527&lt;MIN(_xlfn.ANCHORARRAY(FitCurve!$E$3))),"Out of range",IF(CurveFitting!$N$3="5PL",10^(CurveFitting!$U$26-((LOG10(((CurveFitting!$U$25-CurveFitting!$U$24)/(C527-CurveFitting!$U$24))^(1/CurveFitting!$U$28)-1))/1)/CurveFitting!$U$27),
IF(CurveFitting!$N$3="4PL",10^(CurveFitting!$U$26-((LOG10((CurveFitting!$U$25-CurveFitting!$U$24)/(C527-CurveFitting!$U$24)-1))/CurveFitting!$U$27)),
IF(CurveFitting!$N$3="Linear",(C527-CurveFitting!$U$24)/CurveFitting!$U$25,
IF(CurveFitting!$N$3="Hyperbolic",CurveFitting!$U$25*C527/(CurveFitting!$U$24-C527),
IF(CurveFitting!$N$3="Exp1",CurveFitting!$U$26*LN(CurveFitting!$U$25/(CurveFitting!$U$25-C527)-CurveFitting!$U$24/(CurveFitting!$U$25-C527)),
IF(CurveFitting!$N$3="Exp2",CurveFitting!$U$26*LOG(CurveFitting!$U$24/(CurveFitting!$U$24-C527)-CurveFitting!$U$25/(CurveFitting!$U$24-C527)),""))))))))</f>
        <v/>
      </c>
      <c r="E527" s="3" t="str">
        <f>IFERROR(IF(C527="","",IF(OR(C527&gt;MAX(_xlfn.ANCHORARRAY(FitCurve!$E$3)),C527&lt;MIN(_xlfn.ANCHORARRAY(FitCurve!$E$3))),"Out of range","[ " &amp; TEXT(_xlfn.FORECAST.LINEAR(C527,R527:S527,N527:O527),"#.####") &amp; ", " &amp; TEXT(_xlfn.FORECAST.LINEAR(C527,P527:Q527,L527:M527),"#.####") &amp; " ]")),"")</f>
        <v/>
      </c>
      <c r="H527" s="52" t="str">
        <f>IF(C527="","",_xlfn.XMATCH(C527,FitCurve!AE527:AE1526,-1))</f>
        <v/>
      </c>
      <c r="I527" s="52" t="str">
        <f>IF(C527="","",_xlfn.XMATCH(C527,FitCurve!AE527:AE1526,1))</f>
        <v/>
      </c>
      <c r="J527" s="52" t="str">
        <f>IF(C527="","",_xlfn.XMATCH(C527,FitCurve!AF527:AF1526,-1))</f>
        <v/>
      </c>
      <c r="K527" s="52" t="str">
        <f>IF(C527="","",_xlfn.XMATCH(C527,FitCurve!AF527:AF1526,1))</f>
        <v/>
      </c>
      <c r="L527" s="3" t="str" cm="1">
        <f t="array" ref="L527">IF(C527="","",INDEX(FitCurve!$AE$3:$AE$1002,H527))</f>
        <v/>
      </c>
      <c r="M527" s="3" t="str" cm="1">
        <f t="array" ref="M527">IF(C527="","",INDEX(FitCurve!$AE$3:$AE$1002,I527))</f>
        <v/>
      </c>
      <c r="N527" s="3" t="str" cm="1">
        <f t="array" ref="N527">IF(C527="","",INDEX(FitCurve!$AF$3:$AF$1002,J527))</f>
        <v/>
      </c>
      <c r="O527" s="3" t="str" cm="1">
        <f t="array" ref="O527">IF(C527="","",INDEX(FitCurve!$AF$3:$AF$1002,K527))</f>
        <v/>
      </c>
      <c r="P527" s="3" t="str" cm="1">
        <f t="array" ref="P527">IF(C527="","",INDEX(FitCurve!$B$3:$B$1002,H527))</f>
        <v/>
      </c>
      <c r="Q527" s="3" t="str" cm="1">
        <f t="array" ref="Q527">IF(C527="","",INDEX(FitCurve!$B$3:$B$1002,I527))</f>
        <v/>
      </c>
      <c r="R527" s="3" t="str" cm="1">
        <f t="array" ref="R527">IF(C527="","",INDEX(FitCurve!$B$3:$B$1002,J527))</f>
        <v/>
      </c>
      <c r="S527" s="3" t="str" cm="1">
        <f t="array" ref="S527">IF(C527="","",INDEX(FitCurve!$B$3:$B$1002,K527))</f>
        <v/>
      </c>
    </row>
    <row r="528" spans="3:19" x14ac:dyDescent="0.25">
      <c r="C528" s="36"/>
      <c r="D528" s="3" t="str">
        <f>IF(C528="","",IF(OR(C528&gt;MAX(_xlfn.ANCHORARRAY(FitCurve!$E$3)),C528&lt;MIN(_xlfn.ANCHORARRAY(FitCurve!$E$3))),"Out of range",IF(CurveFitting!$N$3="5PL",10^(CurveFitting!$U$26-((LOG10(((CurveFitting!$U$25-CurveFitting!$U$24)/(C528-CurveFitting!$U$24))^(1/CurveFitting!$U$28)-1))/1)/CurveFitting!$U$27),
IF(CurveFitting!$N$3="4PL",10^(CurveFitting!$U$26-((LOG10((CurveFitting!$U$25-CurveFitting!$U$24)/(C528-CurveFitting!$U$24)-1))/CurveFitting!$U$27)),
IF(CurveFitting!$N$3="Linear",(C528-CurveFitting!$U$24)/CurveFitting!$U$25,
IF(CurveFitting!$N$3="Hyperbolic",CurveFitting!$U$25*C528/(CurveFitting!$U$24-C528),
IF(CurveFitting!$N$3="Exp1",CurveFitting!$U$26*LN(CurveFitting!$U$25/(CurveFitting!$U$25-C528)-CurveFitting!$U$24/(CurveFitting!$U$25-C528)),
IF(CurveFitting!$N$3="Exp2",CurveFitting!$U$26*LOG(CurveFitting!$U$24/(CurveFitting!$U$24-C528)-CurveFitting!$U$25/(CurveFitting!$U$24-C528)),""))))))))</f>
        <v/>
      </c>
      <c r="E528" s="3" t="str">
        <f>IFERROR(IF(C528="","",IF(OR(C528&gt;MAX(_xlfn.ANCHORARRAY(FitCurve!$E$3)),C528&lt;MIN(_xlfn.ANCHORARRAY(FitCurve!$E$3))),"Out of range","[ " &amp; TEXT(_xlfn.FORECAST.LINEAR(C528,R528:S528,N528:O528),"#.####") &amp; ", " &amp; TEXT(_xlfn.FORECAST.LINEAR(C528,P528:Q528,L528:M528),"#.####") &amp; " ]")),"")</f>
        <v/>
      </c>
      <c r="H528" s="52" t="str">
        <f>IF(C528="","",_xlfn.XMATCH(C528,FitCurve!AE528:AE1527,-1))</f>
        <v/>
      </c>
      <c r="I528" s="52" t="str">
        <f>IF(C528="","",_xlfn.XMATCH(C528,FitCurve!AE528:AE1527,1))</f>
        <v/>
      </c>
      <c r="J528" s="52" t="str">
        <f>IF(C528="","",_xlfn.XMATCH(C528,FitCurve!AF528:AF1527,-1))</f>
        <v/>
      </c>
      <c r="K528" s="52" t="str">
        <f>IF(C528="","",_xlfn.XMATCH(C528,FitCurve!AF528:AF1527,1))</f>
        <v/>
      </c>
      <c r="L528" s="3" t="str" cm="1">
        <f t="array" ref="L528">IF(C528="","",INDEX(FitCurve!$AE$3:$AE$1002,H528))</f>
        <v/>
      </c>
      <c r="M528" s="3" t="str" cm="1">
        <f t="array" ref="M528">IF(C528="","",INDEX(FitCurve!$AE$3:$AE$1002,I528))</f>
        <v/>
      </c>
      <c r="N528" s="3" t="str" cm="1">
        <f t="array" ref="N528">IF(C528="","",INDEX(FitCurve!$AF$3:$AF$1002,J528))</f>
        <v/>
      </c>
      <c r="O528" s="3" t="str" cm="1">
        <f t="array" ref="O528">IF(C528="","",INDEX(FitCurve!$AF$3:$AF$1002,K528))</f>
        <v/>
      </c>
      <c r="P528" s="3" t="str" cm="1">
        <f t="array" ref="P528">IF(C528="","",INDEX(FitCurve!$B$3:$B$1002,H528))</f>
        <v/>
      </c>
      <c r="Q528" s="3" t="str" cm="1">
        <f t="array" ref="Q528">IF(C528="","",INDEX(FitCurve!$B$3:$B$1002,I528))</f>
        <v/>
      </c>
      <c r="R528" s="3" t="str" cm="1">
        <f t="array" ref="R528">IF(C528="","",INDEX(FitCurve!$B$3:$B$1002,J528))</f>
        <v/>
      </c>
      <c r="S528" s="3" t="str" cm="1">
        <f t="array" ref="S528">IF(C528="","",INDEX(FitCurve!$B$3:$B$1002,K528))</f>
        <v/>
      </c>
    </row>
    <row r="529" spans="3:19" x14ac:dyDescent="0.25">
      <c r="C529" s="36"/>
      <c r="D529" s="3" t="str">
        <f>IF(C529="","",IF(OR(C529&gt;MAX(_xlfn.ANCHORARRAY(FitCurve!$E$3)),C529&lt;MIN(_xlfn.ANCHORARRAY(FitCurve!$E$3))),"Out of range",IF(CurveFitting!$N$3="5PL",10^(CurveFitting!$U$26-((LOG10(((CurveFitting!$U$25-CurveFitting!$U$24)/(C529-CurveFitting!$U$24))^(1/CurveFitting!$U$28)-1))/1)/CurveFitting!$U$27),
IF(CurveFitting!$N$3="4PL",10^(CurveFitting!$U$26-((LOG10((CurveFitting!$U$25-CurveFitting!$U$24)/(C529-CurveFitting!$U$24)-1))/CurveFitting!$U$27)),
IF(CurveFitting!$N$3="Linear",(C529-CurveFitting!$U$24)/CurveFitting!$U$25,
IF(CurveFitting!$N$3="Hyperbolic",CurveFitting!$U$25*C529/(CurveFitting!$U$24-C529),
IF(CurveFitting!$N$3="Exp1",CurveFitting!$U$26*LN(CurveFitting!$U$25/(CurveFitting!$U$25-C529)-CurveFitting!$U$24/(CurveFitting!$U$25-C529)),
IF(CurveFitting!$N$3="Exp2",CurveFitting!$U$26*LOG(CurveFitting!$U$24/(CurveFitting!$U$24-C529)-CurveFitting!$U$25/(CurveFitting!$U$24-C529)),""))))))))</f>
        <v/>
      </c>
      <c r="E529" s="3" t="str">
        <f>IFERROR(IF(C529="","",IF(OR(C529&gt;MAX(_xlfn.ANCHORARRAY(FitCurve!$E$3)),C529&lt;MIN(_xlfn.ANCHORARRAY(FitCurve!$E$3))),"Out of range","[ " &amp; TEXT(_xlfn.FORECAST.LINEAR(C529,R529:S529,N529:O529),"#.####") &amp; ", " &amp; TEXT(_xlfn.FORECAST.LINEAR(C529,P529:Q529,L529:M529),"#.####") &amp; " ]")),"")</f>
        <v/>
      </c>
      <c r="H529" s="52" t="str">
        <f>IF(C529="","",_xlfn.XMATCH(C529,FitCurve!AE529:AE1528,-1))</f>
        <v/>
      </c>
      <c r="I529" s="52" t="str">
        <f>IF(C529="","",_xlfn.XMATCH(C529,FitCurve!AE529:AE1528,1))</f>
        <v/>
      </c>
      <c r="J529" s="52" t="str">
        <f>IF(C529="","",_xlfn.XMATCH(C529,FitCurve!AF529:AF1528,-1))</f>
        <v/>
      </c>
      <c r="K529" s="52" t="str">
        <f>IF(C529="","",_xlfn.XMATCH(C529,FitCurve!AF529:AF1528,1))</f>
        <v/>
      </c>
      <c r="L529" s="3" t="str" cm="1">
        <f t="array" ref="L529">IF(C529="","",INDEX(FitCurve!$AE$3:$AE$1002,H529))</f>
        <v/>
      </c>
      <c r="M529" s="3" t="str" cm="1">
        <f t="array" ref="M529">IF(C529="","",INDEX(FitCurve!$AE$3:$AE$1002,I529))</f>
        <v/>
      </c>
      <c r="N529" s="3" t="str" cm="1">
        <f t="array" ref="N529">IF(C529="","",INDEX(FitCurve!$AF$3:$AF$1002,J529))</f>
        <v/>
      </c>
      <c r="O529" s="3" t="str" cm="1">
        <f t="array" ref="O529">IF(C529="","",INDEX(FitCurve!$AF$3:$AF$1002,K529))</f>
        <v/>
      </c>
      <c r="P529" s="3" t="str" cm="1">
        <f t="array" ref="P529">IF(C529="","",INDEX(FitCurve!$B$3:$B$1002,H529))</f>
        <v/>
      </c>
      <c r="Q529" s="3" t="str" cm="1">
        <f t="array" ref="Q529">IF(C529="","",INDEX(FitCurve!$B$3:$B$1002,I529))</f>
        <v/>
      </c>
      <c r="R529" s="3" t="str" cm="1">
        <f t="array" ref="R529">IF(C529="","",INDEX(FitCurve!$B$3:$B$1002,J529))</f>
        <v/>
      </c>
      <c r="S529" s="3" t="str" cm="1">
        <f t="array" ref="S529">IF(C529="","",INDEX(FitCurve!$B$3:$B$1002,K529))</f>
        <v/>
      </c>
    </row>
    <row r="530" spans="3:19" x14ac:dyDescent="0.25">
      <c r="C530" s="36"/>
      <c r="D530" s="3" t="str">
        <f>IF(C530="","",IF(OR(C530&gt;MAX(_xlfn.ANCHORARRAY(FitCurve!$E$3)),C530&lt;MIN(_xlfn.ANCHORARRAY(FitCurve!$E$3))),"Out of range",IF(CurveFitting!$N$3="5PL",10^(CurveFitting!$U$26-((LOG10(((CurveFitting!$U$25-CurveFitting!$U$24)/(C530-CurveFitting!$U$24))^(1/CurveFitting!$U$28)-1))/1)/CurveFitting!$U$27),
IF(CurveFitting!$N$3="4PL",10^(CurveFitting!$U$26-((LOG10((CurveFitting!$U$25-CurveFitting!$U$24)/(C530-CurveFitting!$U$24)-1))/CurveFitting!$U$27)),
IF(CurveFitting!$N$3="Linear",(C530-CurveFitting!$U$24)/CurveFitting!$U$25,
IF(CurveFitting!$N$3="Hyperbolic",CurveFitting!$U$25*C530/(CurveFitting!$U$24-C530),
IF(CurveFitting!$N$3="Exp1",CurveFitting!$U$26*LN(CurveFitting!$U$25/(CurveFitting!$U$25-C530)-CurveFitting!$U$24/(CurveFitting!$U$25-C530)),
IF(CurveFitting!$N$3="Exp2",CurveFitting!$U$26*LOG(CurveFitting!$U$24/(CurveFitting!$U$24-C530)-CurveFitting!$U$25/(CurveFitting!$U$24-C530)),""))))))))</f>
        <v/>
      </c>
      <c r="E530" s="3" t="str">
        <f>IFERROR(IF(C530="","",IF(OR(C530&gt;MAX(_xlfn.ANCHORARRAY(FitCurve!$E$3)),C530&lt;MIN(_xlfn.ANCHORARRAY(FitCurve!$E$3))),"Out of range","[ " &amp; TEXT(_xlfn.FORECAST.LINEAR(C530,R530:S530,N530:O530),"#.####") &amp; ", " &amp; TEXT(_xlfn.FORECAST.LINEAR(C530,P530:Q530,L530:M530),"#.####") &amp; " ]")),"")</f>
        <v/>
      </c>
      <c r="H530" s="52" t="str">
        <f>IF(C530="","",_xlfn.XMATCH(C530,FitCurve!AE530:AE1529,-1))</f>
        <v/>
      </c>
      <c r="I530" s="52" t="str">
        <f>IF(C530="","",_xlfn.XMATCH(C530,FitCurve!AE530:AE1529,1))</f>
        <v/>
      </c>
      <c r="J530" s="52" t="str">
        <f>IF(C530="","",_xlfn.XMATCH(C530,FitCurve!AF530:AF1529,-1))</f>
        <v/>
      </c>
      <c r="K530" s="52" t="str">
        <f>IF(C530="","",_xlfn.XMATCH(C530,FitCurve!AF530:AF1529,1))</f>
        <v/>
      </c>
      <c r="L530" s="3" t="str" cm="1">
        <f t="array" ref="L530">IF(C530="","",INDEX(FitCurve!$AE$3:$AE$1002,H530))</f>
        <v/>
      </c>
      <c r="M530" s="3" t="str" cm="1">
        <f t="array" ref="M530">IF(C530="","",INDEX(FitCurve!$AE$3:$AE$1002,I530))</f>
        <v/>
      </c>
      <c r="N530" s="3" t="str" cm="1">
        <f t="array" ref="N530">IF(C530="","",INDEX(FitCurve!$AF$3:$AF$1002,J530))</f>
        <v/>
      </c>
      <c r="O530" s="3" t="str" cm="1">
        <f t="array" ref="O530">IF(C530="","",INDEX(FitCurve!$AF$3:$AF$1002,K530))</f>
        <v/>
      </c>
      <c r="P530" s="3" t="str" cm="1">
        <f t="array" ref="P530">IF(C530="","",INDEX(FitCurve!$B$3:$B$1002,H530))</f>
        <v/>
      </c>
      <c r="Q530" s="3" t="str" cm="1">
        <f t="array" ref="Q530">IF(C530="","",INDEX(FitCurve!$B$3:$B$1002,I530))</f>
        <v/>
      </c>
      <c r="R530" s="3" t="str" cm="1">
        <f t="array" ref="R530">IF(C530="","",INDEX(FitCurve!$B$3:$B$1002,J530))</f>
        <v/>
      </c>
      <c r="S530" s="3" t="str" cm="1">
        <f t="array" ref="S530">IF(C530="","",INDEX(FitCurve!$B$3:$B$1002,K530))</f>
        <v/>
      </c>
    </row>
    <row r="531" spans="3:19" x14ac:dyDescent="0.25">
      <c r="C531" s="36"/>
      <c r="D531" s="3" t="str">
        <f>IF(C531="","",IF(OR(C531&gt;MAX(_xlfn.ANCHORARRAY(FitCurve!$E$3)),C531&lt;MIN(_xlfn.ANCHORARRAY(FitCurve!$E$3))),"Out of range",IF(CurveFitting!$N$3="5PL",10^(CurveFitting!$U$26-((LOG10(((CurveFitting!$U$25-CurveFitting!$U$24)/(C531-CurveFitting!$U$24))^(1/CurveFitting!$U$28)-1))/1)/CurveFitting!$U$27),
IF(CurveFitting!$N$3="4PL",10^(CurveFitting!$U$26-((LOG10((CurveFitting!$U$25-CurveFitting!$U$24)/(C531-CurveFitting!$U$24)-1))/CurveFitting!$U$27)),
IF(CurveFitting!$N$3="Linear",(C531-CurveFitting!$U$24)/CurveFitting!$U$25,
IF(CurveFitting!$N$3="Hyperbolic",CurveFitting!$U$25*C531/(CurveFitting!$U$24-C531),
IF(CurveFitting!$N$3="Exp1",CurveFitting!$U$26*LN(CurveFitting!$U$25/(CurveFitting!$U$25-C531)-CurveFitting!$U$24/(CurveFitting!$U$25-C531)),
IF(CurveFitting!$N$3="Exp2",CurveFitting!$U$26*LOG(CurveFitting!$U$24/(CurveFitting!$U$24-C531)-CurveFitting!$U$25/(CurveFitting!$U$24-C531)),""))))))))</f>
        <v/>
      </c>
      <c r="E531" s="3" t="str">
        <f>IFERROR(IF(C531="","",IF(OR(C531&gt;MAX(_xlfn.ANCHORARRAY(FitCurve!$E$3)),C531&lt;MIN(_xlfn.ANCHORARRAY(FitCurve!$E$3))),"Out of range","[ " &amp; TEXT(_xlfn.FORECAST.LINEAR(C531,R531:S531,N531:O531),"#.####") &amp; ", " &amp; TEXT(_xlfn.FORECAST.LINEAR(C531,P531:Q531,L531:M531),"#.####") &amp; " ]")),"")</f>
        <v/>
      </c>
      <c r="H531" s="52" t="str">
        <f>IF(C531="","",_xlfn.XMATCH(C531,FitCurve!AE531:AE1530,-1))</f>
        <v/>
      </c>
      <c r="I531" s="52" t="str">
        <f>IF(C531="","",_xlfn.XMATCH(C531,FitCurve!AE531:AE1530,1))</f>
        <v/>
      </c>
      <c r="J531" s="52" t="str">
        <f>IF(C531="","",_xlfn.XMATCH(C531,FitCurve!AF531:AF1530,-1))</f>
        <v/>
      </c>
      <c r="K531" s="52" t="str">
        <f>IF(C531="","",_xlfn.XMATCH(C531,FitCurve!AF531:AF1530,1))</f>
        <v/>
      </c>
      <c r="L531" s="3" t="str" cm="1">
        <f t="array" ref="L531">IF(C531="","",INDEX(FitCurve!$AE$3:$AE$1002,H531))</f>
        <v/>
      </c>
      <c r="M531" s="3" t="str" cm="1">
        <f t="array" ref="M531">IF(C531="","",INDEX(FitCurve!$AE$3:$AE$1002,I531))</f>
        <v/>
      </c>
      <c r="N531" s="3" t="str" cm="1">
        <f t="array" ref="N531">IF(C531="","",INDEX(FitCurve!$AF$3:$AF$1002,J531))</f>
        <v/>
      </c>
      <c r="O531" s="3" t="str" cm="1">
        <f t="array" ref="O531">IF(C531="","",INDEX(FitCurve!$AF$3:$AF$1002,K531))</f>
        <v/>
      </c>
      <c r="P531" s="3" t="str" cm="1">
        <f t="array" ref="P531">IF(C531="","",INDEX(FitCurve!$B$3:$B$1002,H531))</f>
        <v/>
      </c>
      <c r="Q531" s="3" t="str" cm="1">
        <f t="array" ref="Q531">IF(C531="","",INDEX(FitCurve!$B$3:$B$1002,I531))</f>
        <v/>
      </c>
      <c r="R531" s="3" t="str" cm="1">
        <f t="array" ref="R531">IF(C531="","",INDEX(FitCurve!$B$3:$B$1002,J531))</f>
        <v/>
      </c>
      <c r="S531" s="3" t="str" cm="1">
        <f t="array" ref="S531">IF(C531="","",INDEX(FitCurve!$B$3:$B$1002,K531))</f>
        <v/>
      </c>
    </row>
    <row r="532" spans="3:19" x14ac:dyDescent="0.25">
      <c r="C532" s="36"/>
      <c r="D532" s="3" t="str">
        <f>IF(C532="","",IF(OR(C532&gt;MAX(_xlfn.ANCHORARRAY(FitCurve!$E$3)),C532&lt;MIN(_xlfn.ANCHORARRAY(FitCurve!$E$3))),"Out of range",IF(CurveFitting!$N$3="5PL",10^(CurveFitting!$U$26-((LOG10(((CurveFitting!$U$25-CurveFitting!$U$24)/(C532-CurveFitting!$U$24))^(1/CurveFitting!$U$28)-1))/1)/CurveFitting!$U$27),
IF(CurveFitting!$N$3="4PL",10^(CurveFitting!$U$26-((LOG10((CurveFitting!$U$25-CurveFitting!$U$24)/(C532-CurveFitting!$U$24)-1))/CurveFitting!$U$27)),
IF(CurveFitting!$N$3="Linear",(C532-CurveFitting!$U$24)/CurveFitting!$U$25,
IF(CurveFitting!$N$3="Hyperbolic",CurveFitting!$U$25*C532/(CurveFitting!$U$24-C532),
IF(CurveFitting!$N$3="Exp1",CurveFitting!$U$26*LN(CurveFitting!$U$25/(CurveFitting!$U$25-C532)-CurveFitting!$U$24/(CurveFitting!$U$25-C532)),
IF(CurveFitting!$N$3="Exp2",CurveFitting!$U$26*LOG(CurveFitting!$U$24/(CurveFitting!$U$24-C532)-CurveFitting!$U$25/(CurveFitting!$U$24-C532)),""))))))))</f>
        <v/>
      </c>
      <c r="E532" s="3" t="str">
        <f>IFERROR(IF(C532="","",IF(OR(C532&gt;MAX(_xlfn.ANCHORARRAY(FitCurve!$E$3)),C532&lt;MIN(_xlfn.ANCHORARRAY(FitCurve!$E$3))),"Out of range","[ " &amp; TEXT(_xlfn.FORECAST.LINEAR(C532,R532:S532,N532:O532),"#.####") &amp; ", " &amp; TEXT(_xlfn.FORECAST.LINEAR(C532,P532:Q532,L532:M532),"#.####") &amp; " ]")),"")</f>
        <v/>
      </c>
      <c r="H532" s="52" t="str">
        <f>IF(C532="","",_xlfn.XMATCH(C532,FitCurve!AE532:AE1531,-1))</f>
        <v/>
      </c>
      <c r="I532" s="52" t="str">
        <f>IF(C532="","",_xlfn.XMATCH(C532,FitCurve!AE532:AE1531,1))</f>
        <v/>
      </c>
      <c r="J532" s="52" t="str">
        <f>IF(C532="","",_xlfn.XMATCH(C532,FitCurve!AF532:AF1531,-1))</f>
        <v/>
      </c>
      <c r="K532" s="52" t="str">
        <f>IF(C532="","",_xlfn.XMATCH(C532,FitCurve!AF532:AF1531,1))</f>
        <v/>
      </c>
      <c r="L532" s="3" t="str" cm="1">
        <f t="array" ref="L532">IF(C532="","",INDEX(FitCurve!$AE$3:$AE$1002,H532))</f>
        <v/>
      </c>
      <c r="M532" s="3" t="str" cm="1">
        <f t="array" ref="M532">IF(C532="","",INDEX(FitCurve!$AE$3:$AE$1002,I532))</f>
        <v/>
      </c>
      <c r="N532" s="3" t="str" cm="1">
        <f t="array" ref="N532">IF(C532="","",INDEX(FitCurve!$AF$3:$AF$1002,J532))</f>
        <v/>
      </c>
      <c r="O532" s="3" t="str" cm="1">
        <f t="array" ref="O532">IF(C532="","",INDEX(FitCurve!$AF$3:$AF$1002,K532))</f>
        <v/>
      </c>
      <c r="P532" s="3" t="str" cm="1">
        <f t="array" ref="P532">IF(C532="","",INDEX(FitCurve!$B$3:$B$1002,H532))</f>
        <v/>
      </c>
      <c r="Q532" s="3" t="str" cm="1">
        <f t="array" ref="Q532">IF(C532="","",INDEX(FitCurve!$B$3:$B$1002,I532))</f>
        <v/>
      </c>
      <c r="R532" s="3" t="str" cm="1">
        <f t="array" ref="R532">IF(C532="","",INDEX(FitCurve!$B$3:$B$1002,J532))</f>
        <v/>
      </c>
      <c r="S532" s="3" t="str" cm="1">
        <f t="array" ref="S532">IF(C532="","",INDEX(FitCurve!$B$3:$B$1002,K532))</f>
        <v/>
      </c>
    </row>
    <row r="533" spans="3:19" x14ac:dyDescent="0.25">
      <c r="C533" s="36"/>
      <c r="D533" s="3" t="str">
        <f>IF(C533="","",IF(OR(C533&gt;MAX(_xlfn.ANCHORARRAY(FitCurve!$E$3)),C533&lt;MIN(_xlfn.ANCHORARRAY(FitCurve!$E$3))),"Out of range",IF(CurveFitting!$N$3="5PL",10^(CurveFitting!$U$26-((LOG10(((CurveFitting!$U$25-CurveFitting!$U$24)/(C533-CurveFitting!$U$24))^(1/CurveFitting!$U$28)-1))/1)/CurveFitting!$U$27),
IF(CurveFitting!$N$3="4PL",10^(CurveFitting!$U$26-((LOG10((CurveFitting!$U$25-CurveFitting!$U$24)/(C533-CurveFitting!$U$24)-1))/CurveFitting!$U$27)),
IF(CurveFitting!$N$3="Linear",(C533-CurveFitting!$U$24)/CurveFitting!$U$25,
IF(CurveFitting!$N$3="Hyperbolic",CurveFitting!$U$25*C533/(CurveFitting!$U$24-C533),
IF(CurveFitting!$N$3="Exp1",CurveFitting!$U$26*LN(CurveFitting!$U$25/(CurveFitting!$U$25-C533)-CurveFitting!$U$24/(CurveFitting!$U$25-C533)),
IF(CurveFitting!$N$3="Exp2",CurveFitting!$U$26*LOG(CurveFitting!$U$24/(CurveFitting!$U$24-C533)-CurveFitting!$U$25/(CurveFitting!$U$24-C533)),""))))))))</f>
        <v/>
      </c>
      <c r="E533" s="3" t="str">
        <f>IFERROR(IF(C533="","",IF(OR(C533&gt;MAX(_xlfn.ANCHORARRAY(FitCurve!$E$3)),C533&lt;MIN(_xlfn.ANCHORARRAY(FitCurve!$E$3))),"Out of range","[ " &amp; TEXT(_xlfn.FORECAST.LINEAR(C533,R533:S533,N533:O533),"#.####") &amp; ", " &amp; TEXT(_xlfn.FORECAST.LINEAR(C533,P533:Q533,L533:M533),"#.####") &amp; " ]")),"")</f>
        <v/>
      </c>
      <c r="H533" s="52" t="str">
        <f>IF(C533="","",_xlfn.XMATCH(C533,FitCurve!AE533:AE1532,-1))</f>
        <v/>
      </c>
      <c r="I533" s="52" t="str">
        <f>IF(C533="","",_xlfn.XMATCH(C533,FitCurve!AE533:AE1532,1))</f>
        <v/>
      </c>
      <c r="J533" s="52" t="str">
        <f>IF(C533="","",_xlfn.XMATCH(C533,FitCurve!AF533:AF1532,-1))</f>
        <v/>
      </c>
      <c r="K533" s="52" t="str">
        <f>IF(C533="","",_xlfn.XMATCH(C533,FitCurve!AF533:AF1532,1))</f>
        <v/>
      </c>
      <c r="L533" s="3" t="str" cm="1">
        <f t="array" ref="L533">IF(C533="","",INDEX(FitCurve!$AE$3:$AE$1002,H533))</f>
        <v/>
      </c>
      <c r="M533" s="3" t="str" cm="1">
        <f t="array" ref="M533">IF(C533="","",INDEX(FitCurve!$AE$3:$AE$1002,I533))</f>
        <v/>
      </c>
      <c r="N533" s="3" t="str" cm="1">
        <f t="array" ref="N533">IF(C533="","",INDEX(FitCurve!$AF$3:$AF$1002,J533))</f>
        <v/>
      </c>
      <c r="O533" s="3" t="str" cm="1">
        <f t="array" ref="O533">IF(C533="","",INDEX(FitCurve!$AF$3:$AF$1002,K533))</f>
        <v/>
      </c>
      <c r="P533" s="3" t="str" cm="1">
        <f t="array" ref="P533">IF(C533="","",INDEX(FitCurve!$B$3:$B$1002,H533))</f>
        <v/>
      </c>
      <c r="Q533" s="3" t="str" cm="1">
        <f t="array" ref="Q533">IF(C533="","",INDEX(FitCurve!$B$3:$B$1002,I533))</f>
        <v/>
      </c>
      <c r="R533" s="3" t="str" cm="1">
        <f t="array" ref="R533">IF(C533="","",INDEX(FitCurve!$B$3:$B$1002,J533))</f>
        <v/>
      </c>
      <c r="S533" s="3" t="str" cm="1">
        <f t="array" ref="S533">IF(C533="","",INDEX(FitCurve!$B$3:$B$1002,K533))</f>
        <v/>
      </c>
    </row>
    <row r="534" spans="3:19" x14ac:dyDescent="0.25">
      <c r="C534" s="36"/>
      <c r="D534" s="3" t="str">
        <f>IF(C534="","",IF(OR(C534&gt;MAX(_xlfn.ANCHORARRAY(FitCurve!$E$3)),C534&lt;MIN(_xlfn.ANCHORARRAY(FitCurve!$E$3))),"Out of range",IF(CurveFitting!$N$3="5PL",10^(CurveFitting!$U$26-((LOG10(((CurveFitting!$U$25-CurveFitting!$U$24)/(C534-CurveFitting!$U$24))^(1/CurveFitting!$U$28)-1))/1)/CurveFitting!$U$27),
IF(CurveFitting!$N$3="4PL",10^(CurveFitting!$U$26-((LOG10((CurveFitting!$U$25-CurveFitting!$U$24)/(C534-CurveFitting!$U$24)-1))/CurveFitting!$U$27)),
IF(CurveFitting!$N$3="Linear",(C534-CurveFitting!$U$24)/CurveFitting!$U$25,
IF(CurveFitting!$N$3="Hyperbolic",CurveFitting!$U$25*C534/(CurveFitting!$U$24-C534),
IF(CurveFitting!$N$3="Exp1",CurveFitting!$U$26*LN(CurveFitting!$U$25/(CurveFitting!$U$25-C534)-CurveFitting!$U$24/(CurveFitting!$U$25-C534)),
IF(CurveFitting!$N$3="Exp2",CurveFitting!$U$26*LOG(CurveFitting!$U$24/(CurveFitting!$U$24-C534)-CurveFitting!$U$25/(CurveFitting!$U$24-C534)),""))))))))</f>
        <v/>
      </c>
      <c r="E534" s="3" t="str">
        <f>IFERROR(IF(C534="","",IF(OR(C534&gt;MAX(_xlfn.ANCHORARRAY(FitCurve!$E$3)),C534&lt;MIN(_xlfn.ANCHORARRAY(FitCurve!$E$3))),"Out of range","[ " &amp; TEXT(_xlfn.FORECAST.LINEAR(C534,R534:S534,N534:O534),"#.####") &amp; ", " &amp; TEXT(_xlfn.FORECAST.LINEAR(C534,P534:Q534,L534:M534),"#.####") &amp; " ]")),"")</f>
        <v/>
      </c>
      <c r="H534" s="52" t="str">
        <f>IF(C534="","",_xlfn.XMATCH(C534,FitCurve!AE534:AE1533,-1))</f>
        <v/>
      </c>
      <c r="I534" s="52" t="str">
        <f>IF(C534="","",_xlfn.XMATCH(C534,FitCurve!AE534:AE1533,1))</f>
        <v/>
      </c>
      <c r="J534" s="52" t="str">
        <f>IF(C534="","",_xlfn.XMATCH(C534,FitCurve!AF534:AF1533,-1))</f>
        <v/>
      </c>
      <c r="K534" s="52" t="str">
        <f>IF(C534="","",_xlfn.XMATCH(C534,FitCurve!AF534:AF1533,1))</f>
        <v/>
      </c>
      <c r="L534" s="3" t="str" cm="1">
        <f t="array" ref="L534">IF(C534="","",INDEX(FitCurve!$AE$3:$AE$1002,H534))</f>
        <v/>
      </c>
      <c r="M534" s="3" t="str" cm="1">
        <f t="array" ref="M534">IF(C534="","",INDEX(FitCurve!$AE$3:$AE$1002,I534))</f>
        <v/>
      </c>
      <c r="N534" s="3" t="str" cm="1">
        <f t="array" ref="N534">IF(C534="","",INDEX(FitCurve!$AF$3:$AF$1002,J534))</f>
        <v/>
      </c>
      <c r="O534" s="3" t="str" cm="1">
        <f t="array" ref="O534">IF(C534="","",INDEX(FitCurve!$AF$3:$AF$1002,K534))</f>
        <v/>
      </c>
      <c r="P534" s="3" t="str" cm="1">
        <f t="array" ref="P534">IF(C534="","",INDEX(FitCurve!$B$3:$B$1002,H534))</f>
        <v/>
      </c>
      <c r="Q534" s="3" t="str" cm="1">
        <f t="array" ref="Q534">IF(C534="","",INDEX(FitCurve!$B$3:$B$1002,I534))</f>
        <v/>
      </c>
      <c r="R534" s="3" t="str" cm="1">
        <f t="array" ref="R534">IF(C534="","",INDEX(FitCurve!$B$3:$B$1002,J534))</f>
        <v/>
      </c>
      <c r="S534" s="3" t="str" cm="1">
        <f t="array" ref="S534">IF(C534="","",INDEX(FitCurve!$B$3:$B$1002,K534))</f>
        <v/>
      </c>
    </row>
    <row r="535" spans="3:19" x14ac:dyDescent="0.25">
      <c r="C535" s="36"/>
      <c r="D535" s="3" t="str">
        <f>IF(C535="","",IF(OR(C535&gt;MAX(_xlfn.ANCHORARRAY(FitCurve!$E$3)),C535&lt;MIN(_xlfn.ANCHORARRAY(FitCurve!$E$3))),"Out of range",IF(CurveFitting!$N$3="5PL",10^(CurveFitting!$U$26-((LOG10(((CurveFitting!$U$25-CurveFitting!$U$24)/(C535-CurveFitting!$U$24))^(1/CurveFitting!$U$28)-1))/1)/CurveFitting!$U$27),
IF(CurveFitting!$N$3="4PL",10^(CurveFitting!$U$26-((LOG10((CurveFitting!$U$25-CurveFitting!$U$24)/(C535-CurveFitting!$U$24)-1))/CurveFitting!$U$27)),
IF(CurveFitting!$N$3="Linear",(C535-CurveFitting!$U$24)/CurveFitting!$U$25,
IF(CurveFitting!$N$3="Hyperbolic",CurveFitting!$U$25*C535/(CurveFitting!$U$24-C535),
IF(CurveFitting!$N$3="Exp1",CurveFitting!$U$26*LN(CurveFitting!$U$25/(CurveFitting!$U$25-C535)-CurveFitting!$U$24/(CurveFitting!$U$25-C535)),
IF(CurveFitting!$N$3="Exp2",CurveFitting!$U$26*LOG(CurveFitting!$U$24/(CurveFitting!$U$24-C535)-CurveFitting!$U$25/(CurveFitting!$U$24-C535)),""))))))))</f>
        <v/>
      </c>
      <c r="E535" s="3" t="str">
        <f>IFERROR(IF(C535="","",IF(OR(C535&gt;MAX(_xlfn.ANCHORARRAY(FitCurve!$E$3)),C535&lt;MIN(_xlfn.ANCHORARRAY(FitCurve!$E$3))),"Out of range","[ " &amp; TEXT(_xlfn.FORECAST.LINEAR(C535,R535:S535,N535:O535),"#.####") &amp; ", " &amp; TEXT(_xlfn.FORECAST.LINEAR(C535,P535:Q535,L535:M535),"#.####") &amp; " ]")),"")</f>
        <v/>
      </c>
      <c r="H535" s="52" t="str">
        <f>IF(C535="","",_xlfn.XMATCH(C535,FitCurve!AE535:AE1534,-1))</f>
        <v/>
      </c>
      <c r="I535" s="52" t="str">
        <f>IF(C535="","",_xlfn.XMATCH(C535,FitCurve!AE535:AE1534,1))</f>
        <v/>
      </c>
      <c r="J535" s="52" t="str">
        <f>IF(C535="","",_xlfn.XMATCH(C535,FitCurve!AF535:AF1534,-1))</f>
        <v/>
      </c>
      <c r="K535" s="52" t="str">
        <f>IF(C535="","",_xlfn.XMATCH(C535,FitCurve!AF535:AF1534,1))</f>
        <v/>
      </c>
      <c r="L535" s="3" t="str" cm="1">
        <f t="array" ref="L535">IF(C535="","",INDEX(FitCurve!$AE$3:$AE$1002,H535))</f>
        <v/>
      </c>
      <c r="M535" s="3" t="str" cm="1">
        <f t="array" ref="M535">IF(C535="","",INDEX(FitCurve!$AE$3:$AE$1002,I535))</f>
        <v/>
      </c>
      <c r="N535" s="3" t="str" cm="1">
        <f t="array" ref="N535">IF(C535="","",INDEX(FitCurve!$AF$3:$AF$1002,J535))</f>
        <v/>
      </c>
      <c r="O535" s="3" t="str" cm="1">
        <f t="array" ref="O535">IF(C535="","",INDEX(FitCurve!$AF$3:$AF$1002,K535))</f>
        <v/>
      </c>
      <c r="P535" s="3" t="str" cm="1">
        <f t="array" ref="P535">IF(C535="","",INDEX(FitCurve!$B$3:$B$1002,H535))</f>
        <v/>
      </c>
      <c r="Q535" s="3" t="str" cm="1">
        <f t="array" ref="Q535">IF(C535="","",INDEX(FitCurve!$B$3:$B$1002,I535))</f>
        <v/>
      </c>
      <c r="R535" s="3" t="str" cm="1">
        <f t="array" ref="R535">IF(C535="","",INDEX(FitCurve!$B$3:$B$1002,J535))</f>
        <v/>
      </c>
      <c r="S535" s="3" t="str" cm="1">
        <f t="array" ref="S535">IF(C535="","",INDEX(FitCurve!$B$3:$B$1002,K535))</f>
        <v/>
      </c>
    </row>
    <row r="536" spans="3:19" x14ac:dyDescent="0.25">
      <c r="C536" s="36"/>
      <c r="D536" s="3" t="str">
        <f>IF(C536="","",IF(OR(C536&gt;MAX(_xlfn.ANCHORARRAY(FitCurve!$E$3)),C536&lt;MIN(_xlfn.ANCHORARRAY(FitCurve!$E$3))),"Out of range",IF(CurveFitting!$N$3="5PL",10^(CurveFitting!$U$26-((LOG10(((CurveFitting!$U$25-CurveFitting!$U$24)/(C536-CurveFitting!$U$24))^(1/CurveFitting!$U$28)-1))/1)/CurveFitting!$U$27),
IF(CurveFitting!$N$3="4PL",10^(CurveFitting!$U$26-((LOG10((CurveFitting!$U$25-CurveFitting!$U$24)/(C536-CurveFitting!$U$24)-1))/CurveFitting!$U$27)),
IF(CurveFitting!$N$3="Linear",(C536-CurveFitting!$U$24)/CurveFitting!$U$25,
IF(CurveFitting!$N$3="Hyperbolic",CurveFitting!$U$25*C536/(CurveFitting!$U$24-C536),
IF(CurveFitting!$N$3="Exp1",CurveFitting!$U$26*LN(CurveFitting!$U$25/(CurveFitting!$U$25-C536)-CurveFitting!$U$24/(CurveFitting!$U$25-C536)),
IF(CurveFitting!$N$3="Exp2",CurveFitting!$U$26*LOG(CurveFitting!$U$24/(CurveFitting!$U$24-C536)-CurveFitting!$U$25/(CurveFitting!$U$24-C536)),""))))))))</f>
        <v/>
      </c>
      <c r="E536" s="3" t="str">
        <f>IFERROR(IF(C536="","",IF(OR(C536&gt;MAX(_xlfn.ANCHORARRAY(FitCurve!$E$3)),C536&lt;MIN(_xlfn.ANCHORARRAY(FitCurve!$E$3))),"Out of range","[ " &amp; TEXT(_xlfn.FORECAST.LINEAR(C536,R536:S536,N536:O536),"#.####") &amp; ", " &amp; TEXT(_xlfn.FORECAST.LINEAR(C536,P536:Q536,L536:M536),"#.####") &amp; " ]")),"")</f>
        <v/>
      </c>
      <c r="H536" s="52" t="str">
        <f>IF(C536="","",_xlfn.XMATCH(C536,FitCurve!AE536:AE1535,-1))</f>
        <v/>
      </c>
      <c r="I536" s="52" t="str">
        <f>IF(C536="","",_xlfn.XMATCH(C536,FitCurve!AE536:AE1535,1))</f>
        <v/>
      </c>
      <c r="J536" s="52" t="str">
        <f>IF(C536="","",_xlfn.XMATCH(C536,FitCurve!AF536:AF1535,-1))</f>
        <v/>
      </c>
      <c r="K536" s="52" t="str">
        <f>IF(C536="","",_xlfn.XMATCH(C536,FitCurve!AF536:AF1535,1))</f>
        <v/>
      </c>
      <c r="L536" s="3" t="str" cm="1">
        <f t="array" ref="L536">IF(C536="","",INDEX(FitCurve!$AE$3:$AE$1002,H536))</f>
        <v/>
      </c>
      <c r="M536" s="3" t="str" cm="1">
        <f t="array" ref="M536">IF(C536="","",INDEX(FitCurve!$AE$3:$AE$1002,I536))</f>
        <v/>
      </c>
      <c r="N536" s="3" t="str" cm="1">
        <f t="array" ref="N536">IF(C536="","",INDEX(FitCurve!$AF$3:$AF$1002,J536))</f>
        <v/>
      </c>
      <c r="O536" s="3" t="str" cm="1">
        <f t="array" ref="O536">IF(C536="","",INDEX(FitCurve!$AF$3:$AF$1002,K536))</f>
        <v/>
      </c>
      <c r="P536" s="3" t="str" cm="1">
        <f t="array" ref="P536">IF(C536="","",INDEX(FitCurve!$B$3:$B$1002,H536))</f>
        <v/>
      </c>
      <c r="Q536" s="3" t="str" cm="1">
        <f t="array" ref="Q536">IF(C536="","",INDEX(FitCurve!$B$3:$B$1002,I536))</f>
        <v/>
      </c>
      <c r="R536" s="3" t="str" cm="1">
        <f t="array" ref="R536">IF(C536="","",INDEX(FitCurve!$B$3:$B$1002,J536))</f>
        <v/>
      </c>
      <c r="S536" s="3" t="str" cm="1">
        <f t="array" ref="S536">IF(C536="","",INDEX(FitCurve!$B$3:$B$1002,K536))</f>
        <v/>
      </c>
    </row>
    <row r="537" spans="3:19" x14ac:dyDescent="0.25">
      <c r="C537" s="36"/>
      <c r="D537" s="3" t="str">
        <f>IF(C537="","",IF(OR(C537&gt;MAX(_xlfn.ANCHORARRAY(FitCurve!$E$3)),C537&lt;MIN(_xlfn.ANCHORARRAY(FitCurve!$E$3))),"Out of range",IF(CurveFitting!$N$3="5PL",10^(CurveFitting!$U$26-((LOG10(((CurveFitting!$U$25-CurveFitting!$U$24)/(C537-CurveFitting!$U$24))^(1/CurveFitting!$U$28)-1))/1)/CurveFitting!$U$27),
IF(CurveFitting!$N$3="4PL",10^(CurveFitting!$U$26-((LOG10((CurveFitting!$U$25-CurveFitting!$U$24)/(C537-CurveFitting!$U$24)-1))/CurveFitting!$U$27)),
IF(CurveFitting!$N$3="Linear",(C537-CurveFitting!$U$24)/CurveFitting!$U$25,
IF(CurveFitting!$N$3="Hyperbolic",CurveFitting!$U$25*C537/(CurveFitting!$U$24-C537),
IF(CurveFitting!$N$3="Exp1",CurveFitting!$U$26*LN(CurveFitting!$U$25/(CurveFitting!$U$25-C537)-CurveFitting!$U$24/(CurveFitting!$U$25-C537)),
IF(CurveFitting!$N$3="Exp2",CurveFitting!$U$26*LOG(CurveFitting!$U$24/(CurveFitting!$U$24-C537)-CurveFitting!$U$25/(CurveFitting!$U$24-C537)),""))))))))</f>
        <v/>
      </c>
      <c r="E537" s="3" t="str">
        <f>IFERROR(IF(C537="","",IF(OR(C537&gt;MAX(_xlfn.ANCHORARRAY(FitCurve!$E$3)),C537&lt;MIN(_xlfn.ANCHORARRAY(FitCurve!$E$3))),"Out of range","[ " &amp; TEXT(_xlfn.FORECAST.LINEAR(C537,R537:S537,N537:O537),"#.####") &amp; ", " &amp; TEXT(_xlfn.FORECAST.LINEAR(C537,P537:Q537,L537:M537),"#.####") &amp; " ]")),"")</f>
        <v/>
      </c>
      <c r="H537" s="52" t="str">
        <f>IF(C537="","",_xlfn.XMATCH(C537,FitCurve!AE537:AE1536,-1))</f>
        <v/>
      </c>
      <c r="I537" s="52" t="str">
        <f>IF(C537="","",_xlfn.XMATCH(C537,FitCurve!AE537:AE1536,1))</f>
        <v/>
      </c>
      <c r="J537" s="52" t="str">
        <f>IF(C537="","",_xlfn.XMATCH(C537,FitCurve!AF537:AF1536,-1))</f>
        <v/>
      </c>
      <c r="K537" s="52" t="str">
        <f>IF(C537="","",_xlfn.XMATCH(C537,FitCurve!AF537:AF1536,1))</f>
        <v/>
      </c>
      <c r="L537" s="3" t="str" cm="1">
        <f t="array" ref="L537">IF(C537="","",INDEX(FitCurve!$AE$3:$AE$1002,H537))</f>
        <v/>
      </c>
      <c r="M537" s="3" t="str" cm="1">
        <f t="array" ref="M537">IF(C537="","",INDEX(FitCurve!$AE$3:$AE$1002,I537))</f>
        <v/>
      </c>
      <c r="N537" s="3" t="str" cm="1">
        <f t="array" ref="N537">IF(C537="","",INDEX(FitCurve!$AF$3:$AF$1002,J537))</f>
        <v/>
      </c>
      <c r="O537" s="3" t="str" cm="1">
        <f t="array" ref="O537">IF(C537="","",INDEX(FitCurve!$AF$3:$AF$1002,K537))</f>
        <v/>
      </c>
      <c r="P537" s="3" t="str" cm="1">
        <f t="array" ref="P537">IF(C537="","",INDEX(FitCurve!$B$3:$B$1002,H537))</f>
        <v/>
      </c>
      <c r="Q537" s="3" t="str" cm="1">
        <f t="array" ref="Q537">IF(C537="","",INDEX(FitCurve!$B$3:$B$1002,I537))</f>
        <v/>
      </c>
      <c r="R537" s="3" t="str" cm="1">
        <f t="array" ref="R537">IF(C537="","",INDEX(FitCurve!$B$3:$B$1002,J537))</f>
        <v/>
      </c>
      <c r="S537" s="3" t="str" cm="1">
        <f t="array" ref="S537">IF(C537="","",INDEX(FitCurve!$B$3:$B$1002,K537))</f>
        <v/>
      </c>
    </row>
    <row r="538" spans="3:19" x14ac:dyDescent="0.25">
      <c r="C538" s="36"/>
      <c r="D538" s="3" t="str">
        <f>IF(C538="","",IF(OR(C538&gt;MAX(_xlfn.ANCHORARRAY(FitCurve!$E$3)),C538&lt;MIN(_xlfn.ANCHORARRAY(FitCurve!$E$3))),"Out of range",IF(CurveFitting!$N$3="5PL",10^(CurveFitting!$U$26-((LOG10(((CurveFitting!$U$25-CurveFitting!$U$24)/(C538-CurveFitting!$U$24))^(1/CurveFitting!$U$28)-1))/1)/CurveFitting!$U$27),
IF(CurveFitting!$N$3="4PL",10^(CurveFitting!$U$26-((LOG10((CurveFitting!$U$25-CurveFitting!$U$24)/(C538-CurveFitting!$U$24)-1))/CurveFitting!$U$27)),
IF(CurveFitting!$N$3="Linear",(C538-CurveFitting!$U$24)/CurveFitting!$U$25,
IF(CurveFitting!$N$3="Hyperbolic",CurveFitting!$U$25*C538/(CurveFitting!$U$24-C538),
IF(CurveFitting!$N$3="Exp1",CurveFitting!$U$26*LN(CurveFitting!$U$25/(CurveFitting!$U$25-C538)-CurveFitting!$U$24/(CurveFitting!$U$25-C538)),
IF(CurveFitting!$N$3="Exp2",CurveFitting!$U$26*LOG(CurveFitting!$U$24/(CurveFitting!$U$24-C538)-CurveFitting!$U$25/(CurveFitting!$U$24-C538)),""))))))))</f>
        <v/>
      </c>
      <c r="E538" s="3" t="str">
        <f>IFERROR(IF(C538="","",IF(OR(C538&gt;MAX(_xlfn.ANCHORARRAY(FitCurve!$E$3)),C538&lt;MIN(_xlfn.ANCHORARRAY(FitCurve!$E$3))),"Out of range","[ " &amp; TEXT(_xlfn.FORECAST.LINEAR(C538,R538:S538,N538:O538),"#.####") &amp; ", " &amp; TEXT(_xlfn.FORECAST.LINEAR(C538,P538:Q538,L538:M538),"#.####") &amp; " ]")),"")</f>
        <v/>
      </c>
      <c r="H538" s="52" t="str">
        <f>IF(C538="","",_xlfn.XMATCH(C538,FitCurve!AE538:AE1537,-1))</f>
        <v/>
      </c>
      <c r="I538" s="52" t="str">
        <f>IF(C538="","",_xlfn.XMATCH(C538,FitCurve!AE538:AE1537,1))</f>
        <v/>
      </c>
      <c r="J538" s="52" t="str">
        <f>IF(C538="","",_xlfn.XMATCH(C538,FitCurve!AF538:AF1537,-1))</f>
        <v/>
      </c>
      <c r="K538" s="52" t="str">
        <f>IF(C538="","",_xlfn.XMATCH(C538,FitCurve!AF538:AF1537,1))</f>
        <v/>
      </c>
      <c r="L538" s="3" t="str" cm="1">
        <f t="array" ref="L538">IF(C538="","",INDEX(FitCurve!$AE$3:$AE$1002,H538))</f>
        <v/>
      </c>
      <c r="M538" s="3" t="str" cm="1">
        <f t="array" ref="M538">IF(C538="","",INDEX(FitCurve!$AE$3:$AE$1002,I538))</f>
        <v/>
      </c>
      <c r="N538" s="3" t="str" cm="1">
        <f t="array" ref="N538">IF(C538="","",INDEX(FitCurve!$AF$3:$AF$1002,J538))</f>
        <v/>
      </c>
      <c r="O538" s="3" t="str" cm="1">
        <f t="array" ref="O538">IF(C538="","",INDEX(FitCurve!$AF$3:$AF$1002,K538))</f>
        <v/>
      </c>
      <c r="P538" s="3" t="str" cm="1">
        <f t="array" ref="P538">IF(C538="","",INDEX(FitCurve!$B$3:$B$1002,H538))</f>
        <v/>
      </c>
      <c r="Q538" s="3" t="str" cm="1">
        <f t="array" ref="Q538">IF(C538="","",INDEX(FitCurve!$B$3:$B$1002,I538))</f>
        <v/>
      </c>
      <c r="R538" s="3" t="str" cm="1">
        <f t="array" ref="R538">IF(C538="","",INDEX(FitCurve!$B$3:$B$1002,J538))</f>
        <v/>
      </c>
      <c r="S538" s="3" t="str" cm="1">
        <f t="array" ref="S538">IF(C538="","",INDEX(FitCurve!$B$3:$B$1002,K538))</f>
        <v/>
      </c>
    </row>
    <row r="539" spans="3:19" x14ac:dyDescent="0.25">
      <c r="C539" s="36"/>
      <c r="D539" s="3" t="str">
        <f>IF(C539="","",IF(OR(C539&gt;MAX(_xlfn.ANCHORARRAY(FitCurve!$E$3)),C539&lt;MIN(_xlfn.ANCHORARRAY(FitCurve!$E$3))),"Out of range",IF(CurveFitting!$N$3="5PL",10^(CurveFitting!$U$26-((LOG10(((CurveFitting!$U$25-CurveFitting!$U$24)/(C539-CurveFitting!$U$24))^(1/CurveFitting!$U$28)-1))/1)/CurveFitting!$U$27),
IF(CurveFitting!$N$3="4PL",10^(CurveFitting!$U$26-((LOG10((CurveFitting!$U$25-CurveFitting!$U$24)/(C539-CurveFitting!$U$24)-1))/CurveFitting!$U$27)),
IF(CurveFitting!$N$3="Linear",(C539-CurveFitting!$U$24)/CurveFitting!$U$25,
IF(CurveFitting!$N$3="Hyperbolic",CurveFitting!$U$25*C539/(CurveFitting!$U$24-C539),
IF(CurveFitting!$N$3="Exp1",CurveFitting!$U$26*LN(CurveFitting!$U$25/(CurveFitting!$U$25-C539)-CurveFitting!$U$24/(CurveFitting!$U$25-C539)),
IF(CurveFitting!$N$3="Exp2",CurveFitting!$U$26*LOG(CurveFitting!$U$24/(CurveFitting!$U$24-C539)-CurveFitting!$U$25/(CurveFitting!$U$24-C539)),""))))))))</f>
        <v/>
      </c>
      <c r="E539" s="3" t="str">
        <f>IFERROR(IF(C539="","",IF(OR(C539&gt;MAX(_xlfn.ANCHORARRAY(FitCurve!$E$3)),C539&lt;MIN(_xlfn.ANCHORARRAY(FitCurve!$E$3))),"Out of range","[ " &amp; TEXT(_xlfn.FORECAST.LINEAR(C539,R539:S539,N539:O539),"#.####") &amp; ", " &amp; TEXT(_xlfn.FORECAST.LINEAR(C539,P539:Q539,L539:M539),"#.####") &amp; " ]")),"")</f>
        <v/>
      </c>
      <c r="H539" s="52" t="str">
        <f>IF(C539="","",_xlfn.XMATCH(C539,FitCurve!AE539:AE1538,-1))</f>
        <v/>
      </c>
      <c r="I539" s="52" t="str">
        <f>IF(C539="","",_xlfn.XMATCH(C539,FitCurve!AE539:AE1538,1))</f>
        <v/>
      </c>
      <c r="J539" s="52" t="str">
        <f>IF(C539="","",_xlfn.XMATCH(C539,FitCurve!AF539:AF1538,-1))</f>
        <v/>
      </c>
      <c r="K539" s="52" t="str">
        <f>IF(C539="","",_xlfn.XMATCH(C539,FitCurve!AF539:AF1538,1))</f>
        <v/>
      </c>
      <c r="L539" s="3" t="str" cm="1">
        <f t="array" ref="L539">IF(C539="","",INDEX(FitCurve!$AE$3:$AE$1002,H539))</f>
        <v/>
      </c>
      <c r="M539" s="3" t="str" cm="1">
        <f t="array" ref="M539">IF(C539="","",INDEX(FitCurve!$AE$3:$AE$1002,I539))</f>
        <v/>
      </c>
      <c r="N539" s="3" t="str" cm="1">
        <f t="array" ref="N539">IF(C539="","",INDEX(FitCurve!$AF$3:$AF$1002,J539))</f>
        <v/>
      </c>
      <c r="O539" s="3" t="str" cm="1">
        <f t="array" ref="O539">IF(C539="","",INDEX(FitCurve!$AF$3:$AF$1002,K539))</f>
        <v/>
      </c>
      <c r="P539" s="3" t="str" cm="1">
        <f t="array" ref="P539">IF(C539="","",INDEX(FitCurve!$B$3:$B$1002,H539))</f>
        <v/>
      </c>
      <c r="Q539" s="3" t="str" cm="1">
        <f t="array" ref="Q539">IF(C539="","",INDEX(FitCurve!$B$3:$B$1002,I539))</f>
        <v/>
      </c>
      <c r="R539" s="3" t="str" cm="1">
        <f t="array" ref="R539">IF(C539="","",INDEX(FitCurve!$B$3:$B$1002,J539))</f>
        <v/>
      </c>
      <c r="S539" s="3" t="str" cm="1">
        <f t="array" ref="S539">IF(C539="","",INDEX(FitCurve!$B$3:$B$1002,K539))</f>
        <v/>
      </c>
    </row>
    <row r="540" spans="3:19" x14ac:dyDescent="0.25">
      <c r="C540" s="36"/>
      <c r="D540" s="3" t="str">
        <f>IF(C540="","",IF(OR(C540&gt;MAX(_xlfn.ANCHORARRAY(FitCurve!$E$3)),C540&lt;MIN(_xlfn.ANCHORARRAY(FitCurve!$E$3))),"Out of range",IF(CurveFitting!$N$3="5PL",10^(CurveFitting!$U$26-((LOG10(((CurveFitting!$U$25-CurveFitting!$U$24)/(C540-CurveFitting!$U$24))^(1/CurveFitting!$U$28)-1))/1)/CurveFitting!$U$27),
IF(CurveFitting!$N$3="4PL",10^(CurveFitting!$U$26-((LOG10((CurveFitting!$U$25-CurveFitting!$U$24)/(C540-CurveFitting!$U$24)-1))/CurveFitting!$U$27)),
IF(CurveFitting!$N$3="Linear",(C540-CurveFitting!$U$24)/CurveFitting!$U$25,
IF(CurveFitting!$N$3="Hyperbolic",CurveFitting!$U$25*C540/(CurveFitting!$U$24-C540),
IF(CurveFitting!$N$3="Exp1",CurveFitting!$U$26*LN(CurveFitting!$U$25/(CurveFitting!$U$25-C540)-CurveFitting!$U$24/(CurveFitting!$U$25-C540)),
IF(CurveFitting!$N$3="Exp2",CurveFitting!$U$26*LOG(CurveFitting!$U$24/(CurveFitting!$U$24-C540)-CurveFitting!$U$25/(CurveFitting!$U$24-C540)),""))))))))</f>
        <v/>
      </c>
      <c r="E540" s="3" t="str">
        <f>IFERROR(IF(C540="","",IF(OR(C540&gt;MAX(_xlfn.ANCHORARRAY(FitCurve!$E$3)),C540&lt;MIN(_xlfn.ANCHORARRAY(FitCurve!$E$3))),"Out of range","[ " &amp; TEXT(_xlfn.FORECAST.LINEAR(C540,R540:S540,N540:O540),"#.####") &amp; ", " &amp; TEXT(_xlfn.FORECAST.LINEAR(C540,P540:Q540,L540:M540),"#.####") &amp; " ]")),"")</f>
        <v/>
      </c>
      <c r="H540" s="52" t="str">
        <f>IF(C540="","",_xlfn.XMATCH(C540,FitCurve!AE540:AE1539,-1))</f>
        <v/>
      </c>
      <c r="I540" s="52" t="str">
        <f>IF(C540="","",_xlfn.XMATCH(C540,FitCurve!AE540:AE1539,1))</f>
        <v/>
      </c>
      <c r="J540" s="52" t="str">
        <f>IF(C540="","",_xlfn.XMATCH(C540,FitCurve!AF540:AF1539,-1))</f>
        <v/>
      </c>
      <c r="K540" s="52" t="str">
        <f>IF(C540="","",_xlfn.XMATCH(C540,FitCurve!AF540:AF1539,1))</f>
        <v/>
      </c>
      <c r="L540" s="3" t="str" cm="1">
        <f t="array" ref="L540">IF(C540="","",INDEX(FitCurve!$AE$3:$AE$1002,H540))</f>
        <v/>
      </c>
      <c r="M540" s="3" t="str" cm="1">
        <f t="array" ref="M540">IF(C540="","",INDEX(FitCurve!$AE$3:$AE$1002,I540))</f>
        <v/>
      </c>
      <c r="N540" s="3" t="str" cm="1">
        <f t="array" ref="N540">IF(C540="","",INDEX(FitCurve!$AF$3:$AF$1002,J540))</f>
        <v/>
      </c>
      <c r="O540" s="3" t="str" cm="1">
        <f t="array" ref="O540">IF(C540="","",INDEX(FitCurve!$AF$3:$AF$1002,K540))</f>
        <v/>
      </c>
      <c r="P540" s="3" t="str" cm="1">
        <f t="array" ref="P540">IF(C540="","",INDEX(FitCurve!$B$3:$B$1002,H540))</f>
        <v/>
      </c>
      <c r="Q540" s="3" t="str" cm="1">
        <f t="array" ref="Q540">IF(C540="","",INDEX(FitCurve!$B$3:$B$1002,I540))</f>
        <v/>
      </c>
      <c r="R540" s="3" t="str" cm="1">
        <f t="array" ref="R540">IF(C540="","",INDEX(FitCurve!$B$3:$B$1002,J540))</f>
        <v/>
      </c>
      <c r="S540" s="3" t="str" cm="1">
        <f t="array" ref="S540">IF(C540="","",INDEX(FitCurve!$B$3:$B$1002,K540))</f>
        <v/>
      </c>
    </row>
    <row r="541" spans="3:19" x14ac:dyDescent="0.25">
      <c r="C541" s="36"/>
      <c r="D541" s="3" t="str">
        <f>IF(C541="","",IF(OR(C541&gt;MAX(_xlfn.ANCHORARRAY(FitCurve!$E$3)),C541&lt;MIN(_xlfn.ANCHORARRAY(FitCurve!$E$3))),"Out of range",IF(CurveFitting!$N$3="5PL",10^(CurveFitting!$U$26-((LOG10(((CurveFitting!$U$25-CurveFitting!$U$24)/(C541-CurveFitting!$U$24))^(1/CurveFitting!$U$28)-1))/1)/CurveFitting!$U$27),
IF(CurveFitting!$N$3="4PL",10^(CurveFitting!$U$26-((LOG10((CurveFitting!$U$25-CurveFitting!$U$24)/(C541-CurveFitting!$U$24)-1))/CurveFitting!$U$27)),
IF(CurveFitting!$N$3="Linear",(C541-CurveFitting!$U$24)/CurveFitting!$U$25,
IF(CurveFitting!$N$3="Hyperbolic",CurveFitting!$U$25*C541/(CurveFitting!$U$24-C541),
IF(CurveFitting!$N$3="Exp1",CurveFitting!$U$26*LN(CurveFitting!$U$25/(CurveFitting!$U$25-C541)-CurveFitting!$U$24/(CurveFitting!$U$25-C541)),
IF(CurveFitting!$N$3="Exp2",CurveFitting!$U$26*LOG(CurveFitting!$U$24/(CurveFitting!$U$24-C541)-CurveFitting!$U$25/(CurveFitting!$U$24-C541)),""))))))))</f>
        <v/>
      </c>
      <c r="E541" s="3" t="str">
        <f>IFERROR(IF(C541="","",IF(OR(C541&gt;MAX(_xlfn.ANCHORARRAY(FitCurve!$E$3)),C541&lt;MIN(_xlfn.ANCHORARRAY(FitCurve!$E$3))),"Out of range","[ " &amp; TEXT(_xlfn.FORECAST.LINEAR(C541,R541:S541,N541:O541),"#.####") &amp; ", " &amp; TEXT(_xlfn.FORECAST.LINEAR(C541,P541:Q541,L541:M541),"#.####") &amp; " ]")),"")</f>
        <v/>
      </c>
      <c r="H541" s="52" t="str">
        <f>IF(C541="","",_xlfn.XMATCH(C541,FitCurve!AE541:AE1540,-1))</f>
        <v/>
      </c>
      <c r="I541" s="52" t="str">
        <f>IF(C541="","",_xlfn.XMATCH(C541,FitCurve!AE541:AE1540,1))</f>
        <v/>
      </c>
      <c r="J541" s="52" t="str">
        <f>IF(C541="","",_xlfn.XMATCH(C541,FitCurve!AF541:AF1540,-1))</f>
        <v/>
      </c>
      <c r="K541" s="52" t="str">
        <f>IF(C541="","",_xlfn.XMATCH(C541,FitCurve!AF541:AF1540,1))</f>
        <v/>
      </c>
      <c r="L541" s="3" t="str" cm="1">
        <f t="array" ref="L541">IF(C541="","",INDEX(FitCurve!$AE$3:$AE$1002,H541))</f>
        <v/>
      </c>
      <c r="M541" s="3" t="str" cm="1">
        <f t="array" ref="M541">IF(C541="","",INDEX(FitCurve!$AE$3:$AE$1002,I541))</f>
        <v/>
      </c>
      <c r="N541" s="3" t="str" cm="1">
        <f t="array" ref="N541">IF(C541="","",INDEX(FitCurve!$AF$3:$AF$1002,J541))</f>
        <v/>
      </c>
      <c r="O541" s="3" t="str" cm="1">
        <f t="array" ref="O541">IF(C541="","",INDEX(FitCurve!$AF$3:$AF$1002,K541))</f>
        <v/>
      </c>
      <c r="P541" s="3" t="str" cm="1">
        <f t="array" ref="P541">IF(C541="","",INDEX(FitCurve!$B$3:$B$1002,H541))</f>
        <v/>
      </c>
      <c r="Q541" s="3" t="str" cm="1">
        <f t="array" ref="Q541">IF(C541="","",INDEX(FitCurve!$B$3:$B$1002,I541))</f>
        <v/>
      </c>
      <c r="R541" s="3" t="str" cm="1">
        <f t="array" ref="R541">IF(C541="","",INDEX(FitCurve!$B$3:$B$1002,J541))</f>
        <v/>
      </c>
      <c r="S541" s="3" t="str" cm="1">
        <f t="array" ref="S541">IF(C541="","",INDEX(FitCurve!$B$3:$B$1002,K541))</f>
        <v/>
      </c>
    </row>
    <row r="542" spans="3:19" x14ac:dyDescent="0.25">
      <c r="C542" s="36"/>
      <c r="D542" s="3" t="str">
        <f>IF(C542="","",IF(OR(C542&gt;MAX(_xlfn.ANCHORARRAY(FitCurve!$E$3)),C542&lt;MIN(_xlfn.ANCHORARRAY(FitCurve!$E$3))),"Out of range",IF(CurveFitting!$N$3="5PL",10^(CurveFitting!$U$26-((LOG10(((CurveFitting!$U$25-CurveFitting!$U$24)/(C542-CurveFitting!$U$24))^(1/CurveFitting!$U$28)-1))/1)/CurveFitting!$U$27),
IF(CurveFitting!$N$3="4PL",10^(CurveFitting!$U$26-((LOG10((CurveFitting!$U$25-CurveFitting!$U$24)/(C542-CurveFitting!$U$24)-1))/CurveFitting!$U$27)),
IF(CurveFitting!$N$3="Linear",(C542-CurveFitting!$U$24)/CurveFitting!$U$25,
IF(CurveFitting!$N$3="Hyperbolic",CurveFitting!$U$25*C542/(CurveFitting!$U$24-C542),
IF(CurveFitting!$N$3="Exp1",CurveFitting!$U$26*LN(CurveFitting!$U$25/(CurveFitting!$U$25-C542)-CurveFitting!$U$24/(CurveFitting!$U$25-C542)),
IF(CurveFitting!$N$3="Exp2",CurveFitting!$U$26*LOG(CurveFitting!$U$24/(CurveFitting!$U$24-C542)-CurveFitting!$U$25/(CurveFitting!$U$24-C542)),""))))))))</f>
        <v/>
      </c>
      <c r="E542" s="3" t="str">
        <f>IFERROR(IF(C542="","",IF(OR(C542&gt;MAX(_xlfn.ANCHORARRAY(FitCurve!$E$3)),C542&lt;MIN(_xlfn.ANCHORARRAY(FitCurve!$E$3))),"Out of range","[ " &amp; TEXT(_xlfn.FORECAST.LINEAR(C542,R542:S542,N542:O542),"#.####") &amp; ", " &amp; TEXT(_xlfn.FORECAST.LINEAR(C542,P542:Q542,L542:M542),"#.####") &amp; " ]")),"")</f>
        <v/>
      </c>
      <c r="H542" s="52" t="str">
        <f>IF(C542="","",_xlfn.XMATCH(C542,FitCurve!AE542:AE1541,-1))</f>
        <v/>
      </c>
      <c r="I542" s="52" t="str">
        <f>IF(C542="","",_xlfn.XMATCH(C542,FitCurve!AE542:AE1541,1))</f>
        <v/>
      </c>
      <c r="J542" s="52" t="str">
        <f>IF(C542="","",_xlfn.XMATCH(C542,FitCurve!AF542:AF1541,-1))</f>
        <v/>
      </c>
      <c r="K542" s="52" t="str">
        <f>IF(C542="","",_xlfn.XMATCH(C542,FitCurve!AF542:AF1541,1))</f>
        <v/>
      </c>
      <c r="L542" s="3" t="str" cm="1">
        <f t="array" ref="L542">IF(C542="","",INDEX(FitCurve!$AE$3:$AE$1002,H542))</f>
        <v/>
      </c>
      <c r="M542" s="3" t="str" cm="1">
        <f t="array" ref="M542">IF(C542="","",INDEX(FitCurve!$AE$3:$AE$1002,I542))</f>
        <v/>
      </c>
      <c r="N542" s="3" t="str" cm="1">
        <f t="array" ref="N542">IF(C542="","",INDEX(FitCurve!$AF$3:$AF$1002,J542))</f>
        <v/>
      </c>
      <c r="O542" s="3" t="str" cm="1">
        <f t="array" ref="O542">IF(C542="","",INDEX(FitCurve!$AF$3:$AF$1002,K542))</f>
        <v/>
      </c>
      <c r="P542" s="3" t="str" cm="1">
        <f t="array" ref="P542">IF(C542="","",INDEX(FitCurve!$B$3:$B$1002,H542))</f>
        <v/>
      </c>
      <c r="Q542" s="3" t="str" cm="1">
        <f t="array" ref="Q542">IF(C542="","",INDEX(FitCurve!$B$3:$B$1002,I542))</f>
        <v/>
      </c>
      <c r="R542" s="3" t="str" cm="1">
        <f t="array" ref="R542">IF(C542="","",INDEX(FitCurve!$B$3:$B$1002,J542))</f>
        <v/>
      </c>
      <c r="S542" s="3" t="str" cm="1">
        <f t="array" ref="S542">IF(C542="","",INDEX(FitCurve!$B$3:$B$1002,K542))</f>
        <v/>
      </c>
    </row>
    <row r="543" spans="3:19" x14ac:dyDescent="0.25">
      <c r="C543" s="36"/>
      <c r="D543" s="3" t="str">
        <f>IF(C543="","",IF(OR(C543&gt;MAX(_xlfn.ANCHORARRAY(FitCurve!$E$3)),C543&lt;MIN(_xlfn.ANCHORARRAY(FitCurve!$E$3))),"Out of range",IF(CurveFitting!$N$3="5PL",10^(CurveFitting!$U$26-((LOG10(((CurveFitting!$U$25-CurveFitting!$U$24)/(C543-CurveFitting!$U$24))^(1/CurveFitting!$U$28)-1))/1)/CurveFitting!$U$27),
IF(CurveFitting!$N$3="4PL",10^(CurveFitting!$U$26-((LOG10((CurveFitting!$U$25-CurveFitting!$U$24)/(C543-CurveFitting!$U$24)-1))/CurveFitting!$U$27)),
IF(CurveFitting!$N$3="Linear",(C543-CurveFitting!$U$24)/CurveFitting!$U$25,
IF(CurveFitting!$N$3="Hyperbolic",CurveFitting!$U$25*C543/(CurveFitting!$U$24-C543),
IF(CurveFitting!$N$3="Exp1",CurveFitting!$U$26*LN(CurveFitting!$U$25/(CurveFitting!$U$25-C543)-CurveFitting!$U$24/(CurveFitting!$U$25-C543)),
IF(CurveFitting!$N$3="Exp2",CurveFitting!$U$26*LOG(CurveFitting!$U$24/(CurveFitting!$U$24-C543)-CurveFitting!$U$25/(CurveFitting!$U$24-C543)),""))))))))</f>
        <v/>
      </c>
      <c r="E543" s="3" t="str">
        <f>IFERROR(IF(C543="","",IF(OR(C543&gt;MAX(_xlfn.ANCHORARRAY(FitCurve!$E$3)),C543&lt;MIN(_xlfn.ANCHORARRAY(FitCurve!$E$3))),"Out of range","[ " &amp; TEXT(_xlfn.FORECAST.LINEAR(C543,R543:S543,N543:O543),"#.####") &amp; ", " &amp; TEXT(_xlfn.FORECAST.LINEAR(C543,P543:Q543,L543:M543),"#.####") &amp; " ]")),"")</f>
        <v/>
      </c>
      <c r="H543" s="52" t="str">
        <f>IF(C543="","",_xlfn.XMATCH(C543,FitCurve!AE543:AE1542,-1))</f>
        <v/>
      </c>
      <c r="I543" s="52" t="str">
        <f>IF(C543="","",_xlfn.XMATCH(C543,FitCurve!AE543:AE1542,1))</f>
        <v/>
      </c>
      <c r="J543" s="52" t="str">
        <f>IF(C543="","",_xlfn.XMATCH(C543,FitCurve!AF543:AF1542,-1))</f>
        <v/>
      </c>
      <c r="K543" s="52" t="str">
        <f>IF(C543="","",_xlfn.XMATCH(C543,FitCurve!AF543:AF1542,1))</f>
        <v/>
      </c>
      <c r="L543" s="3" t="str" cm="1">
        <f t="array" ref="L543">IF(C543="","",INDEX(FitCurve!$AE$3:$AE$1002,H543))</f>
        <v/>
      </c>
      <c r="M543" s="3" t="str" cm="1">
        <f t="array" ref="M543">IF(C543="","",INDEX(FitCurve!$AE$3:$AE$1002,I543))</f>
        <v/>
      </c>
      <c r="N543" s="3" t="str" cm="1">
        <f t="array" ref="N543">IF(C543="","",INDEX(FitCurve!$AF$3:$AF$1002,J543))</f>
        <v/>
      </c>
      <c r="O543" s="3" t="str" cm="1">
        <f t="array" ref="O543">IF(C543="","",INDEX(FitCurve!$AF$3:$AF$1002,K543))</f>
        <v/>
      </c>
      <c r="P543" s="3" t="str" cm="1">
        <f t="array" ref="P543">IF(C543="","",INDEX(FitCurve!$B$3:$B$1002,H543))</f>
        <v/>
      </c>
      <c r="Q543" s="3" t="str" cm="1">
        <f t="array" ref="Q543">IF(C543="","",INDEX(FitCurve!$B$3:$B$1002,I543))</f>
        <v/>
      </c>
      <c r="R543" s="3" t="str" cm="1">
        <f t="array" ref="R543">IF(C543="","",INDEX(FitCurve!$B$3:$B$1002,J543))</f>
        <v/>
      </c>
      <c r="S543" s="3" t="str" cm="1">
        <f t="array" ref="S543">IF(C543="","",INDEX(FitCurve!$B$3:$B$1002,K543))</f>
        <v/>
      </c>
    </row>
    <row r="544" spans="3:19" x14ac:dyDescent="0.25">
      <c r="C544" s="36"/>
      <c r="D544" s="3" t="str">
        <f>IF(C544="","",IF(OR(C544&gt;MAX(_xlfn.ANCHORARRAY(FitCurve!$E$3)),C544&lt;MIN(_xlfn.ANCHORARRAY(FitCurve!$E$3))),"Out of range",IF(CurveFitting!$N$3="5PL",10^(CurveFitting!$U$26-((LOG10(((CurveFitting!$U$25-CurveFitting!$U$24)/(C544-CurveFitting!$U$24))^(1/CurveFitting!$U$28)-1))/1)/CurveFitting!$U$27),
IF(CurveFitting!$N$3="4PL",10^(CurveFitting!$U$26-((LOG10((CurveFitting!$U$25-CurveFitting!$U$24)/(C544-CurveFitting!$U$24)-1))/CurveFitting!$U$27)),
IF(CurveFitting!$N$3="Linear",(C544-CurveFitting!$U$24)/CurveFitting!$U$25,
IF(CurveFitting!$N$3="Hyperbolic",CurveFitting!$U$25*C544/(CurveFitting!$U$24-C544),
IF(CurveFitting!$N$3="Exp1",CurveFitting!$U$26*LN(CurveFitting!$U$25/(CurveFitting!$U$25-C544)-CurveFitting!$U$24/(CurveFitting!$U$25-C544)),
IF(CurveFitting!$N$3="Exp2",CurveFitting!$U$26*LOG(CurveFitting!$U$24/(CurveFitting!$U$24-C544)-CurveFitting!$U$25/(CurveFitting!$U$24-C544)),""))))))))</f>
        <v/>
      </c>
      <c r="E544" s="3" t="str">
        <f>IFERROR(IF(C544="","",IF(OR(C544&gt;MAX(_xlfn.ANCHORARRAY(FitCurve!$E$3)),C544&lt;MIN(_xlfn.ANCHORARRAY(FitCurve!$E$3))),"Out of range","[ " &amp; TEXT(_xlfn.FORECAST.LINEAR(C544,R544:S544,N544:O544),"#.####") &amp; ", " &amp; TEXT(_xlfn.FORECAST.LINEAR(C544,P544:Q544,L544:M544),"#.####") &amp; " ]")),"")</f>
        <v/>
      </c>
      <c r="H544" s="52" t="str">
        <f>IF(C544="","",_xlfn.XMATCH(C544,FitCurve!AE544:AE1543,-1))</f>
        <v/>
      </c>
      <c r="I544" s="52" t="str">
        <f>IF(C544="","",_xlfn.XMATCH(C544,FitCurve!AE544:AE1543,1))</f>
        <v/>
      </c>
      <c r="J544" s="52" t="str">
        <f>IF(C544="","",_xlfn.XMATCH(C544,FitCurve!AF544:AF1543,-1))</f>
        <v/>
      </c>
      <c r="K544" s="52" t="str">
        <f>IF(C544="","",_xlfn.XMATCH(C544,FitCurve!AF544:AF1543,1))</f>
        <v/>
      </c>
      <c r="L544" s="3" t="str" cm="1">
        <f t="array" ref="L544">IF(C544="","",INDEX(FitCurve!$AE$3:$AE$1002,H544))</f>
        <v/>
      </c>
      <c r="M544" s="3" t="str" cm="1">
        <f t="array" ref="M544">IF(C544="","",INDEX(FitCurve!$AE$3:$AE$1002,I544))</f>
        <v/>
      </c>
      <c r="N544" s="3" t="str" cm="1">
        <f t="array" ref="N544">IF(C544="","",INDEX(FitCurve!$AF$3:$AF$1002,J544))</f>
        <v/>
      </c>
      <c r="O544" s="3" t="str" cm="1">
        <f t="array" ref="O544">IF(C544="","",INDEX(FitCurve!$AF$3:$AF$1002,K544))</f>
        <v/>
      </c>
      <c r="P544" s="3" t="str" cm="1">
        <f t="array" ref="P544">IF(C544="","",INDEX(FitCurve!$B$3:$B$1002,H544))</f>
        <v/>
      </c>
      <c r="Q544" s="3" t="str" cm="1">
        <f t="array" ref="Q544">IF(C544="","",INDEX(FitCurve!$B$3:$B$1002,I544))</f>
        <v/>
      </c>
      <c r="R544" s="3" t="str" cm="1">
        <f t="array" ref="R544">IF(C544="","",INDEX(FitCurve!$B$3:$B$1002,J544))</f>
        <v/>
      </c>
      <c r="S544" s="3" t="str" cm="1">
        <f t="array" ref="S544">IF(C544="","",INDEX(FitCurve!$B$3:$B$1002,K544))</f>
        <v/>
      </c>
    </row>
    <row r="545" spans="3:19" x14ac:dyDescent="0.25">
      <c r="C545" s="36"/>
      <c r="D545" s="3" t="str">
        <f>IF(C545="","",IF(OR(C545&gt;MAX(_xlfn.ANCHORARRAY(FitCurve!$E$3)),C545&lt;MIN(_xlfn.ANCHORARRAY(FitCurve!$E$3))),"Out of range",IF(CurveFitting!$N$3="5PL",10^(CurveFitting!$U$26-((LOG10(((CurveFitting!$U$25-CurveFitting!$U$24)/(C545-CurveFitting!$U$24))^(1/CurveFitting!$U$28)-1))/1)/CurveFitting!$U$27),
IF(CurveFitting!$N$3="4PL",10^(CurveFitting!$U$26-((LOG10((CurveFitting!$U$25-CurveFitting!$U$24)/(C545-CurveFitting!$U$24)-1))/CurveFitting!$U$27)),
IF(CurveFitting!$N$3="Linear",(C545-CurveFitting!$U$24)/CurveFitting!$U$25,
IF(CurveFitting!$N$3="Hyperbolic",CurveFitting!$U$25*C545/(CurveFitting!$U$24-C545),
IF(CurveFitting!$N$3="Exp1",CurveFitting!$U$26*LN(CurveFitting!$U$25/(CurveFitting!$U$25-C545)-CurveFitting!$U$24/(CurveFitting!$U$25-C545)),
IF(CurveFitting!$N$3="Exp2",CurveFitting!$U$26*LOG(CurveFitting!$U$24/(CurveFitting!$U$24-C545)-CurveFitting!$U$25/(CurveFitting!$U$24-C545)),""))))))))</f>
        <v/>
      </c>
      <c r="E545" s="3" t="str">
        <f>IFERROR(IF(C545="","",IF(OR(C545&gt;MAX(_xlfn.ANCHORARRAY(FitCurve!$E$3)),C545&lt;MIN(_xlfn.ANCHORARRAY(FitCurve!$E$3))),"Out of range","[ " &amp; TEXT(_xlfn.FORECAST.LINEAR(C545,R545:S545,N545:O545),"#.####") &amp; ", " &amp; TEXT(_xlfn.FORECAST.LINEAR(C545,P545:Q545,L545:M545),"#.####") &amp; " ]")),"")</f>
        <v/>
      </c>
      <c r="H545" s="52" t="str">
        <f>IF(C545="","",_xlfn.XMATCH(C545,FitCurve!AE545:AE1544,-1))</f>
        <v/>
      </c>
      <c r="I545" s="52" t="str">
        <f>IF(C545="","",_xlfn.XMATCH(C545,FitCurve!AE545:AE1544,1))</f>
        <v/>
      </c>
      <c r="J545" s="52" t="str">
        <f>IF(C545="","",_xlfn.XMATCH(C545,FitCurve!AF545:AF1544,-1))</f>
        <v/>
      </c>
      <c r="K545" s="52" t="str">
        <f>IF(C545="","",_xlfn.XMATCH(C545,FitCurve!AF545:AF1544,1))</f>
        <v/>
      </c>
      <c r="L545" s="3" t="str" cm="1">
        <f t="array" ref="L545">IF(C545="","",INDEX(FitCurve!$AE$3:$AE$1002,H545))</f>
        <v/>
      </c>
      <c r="M545" s="3" t="str" cm="1">
        <f t="array" ref="M545">IF(C545="","",INDEX(FitCurve!$AE$3:$AE$1002,I545))</f>
        <v/>
      </c>
      <c r="N545" s="3" t="str" cm="1">
        <f t="array" ref="N545">IF(C545="","",INDEX(FitCurve!$AF$3:$AF$1002,J545))</f>
        <v/>
      </c>
      <c r="O545" s="3" t="str" cm="1">
        <f t="array" ref="O545">IF(C545="","",INDEX(FitCurve!$AF$3:$AF$1002,K545))</f>
        <v/>
      </c>
      <c r="P545" s="3" t="str" cm="1">
        <f t="array" ref="P545">IF(C545="","",INDEX(FitCurve!$B$3:$B$1002,H545))</f>
        <v/>
      </c>
      <c r="Q545" s="3" t="str" cm="1">
        <f t="array" ref="Q545">IF(C545="","",INDEX(FitCurve!$B$3:$B$1002,I545))</f>
        <v/>
      </c>
      <c r="R545" s="3" t="str" cm="1">
        <f t="array" ref="R545">IF(C545="","",INDEX(FitCurve!$B$3:$B$1002,J545))</f>
        <v/>
      </c>
      <c r="S545" s="3" t="str" cm="1">
        <f t="array" ref="S545">IF(C545="","",INDEX(FitCurve!$B$3:$B$1002,K545))</f>
        <v/>
      </c>
    </row>
    <row r="546" spans="3:19" x14ac:dyDescent="0.25">
      <c r="C546" s="36"/>
      <c r="D546" s="3" t="str">
        <f>IF(C546="","",IF(OR(C546&gt;MAX(_xlfn.ANCHORARRAY(FitCurve!$E$3)),C546&lt;MIN(_xlfn.ANCHORARRAY(FitCurve!$E$3))),"Out of range",IF(CurveFitting!$N$3="5PL",10^(CurveFitting!$U$26-((LOG10(((CurveFitting!$U$25-CurveFitting!$U$24)/(C546-CurveFitting!$U$24))^(1/CurveFitting!$U$28)-1))/1)/CurveFitting!$U$27),
IF(CurveFitting!$N$3="4PL",10^(CurveFitting!$U$26-((LOG10((CurveFitting!$U$25-CurveFitting!$U$24)/(C546-CurveFitting!$U$24)-1))/CurveFitting!$U$27)),
IF(CurveFitting!$N$3="Linear",(C546-CurveFitting!$U$24)/CurveFitting!$U$25,
IF(CurveFitting!$N$3="Hyperbolic",CurveFitting!$U$25*C546/(CurveFitting!$U$24-C546),
IF(CurveFitting!$N$3="Exp1",CurveFitting!$U$26*LN(CurveFitting!$U$25/(CurveFitting!$U$25-C546)-CurveFitting!$U$24/(CurveFitting!$U$25-C546)),
IF(CurveFitting!$N$3="Exp2",CurveFitting!$U$26*LOG(CurveFitting!$U$24/(CurveFitting!$U$24-C546)-CurveFitting!$U$25/(CurveFitting!$U$24-C546)),""))))))))</f>
        <v/>
      </c>
      <c r="E546" s="3" t="str">
        <f>IFERROR(IF(C546="","",IF(OR(C546&gt;MAX(_xlfn.ANCHORARRAY(FitCurve!$E$3)),C546&lt;MIN(_xlfn.ANCHORARRAY(FitCurve!$E$3))),"Out of range","[ " &amp; TEXT(_xlfn.FORECAST.LINEAR(C546,R546:S546,N546:O546),"#.####") &amp; ", " &amp; TEXT(_xlfn.FORECAST.LINEAR(C546,P546:Q546,L546:M546),"#.####") &amp; " ]")),"")</f>
        <v/>
      </c>
      <c r="H546" s="52" t="str">
        <f>IF(C546="","",_xlfn.XMATCH(C546,FitCurve!AE546:AE1545,-1))</f>
        <v/>
      </c>
      <c r="I546" s="52" t="str">
        <f>IF(C546="","",_xlfn.XMATCH(C546,FitCurve!AE546:AE1545,1))</f>
        <v/>
      </c>
      <c r="J546" s="52" t="str">
        <f>IF(C546="","",_xlfn.XMATCH(C546,FitCurve!AF546:AF1545,-1))</f>
        <v/>
      </c>
      <c r="K546" s="52" t="str">
        <f>IF(C546="","",_xlfn.XMATCH(C546,FitCurve!AF546:AF1545,1))</f>
        <v/>
      </c>
      <c r="L546" s="3" t="str" cm="1">
        <f t="array" ref="L546">IF(C546="","",INDEX(FitCurve!$AE$3:$AE$1002,H546))</f>
        <v/>
      </c>
      <c r="M546" s="3" t="str" cm="1">
        <f t="array" ref="M546">IF(C546="","",INDEX(FitCurve!$AE$3:$AE$1002,I546))</f>
        <v/>
      </c>
      <c r="N546" s="3" t="str" cm="1">
        <f t="array" ref="N546">IF(C546="","",INDEX(FitCurve!$AF$3:$AF$1002,J546))</f>
        <v/>
      </c>
      <c r="O546" s="3" t="str" cm="1">
        <f t="array" ref="O546">IF(C546="","",INDEX(FitCurve!$AF$3:$AF$1002,K546))</f>
        <v/>
      </c>
      <c r="P546" s="3" t="str" cm="1">
        <f t="array" ref="P546">IF(C546="","",INDEX(FitCurve!$B$3:$B$1002,H546))</f>
        <v/>
      </c>
      <c r="Q546" s="3" t="str" cm="1">
        <f t="array" ref="Q546">IF(C546="","",INDEX(FitCurve!$B$3:$B$1002,I546))</f>
        <v/>
      </c>
      <c r="R546" s="3" t="str" cm="1">
        <f t="array" ref="R546">IF(C546="","",INDEX(FitCurve!$B$3:$B$1002,J546))</f>
        <v/>
      </c>
      <c r="S546" s="3" t="str" cm="1">
        <f t="array" ref="S546">IF(C546="","",INDEX(FitCurve!$B$3:$B$1002,K546))</f>
        <v/>
      </c>
    </row>
    <row r="547" spans="3:19" x14ac:dyDescent="0.25">
      <c r="C547" s="36"/>
      <c r="D547" s="3" t="str">
        <f>IF(C547="","",IF(OR(C547&gt;MAX(_xlfn.ANCHORARRAY(FitCurve!$E$3)),C547&lt;MIN(_xlfn.ANCHORARRAY(FitCurve!$E$3))),"Out of range",IF(CurveFitting!$N$3="5PL",10^(CurveFitting!$U$26-((LOG10(((CurveFitting!$U$25-CurveFitting!$U$24)/(C547-CurveFitting!$U$24))^(1/CurveFitting!$U$28)-1))/1)/CurveFitting!$U$27),
IF(CurveFitting!$N$3="4PL",10^(CurveFitting!$U$26-((LOG10((CurveFitting!$U$25-CurveFitting!$U$24)/(C547-CurveFitting!$U$24)-1))/CurveFitting!$U$27)),
IF(CurveFitting!$N$3="Linear",(C547-CurveFitting!$U$24)/CurveFitting!$U$25,
IF(CurveFitting!$N$3="Hyperbolic",CurveFitting!$U$25*C547/(CurveFitting!$U$24-C547),
IF(CurveFitting!$N$3="Exp1",CurveFitting!$U$26*LN(CurveFitting!$U$25/(CurveFitting!$U$25-C547)-CurveFitting!$U$24/(CurveFitting!$U$25-C547)),
IF(CurveFitting!$N$3="Exp2",CurveFitting!$U$26*LOG(CurveFitting!$U$24/(CurveFitting!$U$24-C547)-CurveFitting!$U$25/(CurveFitting!$U$24-C547)),""))))))))</f>
        <v/>
      </c>
      <c r="E547" s="3" t="str">
        <f>IFERROR(IF(C547="","",IF(OR(C547&gt;MAX(_xlfn.ANCHORARRAY(FitCurve!$E$3)),C547&lt;MIN(_xlfn.ANCHORARRAY(FitCurve!$E$3))),"Out of range","[ " &amp; TEXT(_xlfn.FORECAST.LINEAR(C547,R547:S547,N547:O547),"#.####") &amp; ", " &amp; TEXT(_xlfn.FORECAST.LINEAR(C547,P547:Q547,L547:M547),"#.####") &amp; " ]")),"")</f>
        <v/>
      </c>
      <c r="H547" s="52" t="str">
        <f>IF(C547="","",_xlfn.XMATCH(C547,FitCurve!AE547:AE1546,-1))</f>
        <v/>
      </c>
      <c r="I547" s="52" t="str">
        <f>IF(C547="","",_xlfn.XMATCH(C547,FitCurve!AE547:AE1546,1))</f>
        <v/>
      </c>
      <c r="J547" s="52" t="str">
        <f>IF(C547="","",_xlfn.XMATCH(C547,FitCurve!AF547:AF1546,-1))</f>
        <v/>
      </c>
      <c r="K547" s="52" t="str">
        <f>IF(C547="","",_xlfn.XMATCH(C547,FitCurve!AF547:AF1546,1))</f>
        <v/>
      </c>
      <c r="L547" s="3" t="str" cm="1">
        <f t="array" ref="L547">IF(C547="","",INDEX(FitCurve!$AE$3:$AE$1002,H547))</f>
        <v/>
      </c>
      <c r="M547" s="3" t="str" cm="1">
        <f t="array" ref="M547">IF(C547="","",INDEX(FitCurve!$AE$3:$AE$1002,I547))</f>
        <v/>
      </c>
      <c r="N547" s="3" t="str" cm="1">
        <f t="array" ref="N547">IF(C547="","",INDEX(FitCurve!$AF$3:$AF$1002,J547))</f>
        <v/>
      </c>
      <c r="O547" s="3" t="str" cm="1">
        <f t="array" ref="O547">IF(C547="","",INDEX(FitCurve!$AF$3:$AF$1002,K547))</f>
        <v/>
      </c>
      <c r="P547" s="3" t="str" cm="1">
        <f t="array" ref="P547">IF(C547="","",INDEX(FitCurve!$B$3:$B$1002,H547))</f>
        <v/>
      </c>
      <c r="Q547" s="3" t="str" cm="1">
        <f t="array" ref="Q547">IF(C547="","",INDEX(FitCurve!$B$3:$B$1002,I547))</f>
        <v/>
      </c>
      <c r="R547" s="3" t="str" cm="1">
        <f t="array" ref="R547">IF(C547="","",INDEX(FitCurve!$B$3:$B$1002,J547))</f>
        <v/>
      </c>
      <c r="S547" s="3" t="str" cm="1">
        <f t="array" ref="S547">IF(C547="","",INDEX(FitCurve!$B$3:$B$1002,K547))</f>
        <v/>
      </c>
    </row>
    <row r="548" spans="3:19" x14ac:dyDescent="0.25">
      <c r="C548" s="36"/>
      <c r="D548" s="3" t="str">
        <f>IF(C548="","",IF(OR(C548&gt;MAX(_xlfn.ANCHORARRAY(FitCurve!$E$3)),C548&lt;MIN(_xlfn.ANCHORARRAY(FitCurve!$E$3))),"Out of range",IF(CurveFitting!$N$3="5PL",10^(CurveFitting!$U$26-((LOG10(((CurveFitting!$U$25-CurveFitting!$U$24)/(C548-CurveFitting!$U$24))^(1/CurveFitting!$U$28)-1))/1)/CurveFitting!$U$27),
IF(CurveFitting!$N$3="4PL",10^(CurveFitting!$U$26-((LOG10((CurveFitting!$U$25-CurveFitting!$U$24)/(C548-CurveFitting!$U$24)-1))/CurveFitting!$U$27)),
IF(CurveFitting!$N$3="Linear",(C548-CurveFitting!$U$24)/CurveFitting!$U$25,
IF(CurveFitting!$N$3="Hyperbolic",CurveFitting!$U$25*C548/(CurveFitting!$U$24-C548),
IF(CurveFitting!$N$3="Exp1",CurveFitting!$U$26*LN(CurveFitting!$U$25/(CurveFitting!$U$25-C548)-CurveFitting!$U$24/(CurveFitting!$U$25-C548)),
IF(CurveFitting!$N$3="Exp2",CurveFitting!$U$26*LOG(CurveFitting!$U$24/(CurveFitting!$U$24-C548)-CurveFitting!$U$25/(CurveFitting!$U$24-C548)),""))))))))</f>
        <v/>
      </c>
      <c r="E548" s="3" t="str">
        <f>IFERROR(IF(C548="","",IF(OR(C548&gt;MAX(_xlfn.ANCHORARRAY(FitCurve!$E$3)),C548&lt;MIN(_xlfn.ANCHORARRAY(FitCurve!$E$3))),"Out of range","[ " &amp; TEXT(_xlfn.FORECAST.LINEAR(C548,R548:S548,N548:O548),"#.####") &amp; ", " &amp; TEXT(_xlfn.FORECAST.LINEAR(C548,P548:Q548,L548:M548),"#.####") &amp; " ]")),"")</f>
        <v/>
      </c>
      <c r="H548" s="52" t="str">
        <f>IF(C548="","",_xlfn.XMATCH(C548,FitCurve!AE548:AE1547,-1))</f>
        <v/>
      </c>
      <c r="I548" s="52" t="str">
        <f>IF(C548="","",_xlfn.XMATCH(C548,FitCurve!AE548:AE1547,1))</f>
        <v/>
      </c>
      <c r="J548" s="52" t="str">
        <f>IF(C548="","",_xlfn.XMATCH(C548,FitCurve!AF548:AF1547,-1))</f>
        <v/>
      </c>
      <c r="K548" s="52" t="str">
        <f>IF(C548="","",_xlfn.XMATCH(C548,FitCurve!AF548:AF1547,1))</f>
        <v/>
      </c>
      <c r="L548" s="3" t="str" cm="1">
        <f t="array" ref="L548">IF(C548="","",INDEX(FitCurve!$AE$3:$AE$1002,H548))</f>
        <v/>
      </c>
      <c r="M548" s="3" t="str" cm="1">
        <f t="array" ref="M548">IF(C548="","",INDEX(FitCurve!$AE$3:$AE$1002,I548))</f>
        <v/>
      </c>
      <c r="N548" s="3" t="str" cm="1">
        <f t="array" ref="N548">IF(C548="","",INDEX(FitCurve!$AF$3:$AF$1002,J548))</f>
        <v/>
      </c>
      <c r="O548" s="3" t="str" cm="1">
        <f t="array" ref="O548">IF(C548="","",INDEX(FitCurve!$AF$3:$AF$1002,K548))</f>
        <v/>
      </c>
      <c r="P548" s="3" t="str" cm="1">
        <f t="array" ref="P548">IF(C548="","",INDEX(FitCurve!$B$3:$B$1002,H548))</f>
        <v/>
      </c>
      <c r="Q548" s="3" t="str" cm="1">
        <f t="array" ref="Q548">IF(C548="","",INDEX(FitCurve!$B$3:$B$1002,I548))</f>
        <v/>
      </c>
      <c r="R548" s="3" t="str" cm="1">
        <f t="array" ref="R548">IF(C548="","",INDEX(FitCurve!$B$3:$B$1002,J548))</f>
        <v/>
      </c>
      <c r="S548" s="3" t="str" cm="1">
        <f t="array" ref="S548">IF(C548="","",INDEX(FitCurve!$B$3:$B$1002,K548))</f>
        <v/>
      </c>
    </row>
    <row r="549" spans="3:19" x14ac:dyDescent="0.25">
      <c r="C549" s="36"/>
      <c r="D549" s="3" t="str">
        <f>IF(C549="","",IF(OR(C549&gt;MAX(_xlfn.ANCHORARRAY(FitCurve!$E$3)),C549&lt;MIN(_xlfn.ANCHORARRAY(FitCurve!$E$3))),"Out of range",IF(CurveFitting!$N$3="5PL",10^(CurveFitting!$U$26-((LOG10(((CurveFitting!$U$25-CurveFitting!$U$24)/(C549-CurveFitting!$U$24))^(1/CurveFitting!$U$28)-1))/1)/CurveFitting!$U$27),
IF(CurveFitting!$N$3="4PL",10^(CurveFitting!$U$26-((LOG10((CurveFitting!$U$25-CurveFitting!$U$24)/(C549-CurveFitting!$U$24)-1))/CurveFitting!$U$27)),
IF(CurveFitting!$N$3="Linear",(C549-CurveFitting!$U$24)/CurveFitting!$U$25,
IF(CurveFitting!$N$3="Hyperbolic",CurveFitting!$U$25*C549/(CurveFitting!$U$24-C549),
IF(CurveFitting!$N$3="Exp1",CurveFitting!$U$26*LN(CurveFitting!$U$25/(CurveFitting!$U$25-C549)-CurveFitting!$U$24/(CurveFitting!$U$25-C549)),
IF(CurveFitting!$N$3="Exp2",CurveFitting!$U$26*LOG(CurveFitting!$U$24/(CurveFitting!$U$24-C549)-CurveFitting!$U$25/(CurveFitting!$U$24-C549)),""))))))))</f>
        <v/>
      </c>
      <c r="E549" s="3" t="str">
        <f>IFERROR(IF(C549="","",IF(OR(C549&gt;MAX(_xlfn.ANCHORARRAY(FitCurve!$E$3)),C549&lt;MIN(_xlfn.ANCHORARRAY(FitCurve!$E$3))),"Out of range","[ " &amp; TEXT(_xlfn.FORECAST.LINEAR(C549,R549:S549,N549:O549),"#.####") &amp; ", " &amp; TEXT(_xlfn.FORECAST.LINEAR(C549,P549:Q549,L549:M549),"#.####") &amp; " ]")),"")</f>
        <v/>
      </c>
      <c r="H549" s="52" t="str">
        <f>IF(C549="","",_xlfn.XMATCH(C549,FitCurve!AE549:AE1548,-1))</f>
        <v/>
      </c>
      <c r="I549" s="52" t="str">
        <f>IF(C549="","",_xlfn.XMATCH(C549,FitCurve!AE549:AE1548,1))</f>
        <v/>
      </c>
      <c r="J549" s="52" t="str">
        <f>IF(C549="","",_xlfn.XMATCH(C549,FitCurve!AF549:AF1548,-1))</f>
        <v/>
      </c>
      <c r="K549" s="52" t="str">
        <f>IF(C549="","",_xlfn.XMATCH(C549,FitCurve!AF549:AF1548,1))</f>
        <v/>
      </c>
      <c r="L549" s="3" t="str" cm="1">
        <f t="array" ref="L549">IF(C549="","",INDEX(FitCurve!$AE$3:$AE$1002,H549))</f>
        <v/>
      </c>
      <c r="M549" s="3" t="str" cm="1">
        <f t="array" ref="M549">IF(C549="","",INDEX(FitCurve!$AE$3:$AE$1002,I549))</f>
        <v/>
      </c>
      <c r="N549" s="3" t="str" cm="1">
        <f t="array" ref="N549">IF(C549="","",INDEX(FitCurve!$AF$3:$AF$1002,J549))</f>
        <v/>
      </c>
      <c r="O549" s="3" t="str" cm="1">
        <f t="array" ref="O549">IF(C549="","",INDEX(FitCurve!$AF$3:$AF$1002,K549))</f>
        <v/>
      </c>
      <c r="P549" s="3" t="str" cm="1">
        <f t="array" ref="P549">IF(C549="","",INDEX(FitCurve!$B$3:$B$1002,H549))</f>
        <v/>
      </c>
      <c r="Q549" s="3" t="str" cm="1">
        <f t="array" ref="Q549">IF(C549="","",INDEX(FitCurve!$B$3:$B$1002,I549))</f>
        <v/>
      </c>
      <c r="R549" s="3" t="str" cm="1">
        <f t="array" ref="R549">IF(C549="","",INDEX(FitCurve!$B$3:$B$1002,J549))</f>
        <v/>
      </c>
      <c r="S549" s="3" t="str" cm="1">
        <f t="array" ref="S549">IF(C549="","",INDEX(FitCurve!$B$3:$B$1002,K549))</f>
        <v/>
      </c>
    </row>
    <row r="550" spans="3:19" x14ac:dyDescent="0.25">
      <c r="C550" s="36"/>
      <c r="D550" s="3" t="str">
        <f>IF(C550="","",IF(OR(C550&gt;MAX(_xlfn.ANCHORARRAY(FitCurve!$E$3)),C550&lt;MIN(_xlfn.ANCHORARRAY(FitCurve!$E$3))),"Out of range",IF(CurveFitting!$N$3="5PL",10^(CurveFitting!$U$26-((LOG10(((CurveFitting!$U$25-CurveFitting!$U$24)/(C550-CurveFitting!$U$24))^(1/CurveFitting!$U$28)-1))/1)/CurveFitting!$U$27),
IF(CurveFitting!$N$3="4PL",10^(CurveFitting!$U$26-((LOG10((CurveFitting!$U$25-CurveFitting!$U$24)/(C550-CurveFitting!$U$24)-1))/CurveFitting!$U$27)),
IF(CurveFitting!$N$3="Linear",(C550-CurveFitting!$U$24)/CurveFitting!$U$25,
IF(CurveFitting!$N$3="Hyperbolic",CurveFitting!$U$25*C550/(CurveFitting!$U$24-C550),
IF(CurveFitting!$N$3="Exp1",CurveFitting!$U$26*LN(CurveFitting!$U$25/(CurveFitting!$U$25-C550)-CurveFitting!$U$24/(CurveFitting!$U$25-C550)),
IF(CurveFitting!$N$3="Exp2",CurveFitting!$U$26*LOG(CurveFitting!$U$24/(CurveFitting!$U$24-C550)-CurveFitting!$U$25/(CurveFitting!$U$24-C550)),""))))))))</f>
        <v/>
      </c>
      <c r="E550" s="3" t="str">
        <f>IFERROR(IF(C550="","",IF(OR(C550&gt;MAX(_xlfn.ANCHORARRAY(FitCurve!$E$3)),C550&lt;MIN(_xlfn.ANCHORARRAY(FitCurve!$E$3))),"Out of range","[ " &amp; TEXT(_xlfn.FORECAST.LINEAR(C550,R550:S550,N550:O550),"#.####") &amp; ", " &amp; TEXT(_xlfn.FORECAST.LINEAR(C550,P550:Q550,L550:M550),"#.####") &amp; " ]")),"")</f>
        <v/>
      </c>
      <c r="H550" s="52" t="str">
        <f>IF(C550="","",_xlfn.XMATCH(C550,FitCurve!AE550:AE1549,-1))</f>
        <v/>
      </c>
      <c r="I550" s="52" t="str">
        <f>IF(C550="","",_xlfn.XMATCH(C550,FitCurve!AE550:AE1549,1))</f>
        <v/>
      </c>
      <c r="J550" s="52" t="str">
        <f>IF(C550="","",_xlfn.XMATCH(C550,FitCurve!AF550:AF1549,-1))</f>
        <v/>
      </c>
      <c r="K550" s="52" t="str">
        <f>IF(C550="","",_xlfn.XMATCH(C550,FitCurve!AF550:AF1549,1))</f>
        <v/>
      </c>
      <c r="L550" s="3" t="str" cm="1">
        <f t="array" ref="L550">IF(C550="","",INDEX(FitCurve!$AE$3:$AE$1002,H550))</f>
        <v/>
      </c>
      <c r="M550" s="3" t="str" cm="1">
        <f t="array" ref="M550">IF(C550="","",INDEX(FitCurve!$AE$3:$AE$1002,I550))</f>
        <v/>
      </c>
      <c r="N550" s="3" t="str" cm="1">
        <f t="array" ref="N550">IF(C550="","",INDEX(FitCurve!$AF$3:$AF$1002,J550))</f>
        <v/>
      </c>
      <c r="O550" s="3" t="str" cm="1">
        <f t="array" ref="O550">IF(C550="","",INDEX(FitCurve!$AF$3:$AF$1002,K550))</f>
        <v/>
      </c>
      <c r="P550" s="3" t="str" cm="1">
        <f t="array" ref="P550">IF(C550="","",INDEX(FitCurve!$B$3:$B$1002,H550))</f>
        <v/>
      </c>
      <c r="Q550" s="3" t="str" cm="1">
        <f t="array" ref="Q550">IF(C550="","",INDEX(FitCurve!$B$3:$B$1002,I550))</f>
        <v/>
      </c>
      <c r="R550" s="3" t="str" cm="1">
        <f t="array" ref="R550">IF(C550="","",INDEX(FitCurve!$B$3:$B$1002,J550))</f>
        <v/>
      </c>
      <c r="S550" s="3" t="str" cm="1">
        <f t="array" ref="S550">IF(C550="","",INDEX(FitCurve!$B$3:$B$1002,K550))</f>
        <v/>
      </c>
    </row>
    <row r="551" spans="3:19" x14ac:dyDescent="0.25">
      <c r="C551" s="36"/>
      <c r="D551" s="3" t="str">
        <f>IF(C551="","",IF(OR(C551&gt;MAX(_xlfn.ANCHORARRAY(FitCurve!$E$3)),C551&lt;MIN(_xlfn.ANCHORARRAY(FitCurve!$E$3))),"Out of range",IF(CurveFitting!$N$3="5PL",10^(CurveFitting!$U$26-((LOG10(((CurveFitting!$U$25-CurveFitting!$U$24)/(C551-CurveFitting!$U$24))^(1/CurveFitting!$U$28)-1))/1)/CurveFitting!$U$27),
IF(CurveFitting!$N$3="4PL",10^(CurveFitting!$U$26-((LOG10((CurveFitting!$U$25-CurveFitting!$U$24)/(C551-CurveFitting!$U$24)-1))/CurveFitting!$U$27)),
IF(CurveFitting!$N$3="Linear",(C551-CurveFitting!$U$24)/CurveFitting!$U$25,
IF(CurveFitting!$N$3="Hyperbolic",CurveFitting!$U$25*C551/(CurveFitting!$U$24-C551),
IF(CurveFitting!$N$3="Exp1",CurveFitting!$U$26*LN(CurveFitting!$U$25/(CurveFitting!$U$25-C551)-CurveFitting!$U$24/(CurveFitting!$U$25-C551)),
IF(CurveFitting!$N$3="Exp2",CurveFitting!$U$26*LOG(CurveFitting!$U$24/(CurveFitting!$U$24-C551)-CurveFitting!$U$25/(CurveFitting!$U$24-C551)),""))))))))</f>
        <v/>
      </c>
      <c r="E551" s="3" t="str">
        <f>IFERROR(IF(C551="","",IF(OR(C551&gt;MAX(_xlfn.ANCHORARRAY(FitCurve!$E$3)),C551&lt;MIN(_xlfn.ANCHORARRAY(FitCurve!$E$3))),"Out of range","[ " &amp; TEXT(_xlfn.FORECAST.LINEAR(C551,R551:S551,N551:O551),"#.####") &amp; ", " &amp; TEXT(_xlfn.FORECAST.LINEAR(C551,P551:Q551,L551:M551),"#.####") &amp; " ]")),"")</f>
        <v/>
      </c>
      <c r="H551" s="52" t="str">
        <f>IF(C551="","",_xlfn.XMATCH(C551,FitCurve!AE551:AE1550,-1))</f>
        <v/>
      </c>
      <c r="I551" s="52" t="str">
        <f>IF(C551="","",_xlfn.XMATCH(C551,FitCurve!AE551:AE1550,1))</f>
        <v/>
      </c>
      <c r="J551" s="52" t="str">
        <f>IF(C551="","",_xlfn.XMATCH(C551,FitCurve!AF551:AF1550,-1))</f>
        <v/>
      </c>
      <c r="K551" s="52" t="str">
        <f>IF(C551="","",_xlfn.XMATCH(C551,FitCurve!AF551:AF1550,1))</f>
        <v/>
      </c>
      <c r="L551" s="3" t="str" cm="1">
        <f t="array" ref="L551">IF(C551="","",INDEX(FitCurve!$AE$3:$AE$1002,H551))</f>
        <v/>
      </c>
      <c r="M551" s="3" t="str" cm="1">
        <f t="array" ref="M551">IF(C551="","",INDEX(FitCurve!$AE$3:$AE$1002,I551))</f>
        <v/>
      </c>
      <c r="N551" s="3" t="str" cm="1">
        <f t="array" ref="N551">IF(C551="","",INDEX(FitCurve!$AF$3:$AF$1002,J551))</f>
        <v/>
      </c>
      <c r="O551" s="3" t="str" cm="1">
        <f t="array" ref="O551">IF(C551="","",INDEX(FitCurve!$AF$3:$AF$1002,K551))</f>
        <v/>
      </c>
      <c r="P551" s="3" t="str" cm="1">
        <f t="array" ref="P551">IF(C551="","",INDEX(FitCurve!$B$3:$B$1002,H551))</f>
        <v/>
      </c>
      <c r="Q551" s="3" t="str" cm="1">
        <f t="array" ref="Q551">IF(C551="","",INDEX(FitCurve!$B$3:$B$1002,I551))</f>
        <v/>
      </c>
      <c r="R551" s="3" t="str" cm="1">
        <f t="array" ref="R551">IF(C551="","",INDEX(FitCurve!$B$3:$B$1002,J551))</f>
        <v/>
      </c>
      <c r="S551" s="3" t="str" cm="1">
        <f t="array" ref="S551">IF(C551="","",INDEX(FitCurve!$B$3:$B$1002,K551))</f>
        <v/>
      </c>
    </row>
    <row r="552" spans="3:19" x14ac:dyDescent="0.25">
      <c r="C552" s="36"/>
      <c r="D552" s="3" t="str">
        <f>IF(C552="","",IF(OR(C552&gt;MAX(_xlfn.ANCHORARRAY(FitCurve!$E$3)),C552&lt;MIN(_xlfn.ANCHORARRAY(FitCurve!$E$3))),"Out of range",IF(CurveFitting!$N$3="5PL",10^(CurveFitting!$U$26-((LOG10(((CurveFitting!$U$25-CurveFitting!$U$24)/(C552-CurveFitting!$U$24))^(1/CurveFitting!$U$28)-1))/1)/CurveFitting!$U$27),
IF(CurveFitting!$N$3="4PL",10^(CurveFitting!$U$26-((LOG10((CurveFitting!$U$25-CurveFitting!$U$24)/(C552-CurveFitting!$U$24)-1))/CurveFitting!$U$27)),
IF(CurveFitting!$N$3="Linear",(C552-CurveFitting!$U$24)/CurveFitting!$U$25,
IF(CurveFitting!$N$3="Hyperbolic",CurveFitting!$U$25*C552/(CurveFitting!$U$24-C552),
IF(CurveFitting!$N$3="Exp1",CurveFitting!$U$26*LN(CurveFitting!$U$25/(CurveFitting!$U$25-C552)-CurveFitting!$U$24/(CurveFitting!$U$25-C552)),
IF(CurveFitting!$N$3="Exp2",CurveFitting!$U$26*LOG(CurveFitting!$U$24/(CurveFitting!$U$24-C552)-CurveFitting!$U$25/(CurveFitting!$U$24-C552)),""))))))))</f>
        <v/>
      </c>
      <c r="E552" s="3" t="str">
        <f>IFERROR(IF(C552="","",IF(OR(C552&gt;MAX(_xlfn.ANCHORARRAY(FitCurve!$E$3)),C552&lt;MIN(_xlfn.ANCHORARRAY(FitCurve!$E$3))),"Out of range","[ " &amp; TEXT(_xlfn.FORECAST.LINEAR(C552,R552:S552,N552:O552),"#.####") &amp; ", " &amp; TEXT(_xlfn.FORECAST.LINEAR(C552,P552:Q552,L552:M552),"#.####") &amp; " ]")),"")</f>
        <v/>
      </c>
      <c r="H552" s="52" t="str">
        <f>IF(C552="","",_xlfn.XMATCH(C552,FitCurve!AE552:AE1551,-1))</f>
        <v/>
      </c>
      <c r="I552" s="52" t="str">
        <f>IF(C552="","",_xlfn.XMATCH(C552,FitCurve!AE552:AE1551,1))</f>
        <v/>
      </c>
      <c r="J552" s="52" t="str">
        <f>IF(C552="","",_xlfn.XMATCH(C552,FitCurve!AF552:AF1551,-1))</f>
        <v/>
      </c>
      <c r="K552" s="52" t="str">
        <f>IF(C552="","",_xlfn.XMATCH(C552,FitCurve!AF552:AF1551,1))</f>
        <v/>
      </c>
      <c r="L552" s="3" t="str" cm="1">
        <f t="array" ref="L552">IF(C552="","",INDEX(FitCurve!$AE$3:$AE$1002,H552))</f>
        <v/>
      </c>
      <c r="M552" s="3" t="str" cm="1">
        <f t="array" ref="M552">IF(C552="","",INDEX(FitCurve!$AE$3:$AE$1002,I552))</f>
        <v/>
      </c>
      <c r="N552" s="3" t="str" cm="1">
        <f t="array" ref="N552">IF(C552="","",INDEX(FitCurve!$AF$3:$AF$1002,J552))</f>
        <v/>
      </c>
      <c r="O552" s="3" t="str" cm="1">
        <f t="array" ref="O552">IF(C552="","",INDEX(FitCurve!$AF$3:$AF$1002,K552))</f>
        <v/>
      </c>
      <c r="P552" s="3" t="str" cm="1">
        <f t="array" ref="P552">IF(C552="","",INDEX(FitCurve!$B$3:$B$1002,H552))</f>
        <v/>
      </c>
      <c r="Q552" s="3" t="str" cm="1">
        <f t="array" ref="Q552">IF(C552="","",INDEX(FitCurve!$B$3:$B$1002,I552))</f>
        <v/>
      </c>
      <c r="R552" s="3" t="str" cm="1">
        <f t="array" ref="R552">IF(C552="","",INDEX(FitCurve!$B$3:$B$1002,J552))</f>
        <v/>
      </c>
      <c r="S552" s="3" t="str" cm="1">
        <f t="array" ref="S552">IF(C552="","",INDEX(FitCurve!$B$3:$B$1002,K552))</f>
        <v/>
      </c>
    </row>
    <row r="553" spans="3:19" x14ac:dyDescent="0.25">
      <c r="C553" s="36"/>
      <c r="D553" s="3" t="str">
        <f>IF(C553="","",IF(OR(C553&gt;MAX(_xlfn.ANCHORARRAY(FitCurve!$E$3)),C553&lt;MIN(_xlfn.ANCHORARRAY(FitCurve!$E$3))),"Out of range",IF(CurveFitting!$N$3="5PL",10^(CurveFitting!$U$26-((LOG10(((CurveFitting!$U$25-CurveFitting!$U$24)/(C553-CurveFitting!$U$24))^(1/CurveFitting!$U$28)-1))/1)/CurveFitting!$U$27),
IF(CurveFitting!$N$3="4PL",10^(CurveFitting!$U$26-((LOG10((CurveFitting!$U$25-CurveFitting!$U$24)/(C553-CurveFitting!$U$24)-1))/CurveFitting!$U$27)),
IF(CurveFitting!$N$3="Linear",(C553-CurveFitting!$U$24)/CurveFitting!$U$25,
IF(CurveFitting!$N$3="Hyperbolic",CurveFitting!$U$25*C553/(CurveFitting!$U$24-C553),
IF(CurveFitting!$N$3="Exp1",CurveFitting!$U$26*LN(CurveFitting!$U$25/(CurveFitting!$U$25-C553)-CurveFitting!$U$24/(CurveFitting!$U$25-C553)),
IF(CurveFitting!$N$3="Exp2",CurveFitting!$U$26*LOG(CurveFitting!$U$24/(CurveFitting!$U$24-C553)-CurveFitting!$U$25/(CurveFitting!$U$24-C553)),""))))))))</f>
        <v/>
      </c>
      <c r="E553" s="3" t="str">
        <f>IFERROR(IF(C553="","",IF(OR(C553&gt;MAX(_xlfn.ANCHORARRAY(FitCurve!$E$3)),C553&lt;MIN(_xlfn.ANCHORARRAY(FitCurve!$E$3))),"Out of range","[ " &amp; TEXT(_xlfn.FORECAST.LINEAR(C553,R553:S553,N553:O553),"#.####") &amp; ", " &amp; TEXT(_xlfn.FORECAST.LINEAR(C553,P553:Q553,L553:M553),"#.####") &amp; " ]")),"")</f>
        <v/>
      </c>
      <c r="H553" s="52" t="str">
        <f>IF(C553="","",_xlfn.XMATCH(C553,FitCurve!AE553:AE1552,-1))</f>
        <v/>
      </c>
      <c r="I553" s="52" t="str">
        <f>IF(C553="","",_xlfn.XMATCH(C553,FitCurve!AE553:AE1552,1))</f>
        <v/>
      </c>
      <c r="J553" s="52" t="str">
        <f>IF(C553="","",_xlfn.XMATCH(C553,FitCurve!AF553:AF1552,-1))</f>
        <v/>
      </c>
      <c r="K553" s="52" t="str">
        <f>IF(C553="","",_xlfn.XMATCH(C553,FitCurve!AF553:AF1552,1))</f>
        <v/>
      </c>
      <c r="L553" s="3" t="str" cm="1">
        <f t="array" ref="L553">IF(C553="","",INDEX(FitCurve!$AE$3:$AE$1002,H553))</f>
        <v/>
      </c>
      <c r="M553" s="3" t="str" cm="1">
        <f t="array" ref="M553">IF(C553="","",INDEX(FitCurve!$AE$3:$AE$1002,I553))</f>
        <v/>
      </c>
      <c r="N553" s="3" t="str" cm="1">
        <f t="array" ref="N553">IF(C553="","",INDEX(FitCurve!$AF$3:$AF$1002,J553))</f>
        <v/>
      </c>
      <c r="O553" s="3" t="str" cm="1">
        <f t="array" ref="O553">IF(C553="","",INDEX(FitCurve!$AF$3:$AF$1002,K553))</f>
        <v/>
      </c>
      <c r="P553" s="3" t="str" cm="1">
        <f t="array" ref="P553">IF(C553="","",INDEX(FitCurve!$B$3:$B$1002,H553))</f>
        <v/>
      </c>
      <c r="Q553" s="3" t="str" cm="1">
        <f t="array" ref="Q553">IF(C553="","",INDEX(FitCurve!$B$3:$B$1002,I553))</f>
        <v/>
      </c>
      <c r="R553" s="3" t="str" cm="1">
        <f t="array" ref="R553">IF(C553="","",INDEX(FitCurve!$B$3:$B$1002,J553))</f>
        <v/>
      </c>
      <c r="S553" s="3" t="str" cm="1">
        <f t="array" ref="S553">IF(C553="","",INDEX(FitCurve!$B$3:$B$1002,K553))</f>
        <v/>
      </c>
    </row>
    <row r="554" spans="3:19" x14ac:dyDescent="0.25">
      <c r="C554" s="36"/>
      <c r="D554" s="3" t="str">
        <f>IF(C554="","",IF(OR(C554&gt;MAX(_xlfn.ANCHORARRAY(FitCurve!$E$3)),C554&lt;MIN(_xlfn.ANCHORARRAY(FitCurve!$E$3))),"Out of range",IF(CurveFitting!$N$3="5PL",10^(CurveFitting!$U$26-((LOG10(((CurveFitting!$U$25-CurveFitting!$U$24)/(C554-CurveFitting!$U$24))^(1/CurveFitting!$U$28)-1))/1)/CurveFitting!$U$27),
IF(CurveFitting!$N$3="4PL",10^(CurveFitting!$U$26-((LOG10((CurveFitting!$U$25-CurveFitting!$U$24)/(C554-CurveFitting!$U$24)-1))/CurveFitting!$U$27)),
IF(CurveFitting!$N$3="Linear",(C554-CurveFitting!$U$24)/CurveFitting!$U$25,
IF(CurveFitting!$N$3="Hyperbolic",CurveFitting!$U$25*C554/(CurveFitting!$U$24-C554),
IF(CurveFitting!$N$3="Exp1",CurveFitting!$U$26*LN(CurveFitting!$U$25/(CurveFitting!$U$25-C554)-CurveFitting!$U$24/(CurveFitting!$U$25-C554)),
IF(CurveFitting!$N$3="Exp2",CurveFitting!$U$26*LOG(CurveFitting!$U$24/(CurveFitting!$U$24-C554)-CurveFitting!$U$25/(CurveFitting!$U$24-C554)),""))))))))</f>
        <v/>
      </c>
      <c r="E554" s="3" t="str">
        <f>IFERROR(IF(C554="","",IF(OR(C554&gt;MAX(_xlfn.ANCHORARRAY(FitCurve!$E$3)),C554&lt;MIN(_xlfn.ANCHORARRAY(FitCurve!$E$3))),"Out of range","[ " &amp; TEXT(_xlfn.FORECAST.LINEAR(C554,R554:S554,N554:O554),"#.####") &amp; ", " &amp; TEXT(_xlfn.FORECAST.LINEAR(C554,P554:Q554,L554:M554),"#.####") &amp; " ]")),"")</f>
        <v/>
      </c>
      <c r="H554" s="52" t="str">
        <f>IF(C554="","",_xlfn.XMATCH(C554,FitCurve!AE554:AE1553,-1))</f>
        <v/>
      </c>
      <c r="I554" s="52" t="str">
        <f>IF(C554="","",_xlfn.XMATCH(C554,FitCurve!AE554:AE1553,1))</f>
        <v/>
      </c>
      <c r="J554" s="52" t="str">
        <f>IF(C554="","",_xlfn.XMATCH(C554,FitCurve!AF554:AF1553,-1))</f>
        <v/>
      </c>
      <c r="K554" s="52" t="str">
        <f>IF(C554="","",_xlfn.XMATCH(C554,FitCurve!AF554:AF1553,1))</f>
        <v/>
      </c>
      <c r="L554" s="3" t="str" cm="1">
        <f t="array" ref="L554">IF(C554="","",INDEX(FitCurve!$AE$3:$AE$1002,H554))</f>
        <v/>
      </c>
      <c r="M554" s="3" t="str" cm="1">
        <f t="array" ref="M554">IF(C554="","",INDEX(FitCurve!$AE$3:$AE$1002,I554))</f>
        <v/>
      </c>
      <c r="N554" s="3" t="str" cm="1">
        <f t="array" ref="N554">IF(C554="","",INDEX(FitCurve!$AF$3:$AF$1002,J554))</f>
        <v/>
      </c>
      <c r="O554" s="3" t="str" cm="1">
        <f t="array" ref="O554">IF(C554="","",INDEX(FitCurve!$AF$3:$AF$1002,K554))</f>
        <v/>
      </c>
      <c r="P554" s="3" t="str" cm="1">
        <f t="array" ref="P554">IF(C554="","",INDEX(FitCurve!$B$3:$B$1002,H554))</f>
        <v/>
      </c>
      <c r="Q554" s="3" t="str" cm="1">
        <f t="array" ref="Q554">IF(C554="","",INDEX(FitCurve!$B$3:$B$1002,I554))</f>
        <v/>
      </c>
      <c r="R554" s="3" t="str" cm="1">
        <f t="array" ref="R554">IF(C554="","",INDEX(FitCurve!$B$3:$B$1002,J554))</f>
        <v/>
      </c>
      <c r="S554" s="3" t="str" cm="1">
        <f t="array" ref="S554">IF(C554="","",INDEX(FitCurve!$B$3:$B$1002,K554))</f>
        <v/>
      </c>
    </row>
    <row r="555" spans="3:19" x14ac:dyDescent="0.25">
      <c r="C555" s="36"/>
      <c r="D555" s="3" t="str">
        <f>IF(C555="","",IF(OR(C555&gt;MAX(_xlfn.ANCHORARRAY(FitCurve!$E$3)),C555&lt;MIN(_xlfn.ANCHORARRAY(FitCurve!$E$3))),"Out of range",IF(CurveFitting!$N$3="5PL",10^(CurveFitting!$U$26-((LOG10(((CurveFitting!$U$25-CurveFitting!$U$24)/(C555-CurveFitting!$U$24))^(1/CurveFitting!$U$28)-1))/1)/CurveFitting!$U$27),
IF(CurveFitting!$N$3="4PL",10^(CurveFitting!$U$26-((LOG10((CurveFitting!$U$25-CurveFitting!$U$24)/(C555-CurveFitting!$U$24)-1))/CurveFitting!$U$27)),
IF(CurveFitting!$N$3="Linear",(C555-CurveFitting!$U$24)/CurveFitting!$U$25,
IF(CurveFitting!$N$3="Hyperbolic",CurveFitting!$U$25*C555/(CurveFitting!$U$24-C555),
IF(CurveFitting!$N$3="Exp1",CurveFitting!$U$26*LN(CurveFitting!$U$25/(CurveFitting!$U$25-C555)-CurveFitting!$U$24/(CurveFitting!$U$25-C555)),
IF(CurveFitting!$N$3="Exp2",CurveFitting!$U$26*LOG(CurveFitting!$U$24/(CurveFitting!$U$24-C555)-CurveFitting!$U$25/(CurveFitting!$U$24-C555)),""))))))))</f>
        <v/>
      </c>
      <c r="E555" s="3" t="str">
        <f>IFERROR(IF(C555="","",IF(OR(C555&gt;MAX(_xlfn.ANCHORARRAY(FitCurve!$E$3)),C555&lt;MIN(_xlfn.ANCHORARRAY(FitCurve!$E$3))),"Out of range","[ " &amp; TEXT(_xlfn.FORECAST.LINEAR(C555,R555:S555,N555:O555),"#.####") &amp; ", " &amp; TEXT(_xlfn.FORECAST.LINEAR(C555,P555:Q555,L555:M555),"#.####") &amp; " ]")),"")</f>
        <v/>
      </c>
      <c r="H555" s="52" t="str">
        <f>IF(C555="","",_xlfn.XMATCH(C555,FitCurve!AE555:AE1554,-1))</f>
        <v/>
      </c>
      <c r="I555" s="52" t="str">
        <f>IF(C555="","",_xlfn.XMATCH(C555,FitCurve!AE555:AE1554,1))</f>
        <v/>
      </c>
      <c r="J555" s="52" t="str">
        <f>IF(C555="","",_xlfn.XMATCH(C555,FitCurve!AF555:AF1554,-1))</f>
        <v/>
      </c>
      <c r="K555" s="52" t="str">
        <f>IF(C555="","",_xlfn.XMATCH(C555,FitCurve!AF555:AF1554,1))</f>
        <v/>
      </c>
      <c r="L555" s="3" t="str" cm="1">
        <f t="array" ref="L555">IF(C555="","",INDEX(FitCurve!$AE$3:$AE$1002,H555))</f>
        <v/>
      </c>
      <c r="M555" s="3" t="str" cm="1">
        <f t="array" ref="M555">IF(C555="","",INDEX(FitCurve!$AE$3:$AE$1002,I555))</f>
        <v/>
      </c>
      <c r="N555" s="3" t="str" cm="1">
        <f t="array" ref="N555">IF(C555="","",INDEX(FitCurve!$AF$3:$AF$1002,J555))</f>
        <v/>
      </c>
      <c r="O555" s="3" t="str" cm="1">
        <f t="array" ref="O555">IF(C555="","",INDEX(FitCurve!$AF$3:$AF$1002,K555))</f>
        <v/>
      </c>
      <c r="P555" s="3" t="str" cm="1">
        <f t="array" ref="P555">IF(C555="","",INDEX(FitCurve!$B$3:$B$1002,H555))</f>
        <v/>
      </c>
      <c r="Q555" s="3" t="str" cm="1">
        <f t="array" ref="Q555">IF(C555="","",INDEX(FitCurve!$B$3:$B$1002,I555))</f>
        <v/>
      </c>
      <c r="R555" s="3" t="str" cm="1">
        <f t="array" ref="R555">IF(C555="","",INDEX(FitCurve!$B$3:$B$1002,J555))</f>
        <v/>
      </c>
      <c r="S555" s="3" t="str" cm="1">
        <f t="array" ref="S555">IF(C555="","",INDEX(FitCurve!$B$3:$B$1002,K555))</f>
        <v/>
      </c>
    </row>
    <row r="556" spans="3:19" x14ac:dyDescent="0.25">
      <c r="C556" s="36"/>
      <c r="D556" s="3" t="str">
        <f>IF(C556="","",IF(OR(C556&gt;MAX(_xlfn.ANCHORARRAY(FitCurve!$E$3)),C556&lt;MIN(_xlfn.ANCHORARRAY(FitCurve!$E$3))),"Out of range",IF(CurveFitting!$N$3="5PL",10^(CurveFitting!$U$26-((LOG10(((CurveFitting!$U$25-CurveFitting!$U$24)/(C556-CurveFitting!$U$24))^(1/CurveFitting!$U$28)-1))/1)/CurveFitting!$U$27),
IF(CurveFitting!$N$3="4PL",10^(CurveFitting!$U$26-((LOG10((CurveFitting!$U$25-CurveFitting!$U$24)/(C556-CurveFitting!$U$24)-1))/CurveFitting!$U$27)),
IF(CurveFitting!$N$3="Linear",(C556-CurveFitting!$U$24)/CurveFitting!$U$25,
IF(CurveFitting!$N$3="Hyperbolic",CurveFitting!$U$25*C556/(CurveFitting!$U$24-C556),
IF(CurveFitting!$N$3="Exp1",CurveFitting!$U$26*LN(CurveFitting!$U$25/(CurveFitting!$U$25-C556)-CurveFitting!$U$24/(CurveFitting!$U$25-C556)),
IF(CurveFitting!$N$3="Exp2",CurveFitting!$U$26*LOG(CurveFitting!$U$24/(CurveFitting!$U$24-C556)-CurveFitting!$U$25/(CurveFitting!$U$24-C556)),""))))))))</f>
        <v/>
      </c>
      <c r="E556" s="3" t="str">
        <f>IFERROR(IF(C556="","",IF(OR(C556&gt;MAX(_xlfn.ANCHORARRAY(FitCurve!$E$3)),C556&lt;MIN(_xlfn.ANCHORARRAY(FitCurve!$E$3))),"Out of range","[ " &amp; TEXT(_xlfn.FORECAST.LINEAR(C556,R556:S556,N556:O556),"#.####") &amp; ", " &amp; TEXT(_xlfn.FORECAST.LINEAR(C556,P556:Q556,L556:M556),"#.####") &amp; " ]")),"")</f>
        <v/>
      </c>
      <c r="H556" s="52" t="str">
        <f>IF(C556="","",_xlfn.XMATCH(C556,FitCurve!AE556:AE1555,-1))</f>
        <v/>
      </c>
      <c r="I556" s="52" t="str">
        <f>IF(C556="","",_xlfn.XMATCH(C556,FitCurve!AE556:AE1555,1))</f>
        <v/>
      </c>
      <c r="J556" s="52" t="str">
        <f>IF(C556="","",_xlfn.XMATCH(C556,FitCurve!AF556:AF1555,-1))</f>
        <v/>
      </c>
      <c r="K556" s="52" t="str">
        <f>IF(C556="","",_xlfn.XMATCH(C556,FitCurve!AF556:AF1555,1))</f>
        <v/>
      </c>
      <c r="L556" s="3" t="str" cm="1">
        <f t="array" ref="L556">IF(C556="","",INDEX(FitCurve!$AE$3:$AE$1002,H556))</f>
        <v/>
      </c>
      <c r="M556" s="3" t="str" cm="1">
        <f t="array" ref="M556">IF(C556="","",INDEX(FitCurve!$AE$3:$AE$1002,I556))</f>
        <v/>
      </c>
      <c r="N556" s="3" t="str" cm="1">
        <f t="array" ref="N556">IF(C556="","",INDEX(FitCurve!$AF$3:$AF$1002,J556))</f>
        <v/>
      </c>
      <c r="O556" s="3" t="str" cm="1">
        <f t="array" ref="O556">IF(C556="","",INDEX(FitCurve!$AF$3:$AF$1002,K556))</f>
        <v/>
      </c>
      <c r="P556" s="3" t="str" cm="1">
        <f t="array" ref="P556">IF(C556="","",INDEX(FitCurve!$B$3:$B$1002,H556))</f>
        <v/>
      </c>
      <c r="Q556" s="3" t="str" cm="1">
        <f t="array" ref="Q556">IF(C556="","",INDEX(FitCurve!$B$3:$B$1002,I556))</f>
        <v/>
      </c>
      <c r="R556" s="3" t="str" cm="1">
        <f t="array" ref="R556">IF(C556="","",INDEX(FitCurve!$B$3:$B$1002,J556))</f>
        <v/>
      </c>
      <c r="S556" s="3" t="str" cm="1">
        <f t="array" ref="S556">IF(C556="","",INDEX(FitCurve!$B$3:$B$1002,K556))</f>
        <v/>
      </c>
    </row>
    <row r="557" spans="3:19" x14ac:dyDescent="0.25">
      <c r="C557" s="36"/>
      <c r="D557" s="3" t="str">
        <f>IF(C557="","",IF(OR(C557&gt;MAX(_xlfn.ANCHORARRAY(FitCurve!$E$3)),C557&lt;MIN(_xlfn.ANCHORARRAY(FitCurve!$E$3))),"Out of range",IF(CurveFitting!$N$3="5PL",10^(CurveFitting!$U$26-((LOG10(((CurveFitting!$U$25-CurveFitting!$U$24)/(C557-CurveFitting!$U$24))^(1/CurveFitting!$U$28)-1))/1)/CurveFitting!$U$27),
IF(CurveFitting!$N$3="4PL",10^(CurveFitting!$U$26-((LOG10((CurveFitting!$U$25-CurveFitting!$U$24)/(C557-CurveFitting!$U$24)-1))/CurveFitting!$U$27)),
IF(CurveFitting!$N$3="Linear",(C557-CurveFitting!$U$24)/CurveFitting!$U$25,
IF(CurveFitting!$N$3="Hyperbolic",CurveFitting!$U$25*C557/(CurveFitting!$U$24-C557),
IF(CurveFitting!$N$3="Exp1",CurveFitting!$U$26*LN(CurveFitting!$U$25/(CurveFitting!$U$25-C557)-CurveFitting!$U$24/(CurveFitting!$U$25-C557)),
IF(CurveFitting!$N$3="Exp2",CurveFitting!$U$26*LOG(CurveFitting!$U$24/(CurveFitting!$U$24-C557)-CurveFitting!$U$25/(CurveFitting!$U$24-C557)),""))))))))</f>
        <v/>
      </c>
      <c r="E557" s="3" t="str">
        <f>IFERROR(IF(C557="","",IF(OR(C557&gt;MAX(_xlfn.ANCHORARRAY(FitCurve!$E$3)),C557&lt;MIN(_xlfn.ANCHORARRAY(FitCurve!$E$3))),"Out of range","[ " &amp; TEXT(_xlfn.FORECAST.LINEAR(C557,R557:S557,N557:O557),"#.####") &amp; ", " &amp; TEXT(_xlfn.FORECAST.LINEAR(C557,P557:Q557,L557:M557),"#.####") &amp; " ]")),"")</f>
        <v/>
      </c>
      <c r="H557" s="52" t="str">
        <f>IF(C557="","",_xlfn.XMATCH(C557,FitCurve!AE557:AE1556,-1))</f>
        <v/>
      </c>
      <c r="I557" s="52" t="str">
        <f>IF(C557="","",_xlfn.XMATCH(C557,FitCurve!AE557:AE1556,1))</f>
        <v/>
      </c>
      <c r="J557" s="52" t="str">
        <f>IF(C557="","",_xlfn.XMATCH(C557,FitCurve!AF557:AF1556,-1))</f>
        <v/>
      </c>
      <c r="K557" s="52" t="str">
        <f>IF(C557="","",_xlfn.XMATCH(C557,FitCurve!AF557:AF1556,1))</f>
        <v/>
      </c>
      <c r="L557" s="3" t="str" cm="1">
        <f t="array" ref="L557">IF(C557="","",INDEX(FitCurve!$AE$3:$AE$1002,H557))</f>
        <v/>
      </c>
      <c r="M557" s="3" t="str" cm="1">
        <f t="array" ref="M557">IF(C557="","",INDEX(FitCurve!$AE$3:$AE$1002,I557))</f>
        <v/>
      </c>
      <c r="N557" s="3" t="str" cm="1">
        <f t="array" ref="N557">IF(C557="","",INDEX(FitCurve!$AF$3:$AF$1002,J557))</f>
        <v/>
      </c>
      <c r="O557" s="3" t="str" cm="1">
        <f t="array" ref="O557">IF(C557="","",INDEX(FitCurve!$AF$3:$AF$1002,K557))</f>
        <v/>
      </c>
      <c r="P557" s="3" t="str" cm="1">
        <f t="array" ref="P557">IF(C557="","",INDEX(FitCurve!$B$3:$B$1002,H557))</f>
        <v/>
      </c>
      <c r="Q557" s="3" t="str" cm="1">
        <f t="array" ref="Q557">IF(C557="","",INDEX(FitCurve!$B$3:$B$1002,I557))</f>
        <v/>
      </c>
      <c r="R557" s="3" t="str" cm="1">
        <f t="array" ref="R557">IF(C557="","",INDEX(FitCurve!$B$3:$B$1002,J557))</f>
        <v/>
      </c>
      <c r="S557" s="3" t="str" cm="1">
        <f t="array" ref="S557">IF(C557="","",INDEX(FitCurve!$B$3:$B$1002,K557))</f>
        <v/>
      </c>
    </row>
    <row r="558" spans="3:19" x14ac:dyDescent="0.25">
      <c r="C558" s="36"/>
      <c r="D558" s="3" t="str">
        <f>IF(C558="","",IF(OR(C558&gt;MAX(_xlfn.ANCHORARRAY(FitCurve!$E$3)),C558&lt;MIN(_xlfn.ANCHORARRAY(FitCurve!$E$3))),"Out of range",IF(CurveFitting!$N$3="5PL",10^(CurveFitting!$U$26-((LOG10(((CurveFitting!$U$25-CurveFitting!$U$24)/(C558-CurveFitting!$U$24))^(1/CurveFitting!$U$28)-1))/1)/CurveFitting!$U$27),
IF(CurveFitting!$N$3="4PL",10^(CurveFitting!$U$26-((LOG10((CurveFitting!$U$25-CurveFitting!$U$24)/(C558-CurveFitting!$U$24)-1))/CurveFitting!$U$27)),
IF(CurveFitting!$N$3="Linear",(C558-CurveFitting!$U$24)/CurveFitting!$U$25,
IF(CurveFitting!$N$3="Hyperbolic",CurveFitting!$U$25*C558/(CurveFitting!$U$24-C558),
IF(CurveFitting!$N$3="Exp1",CurveFitting!$U$26*LN(CurveFitting!$U$25/(CurveFitting!$U$25-C558)-CurveFitting!$U$24/(CurveFitting!$U$25-C558)),
IF(CurveFitting!$N$3="Exp2",CurveFitting!$U$26*LOG(CurveFitting!$U$24/(CurveFitting!$U$24-C558)-CurveFitting!$U$25/(CurveFitting!$U$24-C558)),""))))))))</f>
        <v/>
      </c>
      <c r="E558" s="3" t="str">
        <f>IFERROR(IF(C558="","",IF(OR(C558&gt;MAX(_xlfn.ANCHORARRAY(FitCurve!$E$3)),C558&lt;MIN(_xlfn.ANCHORARRAY(FitCurve!$E$3))),"Out of range","[ " &amp; TEXT(_xlfn.FORECAST.LINEAR(C558,R558:S558,N558:O558),"#.####") &amp; ", " &amp; TEXT(_xlfn.FORECAST.LINEAR(C558,P558:Q558,L558:M558),"#.####") &amp; " ]")),"")</f>
        <v/>
      </c>
      <c r="H558" s="52" t="str">
        <f>IF(C558="","",_xlfn.XMATCH(C558,FitCurve!AE558:AE1557,-1))</f>
        <v/>
      </c>
      <c r="I558" s="52" t="str">
        <f>IF(C558="","",_xlfn.XMATCH(C558,FitCurve!AE558:AE1557,1))</f>
        <v/>
      </c>
      <c r="J558" s="52" t="str">
        <f>IF(C558="","",_xlfn.XMATCH(C558,FitCurve!AF558:AF1557,-1))</f>
        <v/>
      </c>
      <c r="K558" s="52" t="str">
        <f>IF(C558="","",_xlfn.XMATCH(C558,FitCurve!AF558:AF1557,1))</f>
        <v/>
      </c>
      <c r="L558" s="3" t="str" cm="1">
        <f t="array" ref="L558">IF(C558="","",INDEX(FitCurve!$AE$3:$AE$1002,H558))</f>
        <v/>
      </c>
      <c r="M558" s="3" t="str" cm="1">
        <f t="array" ref="M558">IF(C558="","",INDEX(FitCurve!$AE$3:$AE$1002,I558))</f>
        <v/>
      </c>
      <c r="N558" s="3" t="str" cm="1">
        <f t="array" ref="N558">IF(C558="","",INDEX(FitCurve!$AF$3:$AF$1002,J558))</f>
        <v/>
      </c>
      <c r="O558" s="3" t="str" cm="1">
        <f t="array" ref="O558">IF(C558="","",INDEX(FitCurve!$AF$3:$AF$1002,K558))</f>
        <v/>
      </c>
      <c r="P558" s="3" t="str" cm="1">
        <f t="array" ref="P558">IF(C558="","",INDEX(FitCurve!$B$3:$B$1002,H558))</f>
        <v/>
      </c>
      <c r="Q558" s="3" t="str" cm="1">
        <f t="array" ref="Q558">IF(C558="","",INDEX(FitCurve!$B$3:$B$1002,I558))</f>
        <v/>
      </c>
      <c r="R558" s="3" t="str" cm="1">
        <f t="array" ref="R558">IF(C558="","",INDEX(FitCurve!$B$3:$B$1002,J558))</f>
        <v/>
      </c>
      <c r="S558" s="3" t="str" cm="1">
        <f t="array" ref="S558">IF(C558="","",INDEX(FitCurve!$B$3:$B$1002,K558))</f>
        <v/>
      </c>
    </row>
    <row r="559" spans="3:19" x14ac:dyDescent="0.25">
      <c r="C559" s="36"/>
      <c r="D559" s="3" t="str">
        <f>IF(C559="","",IF(OR(C559&gt;MAX(_xlfn.ANCHORARRAY(FitCurve!$E$3)),C559&lt;MIN(_xlfn.ANCHORARRAY(FitCurve!$E$3))),"Out of range",IF(CurveFitting!$N$3="5PL",10^(CurveFitting!$U$26-((LOG10(((CurveFitting!$U$25-CurveFitting!$U$24)/(C559-CurveFitting!$U$24))^(1/CurveFitting!$U$28)-1))/1)/CurveFitting!$U$27),
IF(CurveFitting!$N$3="4PL",10^(CurveFitting!$U$26-((LOG10((CurveFitting!$U$25-CurveFitting!$U$24)/(C559-CurveFitting!$U$24)-1))/CurveFitting!$U$27)),
IF(CurveFitting!$N$3="Linear",(C559-CurveFitting!$U$24)/CurveFitting!$U$25,
IF(CurveFitting!$N$3="Hyperbolic",CurveFitting!$U$25*C559/(CurveFitting!$U$24-C559),
IF(CurveFitting!$N$3="Exp1",CurveFitting!$U$26*LN(CurveFitting!$U$25/(CurveFitting!$U$25-C559)-CurveFitting!$U$24/(CurveFitting!$U$25-C559)),
IF(CurveFitting!$N$3="Exp2",CurveFitting!$U$26*LOG(CurveFitting!$U$24/(CurveFitting!$U$24-C559)-CurveFitting!$U$25/(CurveFitting!$U$24-C559)),""))))))))</f>
        <v/>
      </c>
      <c r="E559" s="3" t="str">
        <f>IFERROR(IF(C559="","",IF(OR(C559&gt;MAX(_xlfn.ANCHORARRAY(FitCurve!$E$3)),C559&lt;MIN(_xlfn.ANCHORARRAY(FitCurve!$E$3))),"Out of range","[ " &amp; TEXT(_xlfn.FORECAST.LINEAR(C559,R559:S559,N559:O559),"#.####") &amp; ", " &amp; TEXT(_xlfn.FORECAST.LINEAR(C559,P559:Q559,L559:M559),"#.####") &amp; " ]")),"")</f>
        <v/>
      </c>
      <c r="H559" s="52" t="str">
        <f>IF(C559="","",_xlfn.XMATCH(C559,FitCurve!AE559:AE1558,-1))</f>
        <v/>
      </c>
      <c r="I559" s="52" t="str">
        <f>IF(C559="","",_xlfn.XMATCH(C559,FitCurve!AE559:AE1558,1))</f>
        <v/>
      </c>
      <c r="J559" s="52" t="str">
        <f>IF(C559="","",_xlfn.XMATCH(C559,FitCurve!AF559:AF1558,-1))</f>
        <v/>
      </c>
      <c r="K559" s="52" t="str">
        <f>IF(C559="","",_xlfn.XMATCH(C559,FitCurve!AF559:AF1558,1))</f>
        <v/>
      </c>
      <c r="L559" s="3" t="str" cm="1">
        <f t="array" ref="L559">IF(C559="","",INDEX(FitCurve!$AE$3:$AE$1002,H559))</f>
        <v/>
      </c>
      <c r="M559" s="3" t="str" cm="1">
        <f t="array" ref="M559">IF(C559="","",INDEX(FitCurve!$AE$3:$AE$1002,I559))</f>
        <v/>
      </c>
      <c r="N559" s="3" t="str" cm="1">
        <f t="array" ref="N559">IF(C559="","",INDEX(FitCurve!$AF$3:$AF$1002,J559))</f>
        <v/>
      </c>
      <c r="O559" s="3" t="str" cm="1">
        <f t="array" ref="O559">IF(C559="","",INDEX(FitCurve!$AF$3:$AF$1002,K559))</f>
        <v/>
      </c>
      <c r="P559" s="3" t="str" cm="1">
        <f t="array" ref="P559">IF(C559="","",INDEX(FitCurve!$B$3:$B$1002,H559))</f>
        <v/>
      </c>
      <c r="Q559" s="3" t="str" cm="1">
        <f t="array" ref="Q559">IF(C559="","",INDEX(FitCurve!$B$3:$B$1002,I559))</f>
        <v/>
      </c>
      <c r="R559" s="3" t="str" cm="1">
        <f t="array" ref="R559">IF(C559="","",INDEX(FitCurve!$B$3:$B$1002,J559))</f>
        <v/>
      </c>
      <c r="S559" s="3" t="str" cm="1">
        <f t="array" ref="S559">IF(C559="","",INDEX(FitCurve!$B$3:$B$1002,K559))</f>
        <v/>
      </c>
    </row>
    <row r="560" spans="3:19" x14ac:dyDescent="0.25">
      <c r="C560" s="36"/>
      <c r="D560" s="3" t="str">
        <f>IF(C560="","",IF(OR(C560&gt;MAX(_xlfn.ANCHORARRAY(FitCurve!$E$3)),C560&lt;MIN(_xlfn.ANCHORARRAY(FitCurve!$E$3))),"Out of range",IF(CurveFitting!$N$3="5PL",10^(CurveFitting!$U$26-((LOG10(((CurveFitting!$U$25-CurveFitting!$U$24)/(C560-CurveFitting!$U$24))^(1/CurveFitting!$U$28)-1))/1)/CurveFitting!$U$27),
IF(CurveFitting!$N$3="4PL",10^(CurveFitting!$U$26-((LOG10((CurveFitting!$U$25-CurveFitting!$U$24)/(C560-CurveFitting!$U$24)-1))/CurveFitting!$U$27)),
IF(CurveFitting!$N$3="Linear",(C560-CurveFitting!$U$24)/CurveFitting!$U$25,
IF(CurveFitting!$N$3="Hyperbolic",CurveFitting!$U$25*C560/(CurveFitting!$U$24-C560),
IF(CurveFitting!$N$3="Exp1",CurveFitting!$U$26*LN(CurveFitting!$U$25/(CurveFitting!$U$25-C560)-CurveFitting!$U$24/(CurveFitting!$U$25-C560)),
IF(CurveFitting!$N$3="Exp2",CurveFitting!$U$26*LOG(CurveFitting!$U$24/(CurveFitting!$U$24-C560)-CurveFitting!$U$25/(CurveFitting!$U$24-C560)),""))))))))</f>
        <v/>
      </c>
      <c r="E560" s="3" t="str">
        <f>IFERROR(IF(C560="","",IF(OR(C560&gt;MAX(_xlfn.ANCHORARRAY(FitCurve!$E$3)),C560&lt;MIN(_xlfn.ANCHORARRAY(FitCurve!$E$3))),"Out of range","[ " &amp; TEXT(_xlfn.FORECAST.LINEAR(C560,R560:S560,N560:O560),"#.####") &amp; ", " &amp; TEXT(_xlfn.FORECAST.LINEAR(C560,P560:Q560,L560:M560),"#.####") &amp; " ]")),"")</f>
        <v/>
      </c>
      <c r="H560" s="52" t="str">
        <f>IF(C560="","",_xlfn.XMATCH(C560,FitCurve!AE560:AE1559,-1))</f>
        <v/>
      </c>
      <c r="I560" s="52" t="str">
        <f>IF(C560="","",_xlfn.XMATCH(C560,FitCurve!AE560:AE1559,1))</f>
        <v/>
      </c>
      <c r="J560" s="52" t="str">
        <f>IF(C560="","",_xlfn.XMATCH(C560,FitCurve!AF560:AF1559,-1))</f>
        <v/>
      </c>
      <c r="K560" s="52" t="str">
        <f>IF(C560="","",_xlfn.XMATCH(C560,FitCurve!AF560:AF1559,1))</f>
        <v/>
      </c>
      <c r="L560" s="3" t="str" cm="1">
        <f t="array" ref="L560">IF(C560="","",INDEX(FitCurve!$AE$3:$AE$1002,H560))</f>
        <v/>
      </c>
      <c r="M560" s="3" t="str" cm="1">
        <f t="array" ref="M560">IF(C560="","",INDEX(FitCurve!$AE$3:$AE$1002,I560))</f>
        <v/>
      </c>
      <c r="N560" s="3" t="str" cm="1">
        <f t="array" ref="N560">IF(C560="","",INDEX(FitCurve!$AF$3:$AF$1002,J560))</f>
        <v/>
      </c>
      <c r="O560" s="3" t="str" cm="1">
        <f t="array" ref="O560">IF(C560="","",INDEX(FitCurve!$AF$3:$AF$1002,K560))</f>
        <v/>
      </c>
      <c r="P560" s="3" t="str" cm="1">
        <f t="array" ref="P560">IF(C560="","",INDEX(FitCurve!$B$3:$B$1002,H560))</f>
        <v/>
      </c>
      <c r="Q560" s="3" t="str" cm="1">
        <f t="array" ref="Q560">IF(C560="","",INDEX(FitCurve!$B$3:$B$1002,I560))</f>
        <v/>
      </c>
      <c r="R560" s="3" t="str" cm="1">
        <f t="array" ref="R560">IF(C560="","",INDEX(FitCurve!$B$3:$B$1002,J560))</f>
        <v/>
      </c>
      <c r="S560" s="3" t="str" cm="1">
        <f t="array" ref="S560">IF(C560="","",INDEX(FitCurve!$B$3:$B$1002,K560))</f>
        <v/>
      </c>
    </row>
    <row r="561" spans="3:19" x14ac:dyDescent="0.25">
      <c r="C561" s="36"/>
      <c r="D561" s="3" t="str">
        <f>IF(C561="","",IF(OR(C561&gt;MAX(_xlfn.ANCHORARRAY(FitCurve!$E$3)),C561&lt;MIN(_xlfn.ANCHORARRAY(FitCurve!$E$3))),"Out of range",IF(CurveFitting!$N$3="5PL",10^(CurveFitting!$U$26-((LOG10(((CurveFitting!$U$25-CurveFitting!$U$24)/(C561-CurveFitting!$U$24))^(1/CurveFitting!$U$28)-1))/1)/CurveFitting!$U$27),
IF(CurveFitting!$N$3="4PL",10^(CurveFitting!$U$26-((LOG10((CurveFitting!$U$25-CurveFitting!$U$24)/(C561-CurveFitting!$U$24)-1))/CurveFitting!$U$27)),
IF(CurveFitting!$N$3="Linear",(C561-CurveFitting!$U$24)/CurveFitting!$U$25,
IF(CurveFitting!$N$3="Hyperbolic",CurveFitting!$U$25*C561/(CurveFitting!$U$24-C561),
IF(CurveFitting!$N$3="Exp1",CurveFitting!$U$26*LN(CurveFitting!$U$25/(CurveFitting!$U$25-C561)-CurveFitting!$U$24/(CurveFitting!$U$25-C561)),
IF(CurveFitting!$N$3="Exp2",CurveFitting!$U$26*LOG(CurveFitting!$U$24/(CurveFitting!$U$24-C561)-CurveFitting!$U$25/(CurveFitting!$U$24-C561)),""))))))))</f>
        <v/>
      </c>
      <c r="E561" s="3" t="str">
        <f>IFERROR(IF(C561="","",IF(OR(C561&gt;MAX(_xlfn.ANCHORARRAY(FitCurve!$E$3)),C561&lt;MIN(_xlfn.ANCHORARRAY(FitCurve!$E$3))),"Out of range","[ " &amp; TEXT(_xlfn.FORECAST.LINEAR(C561,R561:S561,N561:O561),"#.####") &amp; ", " &amp; TEXT(_xlfn.FORECAST.LINEAR(C561,P561:Q561,L561:M561),"#.####") &amp; " ]")),"")</f>
        <v/>
      </c>
      <c r="H561" s="52" t="str">
        <f>IF(C561="","",_xlfn.XMATCH(C561,FitCurve!AE561:AE1560,-1))</f>
        <v/>
      </c>
      <c r="I561" s="52" t="str">
        <f>IF(C561="","",_xlfn.XMATCH(C561,FitCurve!AE561:AE1560,1))</f>
        <v/>
      </c>
      <c r="J561" s="52" t="str">
        <f>IF(C561="","",_xlfn.XMATCH(C561,FitCurve!AF561:AF1560,-1))</f>
        <v/>
      </c>
      <c r="K561" s="52" t="str">
        <f>IF(C561="","",_xlfn.XMATCH(C561,FitCurve!AF561:AF1560,1))</f>
        <v/>
      </c>
      <c r="L561" s="3" t="str" cm="1">
        <f t="array" ref="L561">IF(C561="","",INDEX(FitCurve!$AE$3:$AE$1002,H561))</f>
        <v/>
      </c>
      <c r="M561" s="3" t="str" cm="1">
        <f t="array" ref="M561">IF(C561="","",INDEX(FitCurve!$AE$3:$AE$1002,I561))</f>
        <v/>
      </c>
      <c r="N561" s="3" t="str" cm="1">
        <f t="array" ref="N561">IF(C561="","",INDEX(FitCurve!$AF$3:$AF$1002,J561))</f>
        <v/>
      </c>
      <c r="O561" s="3" t="str" cm="1">
        <f t="array" ref="O561">IF(C561="","",INDEX(FitCurve!$AF$3:$AF$1002,K561))</f>
        <v/>
      </c>
      <c r="P561" s="3" t="str" cm="1">
        <f t="array" ref="P561">IF(C561="","",INDEX(FitCurve!$B$3:$B$1002,H561))</f>
        <v/>
      </c>
      <c r="Q561" s="3" t="str" cm="1">
        <f t="array" ref="Q561">IF(C561="","",INDEX(FitCurve!$B$3:$B$1002,I561))</f>
        <v/>
      </c>
      <c r="R561" s="3" t="str" cm="1">
        <f t="array" ref="R561">IF(C561="","",INDEX(FitCurve!$B$3:$B$1002,J561))</f>
        <v/>
      </c>
      <c r="S561" s="3" t="str" cm="1">
        <f t="array" ref="S561">IF(C561="","",INDEX(FitCurve!$B$3:$B$1002,K561))</f>
        <v/>
      </c>
    </row>
    <row r="562" spans="3:19" x14ac:dyDescent="0.25">
      <c r="C562" s="36"/>
      <c r="D562" s="3" t="str">
        <f>IF(C562="","",IF(OR(C562&gt;MAX(_xlfn.ANCHORARRAY(FitCurve!$E$3)),C562&lt;MIN(_xlfn.ANCHORARRAY(FitCurve!$E$3))),"Out of range",IF(CurveFitting!$N$3="5PL",10^(CurveFitting!$U$26-((LOG10(((CurveFitting!$U$25-CurveFitting!$U$24)/(C562-CurveFitting!$U$24))^(1/CurveFitting!$U$28)-1))/1)/CurveFitting!$U$27),
IF(CurveFitting!$N$3="4PL",10^(CurveFitting!$U$26-((LOG10((CurveFitting!$U$25-CurveFitting!$U$24)/(C562-CurveFitting!$U$24)-1))/CurveFitting!$U$27)),
IF(CurveFitting!$N$3="Linear",(C562-CurveFitting!$U$24)/CurveFitting!$U$25,
IF(CurveFitting!$N$3="Hyperbolic",CurveFitting!$U$25*C562/(CurveFitting!$U$24-C562),
IF(CurveFitting!$N$3="Exp1",CurveFitting!$U$26*LN(CurveFitting!$U$25/(CurveFitting!$U$25-C562)-CurveFitting!$U$24/(CurveFitting!$U$25-C562)),
IF(CurveFitting!$N$3="Exp2",CurveFitting!$U$26*LOG(CurveFitting!$U$24/(CurveFitting!$U$24-C562)-CurveFitting!$U$25/(CurveFitting!$U$24-C562)),""))))))))</f>
        <v/>
      </c>
      <c r="E562" s="3" t="str">
        <f>IFERROR(IF(C562="","",IF(OR(C562&gt;MAX(_xlfn.ANCHORARRAY(FitCurve!$E$3)),C562&lt;MIN(_xlfn.ANCHORARRAY(FitCurve!$E$3))),"Out of range","[ " &amp; TEXT(_xlfn.FORECAST.LINEAR(C562,R562:S562,N562:O562),"#.####") &amp; ", " &amp; TEXT(_xlfn.FORECAST.LINEAR(C562,P562:Q562,L562:M562),"#.####") &amp; " ]")),"")</f>
        <v/>
      </c>
      <c r="H562" s="52" t="str">
        <f>IF(C562="","",_xlfn.XMATCH(C562,FitCurve!AE562:AE1561,-1))</f>
        <v/>
      </c>
      <c r="I562" s="52" t="str">
        <f>IF(C562="","",_xlfn.XMATCH(C562,FitCurve!AE562:AE1561,1))</f>
        <v/>
      </c>
      <c r="J562" s="52" t="str">
        <f>IF(C562="","",_xlfn.XMATCH(C562,FitCurve!AF562:AF1561,-1))</f>
        <v/>
      </c>
      <c r="K562" s="52" t="str">
        <f>IF(C562="","",_xlfn.XMATCH(C562,FitCurve!AF562:AF1561,1))</f>
        <v/>
      </c>
      <c r="L562" s="3" t="str" cm="1">
        <f t="array" ref="L562">IF(C562="","",INDEX(FitCurve!$AE$3:$AE$1002,H562))</f>
        <v/>
      </c>
      <c r="M562" s="3" t="str" cm="1">
        <f t="array" ref="M562">IF(C562="","",INDEX(FitCurve!$AE$3:$AE$1002,I562))</f>
        <v/>
      </c>
      <c r="N562" s="3" t="str" cm="1">
        <f t="array" ref="N562">IF(C562="","",INDEX(FitCurve!$AF$3:$AF$1002,J562))</f>
        <v/>
      </c>
      <c r="O562" s="3" t="str" cm="1">
        <f t="array" ref="O562">IF(C562="","",INDEX(FitCurve!$AF$3:$AF$1002,K562))</f>
        <v/>
      </c>
      <c r="P562" s="3" t="str" cm="1">
        <f t="array" ref="P562">IF(C562="","",INDEX(FitCurve!$B$3:$B$1002,H562))</f>
        <v/>
      </c>
      <c r="Q562" s="3" t="str" cm="1">
        <f t="array" ref="Q562">IF(C562="","",INDEX(FitCurve!$B$3:$B$1002,I562))</f>
        <v/>
      </c>
      <c r="R562" s="3" t="str" cm="1">
        <f t="array" ref="R562">IF(C562="","",INDEX(FitCurve!$B$3:$B$1002,J562))</f>
        <v/>
      </c>
      <c r="S562" s="3" t="str" cm="1">
        <f t="array" ref="S562">IF(C562="","",INDEX(FitCurve!$B$3:$B$1002,K562))</f>
        <v/>
      </c>
    </row>
    <row r="563" spans="3:19" x14ac:dyDescent="0.25">
      <c r="C563" s="36"/>
      <c r="D563" s="3" t="str">
        <f>IF(C563="","",IF(OR(C563&gt;MAX(_xlfn.ANCHORARRAY(FitCurve!$E$3)),C563&lt;MIN(_xlfn.ANCHORARRAY(FitCurve!$E$3))),"Out of range",IF(CurveFitting!$N$3="5PL",10^(CurveFitting!$U$26-((LOG10(((CurveFitting!$U$25-CurveFitting!$U$24)/(C563-CurveFitting!$U$24))^(1/CurveFitting!$U$28)-1))/1)/CurveFitting!$U$27),
IF(CurveFitting!$N$3="4PL",10^(CurveFitting!$U$26-((LOG10((CurveFitting!$U$25-CurveFitting!$U$24)/(C563-CurveFitting!$U$24)-1))/CurveFitting!$U$27)),
IF(CurveFitting!$N$3="Linear",(C563-CurveFitting!$U$24)/CurveFitting!$U$25,
IF(CurveFitting!$N$3="Hyperbolic",CurveFitting!$U$25*C563/(CurveFitting!$U$24-C563),
IF(CurveFitting!$N$3="Exp1",CurveFitting!$U$26*LN(CurveFitting!$U$25/(CurveFitting!$U$25-C563)-CurveFitting!$U$24/(CurveFitting!$U$25-C563)),
IF(CurveFitting!$N$3="Exp2",CurveFitting!$U$26*LOG(CurveFitting!$U$24/(CurveFitting!$U$24-C563)-CurveFitting!$U$25/(CurveFitting!$U$24-C563)),""))))))))</f>
        <v/>
      </c>
      <c r="E563" s="3" t="str">
        <f>IFERROR(IF(C563="","",IF(OR(C563&gt;MAX(_xlfn.ANCHORARRAY(FitCurve!$E$3)),C563&lt;MIN(_xlfn.ANCHORARRAY(FitCurve!$E$3))),"Out of range","[ " &amp; TEXT(_xlfn.FORECAST.LINEAR(C563,R563:S563,N563:O563),"#.####") &amp; ", " &amp; TEXT(_xlfn.FORECAST.LINEAR(C563,P563:Q563,L563:M563),"#.####") &amp; " ]")),"")</f>
        <v/>
      </c>
      <c r="H563" s="52" t="str">
        <f>IF(C563="","",_xlfn.XMATCH(C563,FitCurve!AE563:AE1562,-1))</f>
        <v/>
      </c>
      <c r="I563" s="52" t="str">
        <f>IF(C563="","",_xlfn.XMATCH(C563,FitCurve!AE563:AE1562,1))</f>
        <v/>
      </c>
      <c r="J563" s="52" t="str">
        <f>IF(C563="","",_xlfn.XMATCH(C563,FitCurve!AF563:AF1562,-1))</f>
        <v/>
      </c>
      <c r="K563" s="52" t="str">
        <f>IF(C563="","",_xlfn.XMATCH(C563,FitCurve!AF563:AF1562,1))</f>
        <v/>
      </c>
      <c r="L563" s="3" t="str" cm="1">
        <f t="array" ref="L563">IF(C563="","",INDEX(FitCurve!$AE$3:$AE$1002,H563))</f>
        <v/>
      </c>
      <c r="M563" s="3" t="str" cm="1">
        <f t="array" ref="M563">IF(C563="","",INDEX(FitCurve!$AE$3:$AE$1002,I563))</f>
        <v/>
      </c>
      <c r="N563" s="3" t="str" cm="1">
        <f t="array" ref="N563">IF(C563="","",INDEX(FitCurve!$AF$3:$AF$1002,J563))</f>
        <v/>
      </c>
      <c r="O563" s="3" t="str" cm="1">
        <f t="array" ref="O563">IF(C563="","",INDEX(FitCurve!$AF$3:$AF$1002,K563))</f>
        <v/>
      </c>
      <c r="P563" s="3" t="str" cm="1">
        <f t="array" ref="P563">IF(C563="","",INDEX(FitCurve!$B$3:$B$1002,H563))</f>
        <v/>
      </c>
      <c r="Q563" s="3" t="str" cm="1">
        <f t="array" ref="Q563">IF(C563="","",INDEX(FitCurve!$B$3:$B$1002,I563))</f>
        <v/>
      </c>
      <c r="R563" s="3" t="str" cm="1">
        <f t="array" ref="R563">IF(C563="","",INDEX(FitCurve!$B$3:$B$1002,J563))</f>
        <v/>
      </c>
      <c r="S563" s="3" t="str" cm="1">
        <f t="array" ref="S563">IF(C563="","",INDEX(FitCurve!$B$3:$B$1002,K563))</f>
        <v/>
      </c>
    </row>
    <row r="564" spans="3:19" x14ac:dyDescent="0.25">
      <c r="C564" s="36"/>
      <c r="D564" s="3" t="str">
        <f>IF(C564="","",IF(OR(C564&gt;MAX(_xlfn.ANCHORARRAY(FitCurve!$E$3)),C564&lt;MIN(_xlfn.ANCHORARRAY(FitCurve!$E$3))),"Out of range",IF(CurveFitting!$N$3="5PL",10^(CurveFitting!$U$26-((LOG10(((CurveFitting!$U$25-CurveFitting!$U$24)/(C564-CurveFitting!$U$24))^(1/CurveFitting!$U$28)-1))/1)/CurveFitting!$U$27),
IF(CurveFitting!$N$3="4PL",10^(CurveFitting!$U$26-((LOG10((CurveFitting!$U$25-CurveFitting!$U$24)/(C564-CurveFitting!$U$24)-1))/CurveFitting!$U$27)),
IF(CurveFitting!$N$3="Linear",(C564-CurveFitting!$U$24)/CurveFitting!$U$25,
IF(CurveFitting!$N$3="Hyperbolic",CurveFitting!$U$25*C564/(CurveFitting!$U$24-C564),
IF(CurveFitting!$N$3="Exp1",CurveFitting!$U$26*LN(CurveFitting!$U$25/(CurveFitting!$U$25-C564)-CurveFitting!$U$24/(CurveFitting!$U$25-C564)),
IF(CurveFitting!$N$3="Exp2",CurveFitting!$U$26*LOG(CurveFitting!$U$24/(CurveFitting!$U$24-C564)-CurveFitting!$U$25/(CurveFitting!$U$24-C564)),""))))))))</f>
        <v/>
      </c>
      <c r="E564" s="3" t="str">
        <f>IFERROR(IF(C564="","",IF(OR(C564&gt;MAX(_xlfn.ANCHORARRAY(FitCurve!$E$3)),C564&lt;MIN(_xlfn.ANCHORARRAY(FitCurve!$E$3))),"Out of range","[ " &amp; TEXT(_xlfn.FORECAST.LINEAR(C564,R564:S564,N564:O564),"#.####") &amp; ", " &amp; TEXT(_xlfn.FORECAST.LINEAR(C564,P564:Q564,L564:M564),"#.####") &amp; " ]")),"")</f>
        <v/>
      </c>
      <c r="H564" s="52" t="str">
        <f>IF(C564="","",_xlfn.XMATCH(C564,FitCurve!AE564:AE1563,-1))</f>
        <v/>
      </c>
      <c r="I564" s="52" t="str">
        <f>IF(C564="","",_xlfn.XMATCH(C564,FitCurve!AE564:AE1563,1))</f>
        <v/>
      </c>
      <c r="J564" s="52" t="str">
        <f>IF(C564="","",_xlfn.XMATCH(C564,FitCurve!AF564:AF1563,-1))</f>
        <v/>
      </c>
      <c r="K564" s="52" t="str">
        <f>IF(C564="","",_xlfn.XMATCH(C564,FitCurve!AF564:AF1563,1))</f>
        <v/>
      </c>
      <c r="L564" s="3" t="str" cm="1">
        <f t="array" ref="L564">IF(C564="","",INDEX(FitCurve!$AE$3:$AE$1002,H564))</f>
        <v/>
      </c>
      <c r="M564" s="3" t="str" cm="1">
        <f t="array" ref="M564">IF(C564="","",INDEX(FitCurve!$AE$3:$AE$1002,I564))</f>
        <v/>
      </c>
      <c r="N564" s="3" t="str" cm="1">
        <f t="array" ref="N564">IF(C564="","",INDEX(FitCurve!$AF$3:$AF$1002,J564))</f>
        <v/>
      </c>
      <c r="O564" s="3" t="str" cm="1">
        <f t="array" ref="O564">IF(C564="","",INDEX(FitCurve!$AF$3:$AF$1002,K564))</f>
        <v/>
      </c>
      <c r="P564" s="3" t="str" cm="1">
        <f t="array" ref="P564">IF(C564="","",INDEX(FitCurve!$B$3:$B$1002,H564))</f>
        <v/>
      </c>
      <c r="Q564" s="3" t="str" cm="1">
        <f t="array" ref="Q564">IF(C564="","",INDEX(FitCurve!$B$3:$B$1002,I564))</f>
        <v/>
      </c>
      <c r="R564" s="3" t="str" cm="1">
        <f t="array" ref="R564">IF(C564="","",INDEX(FitCurve!$B$3:$B$1002,J564))</f>
        <v/>
      </c>
      <c r="S564" s="3" t="str" cm="1">
        <f t="array" ref="S564">IF(C564="","",INDEX(FitCurve!$B$3:$B$1002,K564))</f>
        <v/>
      </c>
    </row>
    <row r="565" spans="3:19" x14ac:dyDescent="0.25">
      <c r="C565" s="36"/>
      <c r="D565" s="3" t="str">
        <f>IF(C565="","",IF(OR(C565&gt;MAX(_xlfn.ANCHORARRAY(FitCurve!$E$3)),C565&lt;MIN(_xlfn.ANCHORARRAY(FitCurve!$E$3))),"Out of range",IF(CurveFitting!$N$3="5PL",10^(CurveFitting!$U$26-((LOG10(((CurveFitting!$U$25-CurveFitting!$U$24)/(C565-CurveFitting!$U$24))^(1/CurveFitting!$U$28)-1))/1)/CurveFitting!$U$27),
IF(CurveFitting!$N$3="4PL",10^(CurveFitting!$U$26-((LOG10((CurveFitting!$U$25-CurveFitting!$U$24)/(C565-CurveFitting!$U$24)-1))/CurveFitting!$U$27)),
IF(CurveFitting!$N$3="Linear",(C565-CurveFitting!$U$24)/CurveFitting!$U$25,
IF(CurveFitting!$N$3="Hyperbolic",CurveFitting!$U$25*C565/(CurveFitting!$U$24-C565),
IF(CurveFitting!$N$3="Exp1",CurveFitting!$U$26*LN(CurveFitting!$U$25/(CurveFitting!$U$25-C565)-CurveFitting!$U$24/(CurveFitting!$U$25-C565)),
IF(CurveFitting!$N$3="Exp2",CurveFitting!$U$26*LOG(CurveFitting!$U$24/(CurveFitting!$U$24-C565)-CurveFitting!$U$25/(CurveFitting!$U$24-C565)),""))))))))</f>
        <v/>
      </c>
      <c r="E565" s="3" t="str">
        <f>IFERROR(IF(C565="","",IF(OR(C565&gt;MAX(_xlfn.ANCHORARRAY(FitCurve!$E$3)),C565&lt;MIN(_xlfn.ANCHORARRAY(FitCurve!$E$3))),"Out of range","[ " &amp; TEXT(_xlfn.FORECAST.LINEAR(C565,R565:S565,N565:O565),"#.####") &amp; ", " &amp; TEXT(_xlfn.FORECAST.LINEAR(C565,P565:Q565,L565:M565),"#.####") &amp; " ]")),"")</f>
        <v/>
      </c>
      <c r="H565" s="52" t="str">
        <f>IF(C565="","",_xlfn.XMATCH(C565,FitCurve!AE565:AE1564,-1))</f>
        <v/>
      </c>
      <c r="I565" s="52" t="str">
        <f>IF(C565="","",_xlfn.XMATCH(C565,FitCurve!AE565:AE1564,1))</f>
        <v/>
      </c>
      <c r="J565" s="52" t="str">
        <f>IF(C565="","",_xlfn.XMATCH(C565,FitCurve!AF565:AF1564,-1))</f>
        <v/>
      </c>
      <c r="K565" s="52" t="str">
        <f>IF(C565="","",_xlfn.XMATCH(C565,FitCurve!AF565:AF1564,1))</f>
        <v/>
      </c>
      <c r="L565" s="3" t="str" cm="1">
        <f t="array" ref="L565">IF(C565="","",INDEX(FitCurve!$AE$3:$AE$1002,H565))</f>
        <v/>
      </c>
      <c r="M565" s="3" t="str" cm="1">
        <f t="array" ref="M565">IF(C565="","",INDEX(FitCurve!$AE$3:$AE$1002,I565))</f>
        <v/>
      </c>
      <c r="N565" s="3" t="str" cm="1">
        <f t="array" ref="N565">IF(C565="","",INDEX(FitCurve!$AF$3:$AF$1002,J565))</f>
        <v/>
      </c>
      <c r="O565" s="3" t="str" cm="1">
        <f t="array" ref="O565">IF(C565="","",INDEX(FitCurve!$AF$3:$AF$1002,K565))</f>
        <v/>
      </c>
      <c r="P565" s="3" t="str" cm="1">
        <f t="array" ref="P565">IF(C565="","",INDEX(FitCurve!$B$3:$B$1002,H565))</f>
        <v/>
      </c>
      <c r="Q565" s="3" t="str" cm="1">
        <f t="array" ref="Q565">IF(C565="","",INDEX(FitCurve!$B$3:$B$1002,I565))</f>
        <v/>
      </c>
      <c r="R565" s="3" t="str" cm="1">
        <f t="array" ref="R565">IF(C565="","",INDEX(FitCurve!$B$3:$B$1002,J565))</f>
        <v/>
      </c>
      <c r="S565" s="3" t="str" cm="1">
        <f t="array" ref="S565">IF(C565="","",INDEX(FitCurve!$B$3:$B$1002,K565))</f>
        <v/>
      </c>
    </row>
    <row r="566" spans="3:19" x14ac:dyDescent="0.25">
      <c r="C566" s="36"/>
      <c r="D566" s="3" t="str">
        <f>IF(C566="","",IF(OR(C566&gt;MAX(_xlfn.ANCHORARRAY(FitCurve!$E$3)),C566&lt;MIN(_xlfn.ANCHORARRAY(FitCurve!$E$3))),"Out of range",IF(CurveFitting!$N$3="5PL",10^(CurveFitting!$U$26-((LOG10(((CurveFitting!$U$25-CurveFitting!$U$24)/(C566-CurveFitting!$U$24))^(1/CurveFitting!$U$28)-1))/1)/CurveFitting!$U$27),
IF(CurveFitting!$N$3="4PL",10^(CurveFitting!$U$26-((LOG10((CurveFitting!$U$25-CurveFitting!$U$24)/(C566-CurveFitting!$U$24)-1))/CurveFitting!$U$27)),
IF(CurveFitting!$N$3="Linear",(C566-CurveFitting!$U$24)/CurveFitting!$U$25,
IF(CurveFitting!$N$3="Hyperbolic",CurveFitting!$U$25*C566/(CurveFitting!$U$24-C566),
IF(CurveFitting!$N$3="Exp1",CurveFitting!$U$26*LN(CurveFitting!$U$25/(CurveFitting!$U$25-C566)-CurveFitting!$U$24/(CurveFitting!$U$25-C566)),
IF(CurveFitting!$N$3="Exp2",CurveFitting!$U$26*LOG(CurveFitting!$U$24/(CurveFitting!$U$24-C566)-CurveFitting!$U$25/(CurveFitting!$U$24-C566)),""))))))))</f>
        <v/>
      </c>
      <c r="E566" s="3" t="str">
        <f>IFERROR(IF(C566="","",IF(OR(C566&gt;MAX(_xlfn.ANCHORARRAY(FitCurve!$E$3)),C566&lt;MIN(_xlfn.ANCHORARRAY(FitCurve!$E$3))),"Out of range","[ " &amp; TEXT(_xlfn.FORECAST.LINEAR(C566,R566:S566,N566:O566),"#.####") &amp; ", " &amp; TEXT(_xlfn.FORECAST.LINEAR(C566,P566:Q566,L566:M566),"#.####") &amp; " ]")),"")</f>
        <v/>
      </c>
      <c r="H566" s="52" t="str">
        <f>IF(C566="","",_xlfn.XMATCH(C566,FitCurve!AE566:AE1565,-1))</f>
        <v/>
      </c>
      <c r="I566" s="52" t="str">
        <f>IF(C566="","",_xlfn.XMATCH(C566,FitCurve!AE566:AE1565,1))</f>
        <v/>
      </c>
      <c r="J566" s="52" t="str">
        <f>IF(C566="","",_xlfn.XMATCH(C566,FitCurve!AF566:AF1565,-1))</f>
        <v/>
      </c>
      <c r="K566" s="52" t="str">
        <f>IF(C566="","",_xlfn.XMATCH(C566,FitCurve!AF566:AF1565,1))</f>
        <v/>
      </c>
      <c r="L566" s="3" t="str" cm="1">
        <f t="array" ref="L566">IF(C566="","",INDEX(FitCurve!$AE$3:$AE$1002,H566))</f>
        <v/>
      </c>
      <c r="M566" s="3" t="str" cm="1">
        <f t="array" ref="M566">IF(C566="","",INDEX(FitCurve!$AE$3:$AE$1002,I566))</f>
        <v/>
      </c>
      <c r="N566" s="3" t="str" cm="1">
        <f t="array" ref="N566">IF(C566="","",INDEX(FitCurve!$AF$3:$AF$1002,J566))</f>
        <v/>
      </c>
      <c r="O566" s="3" t="str" cm="1">
        <f t="array" ref="O566">IF(C566="","",INDEX(FitCurve!$AF$3:$AF$1002,K566))</f>
        <v/>
      </c>
      <c r="P566" s="3" t="str" cm="1">
        <f t="array" ref="P566">IF(C566="","",INDEX(FitCurve!$B$3:$B$1002,H566))</f>
        <v/>
      </c>
      <c r="Q566" s="3" t="str" cm="1">
        <f t="array" ref="Q566">IF(C566="","",INDEX(FitCurve!$B$3:$B$1002,I566))</f>
        <v/>
      </c>
      <c r="R566" s="3" t="str" cm="1">
        <f t="array" ref="R566">IF(C566="","",INDEX(FitCurve!$B$3:$B$1002,J566))</f>
        <v/>
      </c>
      <c r="S566" s="3" t="str" cm="1">
        <f t="array" ref="S566">IF(C566="","",INDEX(FitCurve!$B$3:$B$1002,K566))</f>
        <v/>
      </c>
    </row>
    <row r="567" spans="3:19" x14ac:dyDescent="0.25">
      <c r="C567" s="36"/>
      <c r="D567" s="3" t="str">
        <f>IF(C567="","",IF(OR(C567&gt;MAX(_xlfn.ANCHORARRAY(FitCurve!$E$3)),C567&lt;MIN(_xlfn.ANCHORARRAY(FitCurve!$E$3))),"Out of range",IF(CurveFitting!$N$3="5PL",10^(CurveFitting!$U$26-((LOG10(((CurveFitting!$U$25-CurveFitting!$U$24)/(C567-CurveFitting!$U$24))^(1/CurveFitting!$U$28)-1))/1)/CurveFitting!$U$27),
IF(CurveFitting!$N$3="4PL",10^(CurveFitting!$U$26-((LOG10((CurveFitting!$U$25-CurveFitting!$U$24)/(C567-CurveFitting!$U$24)-1))/CurveFitting!$U$27)),
IF(CurveFitting!$N$3="Linear",(C567-CurveFitting!$U$24)/CurveFitting!$U$25,
IF(CurveFitting!$N$3="Hyperbolic",CurveFitting!$U$25*C567/(CurveFitting!$U$24-C567),
IF(CurveFitting!$N$3="Exp1",CurveFitting!$U$26*LN(CurveFitting!$U$25/(CurveFitting!$U$25-C567)-CurveFitting!$U$24/(CurveFitting!$U$25-C567)),
IF(CurveFitting!$N$3="Exp2",CurveFitting!$U$26*LOG(CurveFitting!$U$24/(CurveFitting!$U$24-C567)-CurveFitting!$U$25/(CurveFitting!$U$24-C567)),""))))))))</f>
        <v/>
      </c>
      <c r="E567" s="3" t="str">
        <f>IFERROR(IF(C567="","",IF(OR(C567&gt;MAX(_xlfn.ANCHORARRAY(FitCurve!$E$3)),C567&lt;MIN(_xlfn.ANCHORARRAY(FitCurve!$E$3))),"Out of range","[ " &amp; TEXT(_xlfn.FORECAST.LINEAR(C567,R567:S567,N567:O567),"#.####") &amp; ", " &amp; TEXT(_xlfn.FORECAST.LINEAR(C567,P567:Q567,L567:M567),"#.####") &amp; " ]")),"")</f>
        <v/>
      </c>
      <c r="H567" s="52" t="str">
        <f>IF(C567="","",_xlfn.XMATCH(C567,FitCurve!AE567:AE1566,-1))</f>
        <v/>
      </c>
      <c r="I567" s="52" t="str">
        <f>IF(C567="","",_xlfn.XMATCH(C567,FitCurve!AE567:AE1566,1))</f>
        <v/>
      </c>
      <c r="J567" s="52" t="str">
        <f>IF(C567="","",_xlfn.XMATCH(C567,FitCurve!AF567:AF1566,-1))</f>
        <v/>
      </c>
      <c r="K567" s="52" t="str">
        <f>IF(C567="","",_xlfn.XMATCH(C567,FitCurve!AF567:AF1566,1))</f>
        <v/>
      </c>
      <c r="L567" s="3" t="str" cm="1">
        <f t="array" ref="L567">IF(C567="","",INDEX(FitCurve!$AE$3:$AE$1002,H567))</f>
        <v/>
      </c>
      <c r="M567" s="3" t="str" cm="1">
        <f t="array" ref="M567">IF(C567="","",INDEX(FitCurve!$AE$3:$AE$1002,I567))</f>
        <v/>
      </c>
      <c r="N567" s="3" t="str" cm="1">
        <f t="array" ref="N567">IF(C567="","",INDEX(FitCurve!$AF$3:$AF$1002,J567))</f>
        <v/>
      </c>
      <c r="O567" s="3" t="str" cm="1">
        <f t="array" ref="O567">IF(C567="","",INDEX(FitCurve!$AF$3:$AF$1002,K567))</f>
        <v/>
      </c>
      <c r="P567" s="3" t="str" cm="1">
        <f t="array" ref="P567">IF(C567="","",INDEX(FitCurve!$B$3:$B$1002,H567))</f>
        <v/>
      </c>
      <c r="Q567" s="3" t="str" cm="1">
        <f t="array" ref="Q567">IF(C567="","",INDEX(FitCurve!$B$3:$B$1002,I567))</f>
        <v/>
      </c>
      <c r="R567" s="3" t="str" cm="1">
        <f t="array" ref="R567">IF(C567="","",INDEX(FitCurve!$B$3:$B$1002,J567))</f>
        <v/>
      </c>
      <c r="S567" s="3" t="str" cm="1">
        <f t="array" ref="S567">IF(C567="","",INDEX(FitCurve!$B$3:$B$1002,K567))</f>
        <v/>
      </c>
    </row>
    <row r="568" spans="3:19" x14ac:dyDescent="0.25">
      <c r="C568" s="36"/>
      <c r="D568" s="3" t="str">
        <f>IF(C568="","",IF(OR(C568&gt;MAX(_xlfn.ANCHORARRAY(FitCurve!$E$3)),C568&lt;MIN(_xlfn.ANCHORARRAY(FitCurve!$E$3))),"Out of range",IF(CurveFitting!$N$3="5PL",10^(CurveFitting!$U$26-((LOG10(((CurveFitting!$U$25-CurveFitting!$U$24)/(C568-CurveFitting!$U$24))^(1/CurveFitting!$U$28)-1))/1)/CurveFitting!$U$27),
IF(CurveFitting!$N$3="4PL",10^(CurveFitting!$U$26-((LOG10((CurveFitting!$U$25-CurveFitting!$U$24)/(C568-CurveFitting!$U$24)-1))/CurveFitting!$U$27)),
IF(CurveFitting!$N$3="Linear",(C568-CurveFitting!$U$24)/CurveFitting!$U$25,
IF(CurveFitting!$N$3="Hyperbolic",CurveFitting!$U$25*C568/(CurveFitting!$U$24-C568),
IF(CurveFitting!$N$3="Exp1",CurveFitting!$U$26*LN(CurveFitting!$U$25/(CurveFitting!$U$25-C568)-CurveFitting!$U$24/(CurveFitting!$U$25-C568)),
IF(CurveFitting!$N$3="Exp2",CurveFitting!$U$26*LOG(CurveFitting!$U$24/(CurveFitting!$U$24-C568)-CurveFitting!$U$25/(CurveFitting!$U$24-C568)),""))))))))</f>
        <v/>
      </c>
      <c r="E568" s="3" t="str">
        <f>IFERROR(IF(C568="","",IF(OR(C568&gt;MAX(_xlfn.ANCHORARRAY(FitCurve!$E$3)),C568&lt;MIN(_xlfn.ANCHORARRAY(FitCurve!$E$3))),"Out of range","[ " &amp; TEXT(_xlfn.FORECAST.LINEAR(C568,R568:S568,N568:O568),"#.####") &amp; ", " &amp; TEXT(_xlfn.FORECAST.LINEAR(C568,P568:Q568,L568:M568),"#.####") &amp; " ]")),"")</f>
        <v/>
      </c>
      <c r="H568" s="52" t="str">
        <f>IF(C568="","",_xlfn.XMATCH(C568,FitCurve!AE568:AE1567,-1))</f>
        <v/>
      </c>
      <c r="I568" s="52" t="str">
        <f>IF(C568="","",_xlfn.XMATCH(C568,FitCurve!AE568:AE1567,1))</f>
        <v/>
      </c>
      <c r="J568" s="52" t="str">
        <f>IF(C568="","",_xlfn.XMATCH(C568,FitCurve!AF568:AF1567,-1))</f>
        <v/>
      </c>
      <c r="K568" s="52" t="str">
        <f>IF(C568="","",_xlfn.XMATCH(C568,FitCurve!AF568:AF1567,1))</f>
        <v/>
      </c>
      <c r="L568" s="3" t="str" cm="1">
        <f t="array" ref="L568">IF(C568="","",INDEX(FitCurve!$AE$3:$AE$1002,H568))</f>
        <v/>
      </c>
      <c r="M568" s="3" t="str" cm="1">
        <f t="array" ref="M568">IF(C568="","",INDEX(FitCurve!$AE$3:$AE$1002,I568))</f>
        <v/>
      </c>
      <c r="N568" s="3" t="str" cm="1">
        <f t="array" ref="N568">IF(C568="","",INDEX(FitCurve!$AF$3:$AF$1002,J568))</f>
        <v/>
      </c>
      <c r="O568" s="3" t="str" cm="1">
        <f t="array" ref="O568">IF(C568="","",INDEX(FitCurve!$AF$3:$AF$1002,K568))</f>
        <v/>
      </c>
      <c r="P568" s="3" t="str" cm="1">
        <f t="array" ref="P568">IF(C568="","",INDEX(FitCurve!$B$3:$B$1002,H568))</f>
        <v/>
      </c>
      <c r="Q568" s="3" t="str" cm="1">
        <f t="array" ref="Q568">IF(C568="","",INDEX(FitCurve!$B$3:$B$1002,I568))</f>
        <v/>
      </c>
      <c r="R568" s="3" t="str" cm="1">
        <f t="array" ref="R568">IF(C568="","",INDEX(FitCurve!$B$3:$B$1002,J568))</f>
        <v/>
      </c>
      <c r="S568" s="3" t="str" cm="1">
        <f t="array" ref="S568">IF(C568="","",INDEX(FitCurve!$B$3:$B$1002,K568))</f>
        <v/>
      </c>
    </row>
    <row r="569" spans="3:19" x14ac:dyDescent="0.25">
      <c r="C569" s="36"/>
      <c r="D569" s="3" t="str">
        <f>IF(C569="","",IF(OR(C569&gt;MAX(_xlfn.ANCHORARRAY(FitCurve!$E$3)),C569&lt;MIN(_xlfn.ANCHORARRAY(FitCurve!$E$3))),"Out of range",IF(CurveFitting!$N$3="5PL",10^(CurveFitting!$U$26-((LOG10(((CurveFitting!$U$25-CurveFitting!$U$24)/(C569-CurveFitting!$U$24))^(1/CurveFitting!$U$28)-1))/1)/CurveFitting!$U$27),
IF(CurveFitting!$N$3="4PL",10^(CurveFitting!$U$26-((LOG10((CurveFitting!$U$25-CurveFitting!$U$24)/(C569-CurveFitting!$U$24)-1))/CurveFitting!$U$27)),
IF(CurveFitting!$N$3="Linear",(C569-CurveFitting!$U$24)/CurveFitting!$U$25,
IF(CurveFitting!$N$3="Hyperbolic",CurveFitting!$U$25*C569/(CurveFitting!$U$24-C569),
IF(CurveFitting!$N$3="Exp1",CurveFitting!$U$26*LN(CurveFitting!$U$25/(CurveFitting!$U$25-C569)-CurveFitting!$U$24/(CurveFitting!$U$25-C569)),
IF(CurveFitting!$N$3="Exp2",CurveFitting!$U$26*LOG(CurveFitting!$U$24/(CurveFitting!$U$24-C569)-CurveFitting!$U$25/(CurveFitting!$U$24-C569)),""))))))))</f>
        <v/>
      </c>
      <c r="E569" s="3" t="str">
        <f>IFERROR(IF(C569="","",IF(OR(C569&gt;MAX(_xlfn.ANCHORARRAY(FitCurve!$E$3)),C569&lt;MIN(_xlfn.ANCHORARRAY(FitCurve!$E$3))),"Out of range","[ " &amp; TEXT(_xlfn.FORECAST.LINEAR(C569,R569:S569,N569:O569),"#.####") &amp; ", " &amp; TEXT(_xlfn.FORECAST.LINEAR(C569,P569:Q569,L569:M569),"#.####") &amp; " ]")),"")</f>
        <v/>
      </c>
      <c r="H569" s="52" t="str">
        <f>IF(C569="","",_xlfn.XMATCH(C569,FitCurve!AE569:AE1568,-1))</f>
        <v/>
      </c>
      <c r="I569" s="52" t="str">
        <f>IF(C569="","",_xlfn.XMATCH(C569,FitCurve!AE569:AE1568,1))</f>
        <v/>
      </c>
      <c r="J569" s="52" t="str">
        <f>IF(C569="","",_xlfn.XMATCH(C569,FitCurve!AF569:AF1568,-1))</f>
        <v/>
      </c>
      <c r="K569" s="52" t="str">
        <f>IF(C569="","",_xlfn.XMATCH(C569,FitCurve!AF569:AF1568,1))</f>
        <v/>
      </c>
      <c r="L569" s="3" t="str" cm="1">
        <f t="array" ref="L569">IF(C569="","",INDEX(FitCurve!$AE$3:$AE$1002,H569))</f>
        <v/>
      </c>
      <c r="M569" s="3" t="str" cm="1">
        <f t="array" ref="M569">IF(C569="","",INDEX(FitCurve!$AE$3:$AE$1002,I569))</f>
        <v/>
      </c>
      <c r="N569" s="3" t="str" cm="1">
        <f t="array" ref="N569">IF(C569="","",INDEX(FitCurve!$AF$3:$AF$1002,J569))</f>
        <v/>
      </c>
      <c r="O569" s="3" t="str" cm="1">
        <f t="array" ref="O569">IF(C569="","",INDEX(FitCurve!$AF$3:$AF$1002,K569))</f>
        <v/>
      </c>
      <c r="P569" s="3" t="str" cm="1">
        <f t="array" ref="P569">IF(C569="","",INDEX(FitCurve!$B$3:$B$1002,H569))</f>
        <v/>
      </c>
      <c r="Q569" s="3" t="str" cm="1">
        <f t="array" ref="Q569">IF(C569="","",INDEX(FitCurve!$B$3:$B$1002,I569))</f>
        <v/>
      </c>
      <c r="R569" s="3" t="str" cm="1">
        <f t="array" ref="R569">IF(C569="","",INDEX(FitCurve!$B$3:$B$1002,J569))</f>
        <v/>
      </c>
      <c r="S569" s="3" t="str" cm="1">
        <f t="array" ref="S569">IF(C569="","",INDEX(FitCurve!$B$3:$B$1002,K569))</f>
        <v/>
      </c>
    </row>
    <row r="570" spans="3:19" x14ac:dyDescent="0.25">
      <c r="C570" s="36"/>
      <c r="D570" s="3" t="str">
        <f>IF(C570="","",IF(OR(C570&gt;MAX(_xlfn.ANCHORARRAY(FitCurve!$E$3)),C570&lt;MIN(_xlfn.ANCHORARRAY(FitCurve!$E$3))),"Out of range",IF(CurveFitting!$N$3="5PL",10^(CurveFitting!$U$26-((LOG10(((CurveFitting!$U$25-CurveFitting!$U$24)/(C570-CurveFitting!$U$24))^(1/CurveFitting!$U$28)-1))/1)/CurveFitting!$U$27),
IF(CurveFitting!$N$3="4PL",10^(CurveFitting!$U$26-((LOG10((CurveFitting!$U$25-CurveFitting!$U$24)/(C570-CurveFitting!$U$24)-1))/CurveFitting!$U$27)),
IF(CurveFitting!$N$3="Linear",(C570-CurveFitting!$U$24)/CurveFitting!$U$25,
IF(CurveFitting!$N$3="Hyperbolic",CurveFitting!$U$25*C570/(CurveFitting!$U$24-C570),
IF(CurveFitting!$N$3="Exp1",CurveFitting!$U$26*LN(CurveFitting!$U$25/(CurveFitting!$U$25-C570)-CurveFitting!$U$24/(CurveFitting!$U$25-C570)),
IF(CurveFitting!$N$3="Exp2",CurveFitting!$U$26*LOG(CurveFitting!$U$24/(CurveFitting!$U$24-C570)-CurveFitting!$U$25/(CurveFitting!$U$24-C570)),""))))))))</f>
        <v/>
      </c>
      <c r="E570" s="3" t="str">
        <f>IFERROR(IF(C570="","",IF(OR(C570&gt;MAX(_xlfn.ANCHORARRAY(FitCurve!$E$3)),C570&lt;MIN(_xlfn.ANCHORARRAY(FitCurve!$E$3))),"Out of range","[ " &amp; TEXT(_xlfn.FORECAST.LINEAR(C570,R570:S570,N570:O570),"#.####") &amp; ", " &amp; TEXT(_xlfn.FORECAST.LINEAR(C570,P570:Q570,L570:M570),"#.####") &amp; " ]")),"")</f>
        <v/>
      </c>
      <c r="H570" s="52" t="str">
        <f>IF(C570="","",_xlfn.XMATCH(C570,FitCurve!AE570:AE1569,-1))</f>
        <v/>
      </c>
      <c r="I570" s="52" t="str">
        <f>IF(C570="","",_xlfn.XMATCH(C570,FitCurve!AE570:AE1569,1))</f>
        <v/>
      </c>
      <c r="J570" s="52" t="str">
        <f>IF(C570="","",_xlfn.XMATCH(C570,FitCurve!AF570:AF1569,-1))</f>
        <v/>
      </c>
      <c r="K570" s="52" t="str">
        <f>IF(C570="","",_xlfn.XMATCH(C570,FitCurve!AF570:AF1569,1))</f>
        <v/>
      </c>
      <c r="L570" s="3" t="str" cm="1">
        <f t="array" ref="L570">IF(C570="","",INDEX(FitCurve!$AE$3:$AE$1002,H570))</f>
        <v/>
      </c>
      <c r="M570" s="3" t="str" cm="1">
        <f t="array" ref="M570">IF(C570="","",INDEX(FitCurve!$AE$3:$AE$1002,I570))</f>
        <v/>
      </c>
      <c r="N570" s="3" t="str" cm="1">
        <f t="array" ref="N570">IF(C570="","",INDEX(FitCurve!$AF$3:$AF$1002,J570))</f>
        <v/>
      </c>
      <c r="O570" s="3" t="str" cm="1">
        <f t="array" ref="O570">IF(C570="","",INDEX(FitCurve!$AF$3:$AF$1002,K570))</f>
        <v/>
      </c>
      <c r="P570" s="3" t="str" cm="1">
        <f t="array" ref="P570">IF(C570="","",INDEX(FitCurve!$B$3:$B$1002,H570))</f>
        <v/>
      </c>
      <c r="Q570" s="3" t="str" cm="1">
        <f t="array" ref="Q570">IF(C570="","",INDEX(FitCurve!$B$3:$B$1002,I570))</f>
        <v/>
      </c>
      <c r="R570" s="3" t="str" cm="1">
        <f t="array" ref="R570">IF(C570="","",INDEX(FitCurve!$B$3:$B$1002,J570))</f>
        <v/>
      </c>
      <c r="S570" s="3" t="str" cm="1">
        <f t="array" ref="S570">IF(C570="","",INDEX(FitCurve!$B$3:$B$1002,K570))</f>
        <v/>
      </c>
    </row>
    <row r="571" spans="3:19" x14ac:dyDescent="0.25">
      <c r="C571" s="36"/>
      <c r="D571" s="3" t="str">
        <f>IF(C571="","",IF(OR(C571&gt;MAX(_xlfn.ANCHORARRAY(FitCurve!$E$3)),C571&lt;MIN(_xlfn.ANCHORARRAY(FitCurve!$E$3))),"Out of range",IF(CurveFitting!$N$3="5PL",10^(CurveFitting!$U$26-((LOG10(((CurveFitting!$U$25-CurveFitting!$U$24)/(C571-CurveFitting!$U$24))^(1/CurveFitting!$U$28)-1))/1)/CurveFitting!$U$27),
IF(CurveFitting!$N$3="4PL",10^(CurveFitting!$U$26-((LOG10((CurveFitting!$U$25-CurveFitting!$U$24)/(C571-CurveFitting!$U$24)-1))/CurveFitting!$U$27)),
IF(CurveFitting!$N$3="Linear",(C571-CurveFitting!$U$24)/CurveFitting!$U$25,
IF(CurveFitting!$N$3="Hyperbolic",CurveFitting!$U$25*C571/(CurveFitting!$U$24-C571),
IF(CurveFitting!$N$3="Exp1",CurveFitting!$U$26*LN(CurveFitting!$U$25/(CurveFitting!$U$25-C571)-CurveFitting!$U$24/(CurveFitting!$U$25-C571)),
IF(CurveFitting!$N$3="Exp2",CurveFitting!$U$26*LOG(CurveFitting!$U$24/(CurveFitting!$U$24-C571)-CurveFitting!$U$25/(CurveFitting!$U$24-C571)),""))))))))</f>
        <v/>
      </c>
      <c r="E571" s="3" t="str">
        <f>IFERROR(IF(C571="","",IF(OR(C571&gt;MAX(_xlfn.ANCHORARRAY(FitCurve!$E$3)),C571&lt;MIN(_xlfn.ANCHORARRAY(FitCurve!$E$3))),"Out of range","[ " &amp; TEXT(_xlfn.FORECAST.LINEAR(C571,R571:S571,N571:O571),"#.####") &amp; ", " &amp; TEXT(_xlfn.FORECAST.LINEAR(C571,P571:Q571,L571:M571),"#.####") &amp; " ]")),"")</f>
        <v/>
      </c>
      <c r="H571" s="52" t="str">
        <f>IF(C571="","",_xlfn.XMATCH(C571,FitCurve!AE571:AE1570,-1))</f>
        <v/>
      </c>
      <c r="I571" s="52" t="str">
        <f>IF(C571="","",_xlfn.XMATCH(C571,FitCurve!AE571:AE1570,1))</f>
        <v/>
      </c>
      <c r="J571" s="52" t="str">
        <f>IF(C571="","",_xlfn.XMATCH(C571,FitCurve!AF571:AF1570,-1))</f>
        <v/>
      </c>
      <c r="K571" s="52" t="str">
        <f>IF(C571="","",_xlfn.XMATCH(C571,FitCurve!AF571:AF1570,1))</f>
        <v/>
      </c>
      <c r="L571" s="3" t="str" cm="1">
        <f t="array" ref="L571">IF(C571="","",INDEX(FitCurve!$AE$3:$AE$1002,H571))</f>
        <v/>
      </c>
      <c r="M571" s="3" t="str" cm="1">
        <f t="array" ref="M571">IF(C571="","",INDEX(FitCurve!$AE$3:$AE$1002,I571))</f>
        <v/>
      </c>
      <c r="N571" s="3" t="str" cm="1">
        <f t="array" ref="N571">IF(C571="","",INDEX(FitCurve!$AF$3:$AF$1002,J571))</f>
        <v/>
      </c>
      <c r="O571" s="3" t="str" cm="1">
        <f t="array" ref="O571">IF(C571="","",INDEX(FitCurve!$AF$3:$AF$1002,K571))</f>
        <v/>
      </c>
      <c r="P571" s="3" t="str" cm="1">
        <f t="array" ref="P571">IF(C571="","",INDEX(FitCurve!$B$3:$B$1002,H571))</f>
        <v/>
      </c>
      <c r="Q571" s="3" t="str" cm="1">
        <f t="array" ref="Q571">IF(C571="","",INDEX(FitCurve!$B$3:$B$1002,I571))</f>
        <v/>
      </c>
      <c r="R571" s="3" t="str" cm="1">
        <f t="array" ref="R571">IF(C571="","",INDEX(FitCurve!$B$3:$B$1002,J571))</f>
        <v/>
      </c>
      <c r="S571" s="3" t="str" cm="1">
        <f t="array" ref="S571">IF(C571="","",INDEX(FitCurve!$B$3:$B$1002,K571))</f>
        <v/>
      </c>
    </row>
    <row r="572" spans="3:19" x14ac:dyDescent="0.25">
      <c r="C572" s="36"/>
      <c r="D572" s="3" t="str">
        <f>IF(C572="","",IF(OR(C572&gt;MAX(_xlfn.ANCHORARRAY(FitCurve!$E$3)),C572&lt;MIN(_xlfn.ANCHORARRAY(FitCurve!$E$3))),"Out of range",IF(CurveFitting!$N$3="5PL",10^(CurveFitting!$U$26-((LOG10(((CurveFitting!$U$25-CurveFitting!$U$24)/(C572-CurveFitting!$U$24))^(1/CurveFitting!$U$28)-1))/1)/CurveFitting!$U$27),
IF(CurveFitting!$N$3="4PL",10^(CurveFitting!$U$26-((LOG10((CurveFitting!$U$25-CurveFitting!$U$24)/(C572-CurveFitting!$U$24)-1))/CurveFitting!$U$27)),
IF(CurveFitting!$N$3="Linear",(C572-CurveFitting!$U$24)/CurveFitting!$U$25,
IF(CurveFitting!$N$3="Hyperbolic",CurveFitting!$U$25*C572/(CurveFitting!$U$24-C572),
IF(CurveFitting!$N$3="Exp1",CurveFitting!$U$26*LN(CurveFitting!$U$25/(CurveFitting!$U$25-C572)-CurveFitting!$U$24/(CurveFitting!$U$25-C572)),
IF(CurveFitting!$N$3="Exp2",CurveFitting!$U$26*LOG(CurveFitting!$U$24/(CurveFitting!$U$24-C572)-CurveFitting!$U$25/(CurveFitting!$U$24-C572)),""))))))))</f>
        <v/>
      </c>
      <c r="E572" s="3" t="str">
        <f>IFERROR(IF(C572="","",IF(OR(C572&gt;MAX(_xlfn.ANCHORARRAY(FitCurve!$E$3)),C572&lt;MIN(_xlfn.ANCHORARRAY(FitCurve!$E$3))),"Out of range","[ " &amp; TEXT(_xlfn.FORECAST.LINEAR(C572,R572:S572,N572:O572),"#.####") &amp; ", " &amp; TEXT(_xlfn.FORECAST.LINEAR(C572,P572:Q572,L572:M572),"#.####") &amp; " ]")),"")</f>
        <v/>
      </c>
      <c r="H572" s="52" t="str">
        <f>IF(C572="","",_xlfn.XMATCH(C572,FitCurve!AE572:AE1571,-1))</f>
        <v/>
      </c>
      <c r="I572" s="52" t="str">
        <f>IF(C572="","",_xlfn.XMATCH(C572,FitCurve!AE572:AE1571,1))</f>
        <v/>
      </c>
      <c r="J572" s="52" t="str">
        <f>IF(C572="","",_xlfn.XMATCH(C572,FitCurve!AF572:AF1571,-1))</f>
        <v/>
      </c>
      <c r="K572" s="52" t="str">
        <f>IF(C572="","",_xlfn.XMATCH(C572,FitCurve!AF572:AF1571,1))</f>
        <v/>
      </c>
      <c r="L572" s="3" t="str" cm="1">
        <f t="array" ref="L572">IF(C572="","",INDEX(FitCurve!$AE$3:$AE$1002,H572))</f>
        <v/>
      </c>
      <c r="M572" s="3" t="str" cm="1">
        <f t="array" ref="M572">IF(C572="","",INDEX(FitCurve!$AE$3:$AE$1002,I572))</f>
        <v/>
      </c>
      <c r="N572" s="3" t="str" cm="1">
        <f t="array" ref="N572">IF(C572="","",INDEX(FitCurve!$AF$3:$AF$1002,J572))</f>
        <v/>
      </c>
      <c r="O572" s="3" t="str" cm="1">
        <f t="array" ref="O572">IF(C572="","",INDEX(FitCurve!$AF$3:$AF$1002,K572))</f>
        <v/>
      </c>
      <c r="P572" s="3" t="str" cm="1">
        <f t="array" ref="P572">IF(C572="","",INDEX(FitCurve!$B$3:$B$1002,H572))</f>
        <v/>
      </c>
      <c r="Q572" s="3" t="str" cm="1">
        <f t="array" ref="Q572">IF(C572="","",INDEX(FitCurve!$B$3:$B$1002,I572))</f>
        <v/>
      </c>
      <c r="R572" s="3" t="str" cm="1">
        <f t="array" ref="R572">IF(C572="","",INDEX(FitCurve!$B$3:$B$1002,J572))</f>
        <v/>
      </c>
      <c r="S572" s="3" t="str" cm="1">
        <f t="array" ref="S572">IF(C572="","",INDEX(FitCurve!$B$3:$B$1002,K572))</f>
        <v/>
      </c>
    </row>
    <row r="573" spans="3:19" x14ac:dyDescent="0.25">
      <c r="C573" s="36"/>
      <c r="D573" s="3" t="str">
        <f>IF(C573="","",IF(OR(C573&gt;MAX(_xlfn.ANCHORARRAY(FitCurve!$E$3)),C573&lt;MIN(_xlfn.ANCHORARRAY(FitCurve!$E$3))),"Out of range",IF(CurveFitting!$N$3="5PL",10^(CurveFitting!$U$26-((LOG10(((CurveFitting!$U$25-CurveFitting!$U$24)/(C573-CurveFitting!$U$24))^(1/CurveFitting!$U$28)-1))/1)/CurveFitting!$U$27),
IF(CurveFitting!$N$3="4PL",10^(CurveFitting!$U$26-((LOG10((CurveFitting!$U$25-CurveFitting!$U$24)/(C573-CurveFitting!$U$24)-1))/CurveFitting!$U$27)),
IF(CurveFitting!$N$3="Linear",(C573-CurveFitting!$U$24)/CurveFitting!$U$25,
IF(CurveFitting!$N$3="Hyperbolic",CurveFitting!$U$25*C573/(CurveFitting!$U$24-C573),
IF(CurveFitting!$N$3="Exp1",CurveFitting!$U$26*LN(CurveFitting!$U$25/(CurveFitting!$U$25-C573)-CurveFitting!$U$24/(CurveFitting!$U$25-C573)),
IF(CurveFitting!$N$3="Exp2",CurveFitting!$U$26*LOG(CurveFitting!$U$24/(CurveFitting!$U$24-C573)-CurveFitting!$U$25/(CurveFitting!$U$24-C573)),""))))))))</f>
        <v/>
      </c>
      <c r="E573" s="3" t="str">
        <f>IFERROR(IF(C573="","",IF(OR(C573&gt;MAX(_xlfn.ANCHORARRAY(FitCurve!$E$3)),C573&lt;MIN(_xlfn.ANCHORARRAY(FitCurve!$E$3))),"Out of range","[ " &amp; TEXT(_xlfn.FORECAST.LINEAR(C573,R573:S573,N573:O573),"#.####") &amp; ", " &amp; TEXT(_xlfn.FORECAST.LINEAR(C573,P573:Q573,L573:M573),"#.####") &amp; " ]")),"")</f>
        <v/>
      </c>
      <c r="H573" s="52" t="str">
        <f>IF(C573="","",_xlfn.XMATCH(C573,FitCurve!AE573:AE1572,-1))</f>
        <v/>
      </c>
      <c r="I573" s="52" t="str">
        <f>IF(C573="","",_xlfn.XMATCH(C573,FitCurve!AE573:AE1572,1))</f>
        <v/>
      </c>
      <c r="J573" s="52" t="str">
        <f>IF(C573="","",_xlfn.XMATCH(C573,FitCurve!AF573:AF1572,-1))</f>
        <v/>
      </c>
      <c r="K573" s="52" t="str">
        <f>IF(C573="","",_xlfn.XMATCH(C573,FitCurve!AF573:AF1572,1))</f>
        <v/>
      </c>
      <c r="L573" s="3" t="str" cm="1">
        <f t="array" ref="L573">IF(C573="","",INDEX(FitCurve!$AE$3:$AE$1002,H573))</f>
        <v/>
      </c>
      <c r="M573" s="3" t="str" cm="1">
        <f t="array" ref="M573">IF(C573="","",INDEX(FitCurve!$AE$3:$AE$1002,I573))</f>
        <v/>
      </c>
      <c r="N573" s="3" t="str" cm="1">
        <f t="array" ref="N573">IF(C573="","",INDEX(FitCurve!$AF$3:$AF$1002,J573))</f>
        <v/>
      </c>
      <c r="O573" s="3" t="str" cm="1">
        <f t="array" ref="O573">IF(C573="","",INDEX(FitCurve!$AF$3:$AF$1002,K573))</f>
        <v/>
      </c>
      <c r="P573" s="3" t="str" cm="1">
        <f t="array" ref="P573">IF(C573="","",INDEX(FitCurve!$B$3:$B$1002,H573))</f>
        <v/>
      </c>
      <c r="Q573" s="3" t="str" cm="1">
        <f t="array" ref="Q573">IF(C573="","",INDEX(FitCurve!$B$3:$B$1002,I573))</f>
        <v/>
      </c>
      <c r="R573" s="3" t="str" cm="1">
        <f t="array" ref="R573">IF(C573="","",INDEX(FitCurve!$B$3:$B$1002,J573))</f>
        <v/>
      </c>
      <c r="S573" s="3" t="str" cm="1">
        <f t="array" ref="S573">IF(C573="","",INDEX(FitCurve!$B$3:$B$1002,K573))</f>
        <v/>
      </c>
    </row>
    <row r="574" spans="3:19" x14ac:dyDescent="0.25">
      <c r="C574" s="36"/>
      <c r="D574" s="3" t="str">
        <f>IF(C574="","",IF(OR(C574&gt;MAX(_xlfn.ANCHORARRAY(FitCurve!$E$3)),C574&lt;MIN(_xlfn.ANCHORARRAY(FitCurve!$E$3))),"Out of range",IF(CurveFitting!$N$3="5PL",10^(CurveFitting!$U$26-((LOG10(((CurveFitting!$U$25-CurveFitting!$U$24)/(C574-CurveFitting!$U$24))^(1/CurveFitting!$U$28)-1))/1)/CurveFitting!$U$27),
IF(CurveFitting!$N$3="4PL",10^(CurveFitting!$U$26-((LOG10((CurveFitting!$U$25-CurveFitting!$U$24)/(C574-CurveFitting!$U$24)-1))/CurveFitting!$U$27)),
IF(CurveFitting!$N$3="Linear",(C574-CurveFitting!$U$24)/CurveFitting!$U$25,
IF(CurveFitting!$N$3="Hyperbolic",CurveFitting!$U$25*C574/(CurveFitting!$U$24-C574),
IF(CurveFitting!$N$3="Exp1",CurveFitting!$U$26*LN(CurveFitting!$U$25/(CurveFitting!$U$25-C574)-CurveFitting!$U$24/(CurveFitting!$U$25-C574)),
IF(CurveFitting!$N$3="Exp2",CurveFitting!$U$26*LOG(CurveFitting!$U$24/(CurveFitting!$U$24-C574)-CurveFitting!$U$25/(CurveFitting!$U$24-C574)),""))))))))</f>
        <v/>
      </c>
      <c r="E574" s="3" t="str">
        <f>IFERROR(IF(C574="","",IF(OR(C574&gt;MAX(_xlfn.ANCHORARRAY(FitCurve!$E$3)),C574&lt;MIN(_xlfn.ANCHORARRAY(FitCurve!$E$3))),"Out of range","[ " &amp; TEXT(_xlfn.FORECAST.LINEAR(C574,R574:S574,N574:O574),"#.####") &amp; ", " &amp; TEXT(_xlfn.FORECAST.LINEAR(C574,P574:Q574,L574:M574),"#.####") &amp; " ]")),"")</f>
        <v/>
      </c>
      <c r="H574" s="52" t="str">
        <f>IF(C574="","",_xlfn.XMATCH(C574,FitCurve!AE574:AE1573,-1))</f>
        <v/>
      </c>
      <c r="I574" s="52" t="str">
        <f>IF(C574="","",_xlfn.XMATCH(C574,FitCurve!AE574:AE1573,1))</f>
        <v/>
      </c>
      <c r="J574" s="52" t="str">
        <f>IF(C574="","",_xlfn.XMATCH(C574,FitCurve!AF574:AF1573,-1))</f>
        <v/>
      </c>
      <c r="K574" s="52" t="str">
        <f>IF(C574="","",_xlfn.XMATCH(C574,FitCurve!AF574:AF1573,1))</f>
        <v/>
      </c>
      <c r="L574" s="3" t="str" cm="1">
        <f t="array" ref="L574">IF(C574="","",INDEX(FitCurve!$AE$3:$AE$1002,H574))</f>
        <v/>
      </c>
      <c r="M574" s="3" t="str" cm="1">
        <f t="array" ref="M574">IF(C574="","",INDEX(FitCurve!$AE$3:$AE$1002,I574))</f>
        <v/>
      </c>
      <c r="N574" s="3" t="str" cm="1">
        <f t="array" ref="N574">IF(C574="","",INDEX(FitCurve!$AF$3:$AF$1002,J574))</f>
        <v/>
      </c>
      <c r="O574" s="3" t="str" cm="1">
        <f t="array" ref="O574">IF(C574="","",INDEX(FitCurve!$AF$3:$AF$1002,K574))</f>
        <v/>
      </c>
      <c r="P574" s="3" t="str" cm="1">
        <f t="array" ref="P574">IF(C574="","",INDEX(FitCurve!$B$3:$B$1002,H574))</f>
        <v/>
      </c>
      <c r="Q574" s="3" t="str" cm="1">
        <f t="array" ref="Q574">IF(C574="","",INDEX(FitCurve!$B$3:$B$1002,I574))</f>
        <v/>
      </c>
      <c r="R574" s="3" t="str" cm="1">
        <f t="array" ref="R574">IF(C574="","",INDEX(FitCurve!$B$3:$B$1002,J574))</f>
        <v/>
      </c>
      <c r="S574" s="3" t="str" cm="1">
        <f t="array" ref="S574">IF(C574="","",INDEX(FitCurve!$B$3:$B$1002,K574))</f>
        <v/>
      </c>
    </row>
    <row r="575" spans="3:19" x14ac:dyDescent="0.25">
      <c r="C575" s="36"/>
      <c r="D575" s="3" t="str">
        <f>IF(C575="","",IF(OR(C575&gt;MAX(_xlfn.ANCHORARRAY(FitCurve!$E$3)),C575&lt;MIN(_xlfn.ANCHORARRAY(FitCurve!$E$3))),"Out of range",IF(CurveFitting!$N$3="5PL",10^(CurveFitting!$U$26-((LOG10(((CurveFitting!$U$25-CurveFitting!$U$24)/(C575-CurveFitting!$U$24))^(1/CurveFitting!$U$28)-1))/1)/CurveFitting!$U$27),
IF(CurveFitting!$N$3="4PL",10^(CurveFitting!$U$26-((LOG10((CurveFitting!$U$25-CurveFitting!$U$24)/(C575-CurveFitting!$U$24)-1))/CurveFitting!$U$27)),
IF(CurveFitting!$N$3="Linear",(C575-CurveFitting!$U$24)/CurveFitting!$U$25,
IF(CurveFitting!$N$3="Hyperbolic",CurveFitting!$U$25*C575/(CurveFitting!$U$24-C575),
IF(CurveFitting!$N$3="Exp1",CurveFitting!$U$26*LN(CurveFitting!$U$25/(CurveFitting!$U$25-C575)-CurveFitting!$U$24/(CurveFitting!$U$25-C575)),
IF(CurveFitting!$N$3="Exp2",CurveFitting!$U$26*LOG(CurveFitting!$U$24/(CurveFitting!$U$24-C575)-CurveFitting!$U$25/(CurveFitting!$U$24-C575)),""))))))))</f>
        <v/>
      </c>
      <c r="E575" s="3" t="str">
        <f>IFERROR(IF(C575="","",IF(OR(C575&gt;MAX(_xlfn.ANCHORARRAY(FitCurve!$E$3)),C575&lt;MIN(_xlfn.ANCHORARRAY(FitCurve!$E$3))),"Out of range","[ " &amp; TEXT(_xlfn.FORECAST.LINEAR(C575,R575:S575,N575:O575),"#.####") &amp; ", " &amp; TEXT(_xlfn.FORECAST.LINEAR(C575,P575:Q575,L575:M575),"#.####") &amp; " ]")),"")</f>
        <v/>
      </c>
      <c r="H575" s="52" t="str">
        <f>IF(C575="","",_xlfn.XMATCH(C575,FitCurve!AE575:AE1574,-1))</f>
        <v/>
      </c>
      <c r="I575" s="52" t="str">
        <f>IF(C575="","",_xlfn.XMATCH(C575,FitCurve!AE575:AE1574,1))</f>
        <v/>
      </c>
      <c r="J575" s="52" t="str">
        <f>IF(C575="","",_xlfn.XMATCH(C575,FitCurve!AF575:AF1574,-1))</f>
        <v/>
      </c>
      <c r="K575" s="52" t="str">
        <f>IF(C575="","",_xlfn.XMATCH(C575,FitCurve!AF575:AF1574,1))</f>
        <v/>
      </c>
      <c r="L575" s="3" t="str" cm="1">
        <f t="array" ref="L575">IF(C575="","",INDEX(FitCurve!$AE$3:$AE$1002,H575))</f>
        <v/>
      </c>
      <c r="M575" s="3" t="str" cm="1">
        <f t="array" ref="M575">IF(C575="","",INDEX(FitCurve!$AE$3:$AE$1002,I575))</f>
        <v/>
      </c>
      <c r="N575" s="3" t="str" cm="1">
        <f t="array" ref="N575">IF(C575="","",INDEX(FitCurve!$AF$3:$AF$1002,J575))</f>
        <v/>
      </c>
      <c r="O575" s="3" t="str" cm="1">
        <f t="array" ref="O575">IF(C575="","",INDEX(FitCurve!$AF$3:$AF$1002,K575))</f>
        <v/>
      </c>
      <c r="P575" s="3" t="str" cm="1">
        <f t="array" ref="P575">IF(C575="","",INDEX(FitCurve!$B$3:$B$1002,H575))</f>
        <v/>
      </c>
      <c r="Q575" s="3" t="str" cm="1">
        <f t="array" ref="Q575">IF(C575="","",INDEX(FitCurve!$B$3:$B$1002,I575))</f>
        <v/>
      </c>
      <c r="R575" s="3" t="str" cm="1">
        <f t="array" ref="R575">IF(C575="","",INDEX(FitCurve!$B$3:$B$1002,J575))</f>
        <v/>
      </c>
      <c r="S575" s="3" t="str" cm="1">
        <f t="array" ref="S575">IF(C575="","",INDEX(FitCurve!$B$3:$B$1002,K575))</f>
        <v/>
      </c>
    </row>
    <row r="576" spans="3:19" x14ac:dyDescent="0.25">
      <c r="C576" s="36"/>
      <c r="D576" s="3" t="str">
        <f>IF(C576="","",IF(OR(C576&gt;MAX(_xlfn.ANCHORARRAY(FitCurve!$E$3)),C576&lt;MIN(_xlfn.ANCHORARRAY(FitCurve!$E$3))),"Out of range",IF(CurveFitting!$N$3="5PL",10^(CurveFitting!$U$26-((LOG10(((CurveFitting!$U$25-CurveFitting!$U$24)/(C576-CurveFitting!$U$24))^(1/CurveFitting!$U$28)-1))/1)/CurveFitting!$U$27),
IF(CurveFitting!$N$3="4PL",10^(CurveFitting!$U$26-((LOG10((CurveFitting!$U$25-CurveFitting!$U$24)/(C576-CurveFitting!$U$24)-1))/CurveFitting!$U$27)),
IF(CurveFitting!$N$3="Linear",(C576-CurveFitting!$U$24)/CurveFitting!$U$25,
IF(CurveFitting!$N$3="Hyperbolic",CurveFitting!$U$25*C576/(CurveFitting!$U$24-C576),
IF(CurveFitting!$N$3="Exp1",CurveFitting!$U$26*LN(CurveFitting!$U$25/(CurveFitting!$U$25-C576)-CurveFitting!$U$24/(CurveFitting!$U$25-C576)),
IF(CurveFitting!$N$3="Exp2",CurveFitting!$U$26*LOG(CurveFitting!$U$24/(CurveFitting!$U$24-C576)-CurveFitting!$U$25/(CurveFitting!$U$24-C576)),""))))))))</f>
        <v/>
      </c>
      <c r="E576" s="3" t="str">
        <f>IFERROR(IF(C576="","",IF(OR(C576&gt;MAX(_xlfn.ANCHORARRAY(FitCurve!$E$3)),C576&lt;MIN(_xlfn.ANCHORARRAY(FitCurve!$E$3))),"Out of range","[ " &amp; TEXT(_xlfn.FORECAST.LINEAR(C576,R576:S576,N576:O576),"#.####") &amp; ", " &amp; TEXT(_xlfn.FORECAST.LINEAR(C576,P576:Q576,L576:M576),"#.####") &amp; " ]")),"")</f>
        <v/>
      </c>
      <c r="H576" s="52" t="str">
        <f>IF(C576="","",_xlfn.XMATCH(C576,FitCurve!AE576:AE1575,-1))</f>
        <v/>
      </c>
      <c r="I576" s="52" t="str">
        <f>IF(C576="","",_xlfn.XMATCH(C576,FitCurve!AE576:AE1575,1))</f>
        <v/>
      </c>
      <c r="J576" s="52" t="str">
        <f>IF(C576="","",_xlfn.XMATCH(C576,FitCurve!AF576:AF1575,-1))</f>
        <v/>
      </c>
      <c r="K576" s="52" t="str">
        <f>IF(C576="","",_xlfn.XMATCH(C576,FitCurve!AF576:AF1575,1))</f>
        <v/>
      </c>
      <c r="L576" s="3" t="str" cm="1">
        <f t="array" ref="L576">IF(C576="","",INDEX(FitCurve!$AE$3:$AE$1002,H576))</f>
        <v/>
      </c>
      <c r="M576" s="3" t="str" cm="1">
        <f t="array" ref="M576">IF(C576="","",INDEX(FitCurve!$AE$3:$AE$1002,I576))</f>
        <v/>
      </c>
      <c r="N576" s="3" t="str" cm="1">
        <f t="array" ref="N576">IF(C576="","",INDEX(FitCurve!$AF$3:$AF$1002,J576))</f>
        <v/>
      </c>
      <c r="O576" s="3" t="str" cm="1">
        <f t="array" ref="O576">IF(C576="","",INDEX(FitCurve!$AF$3:$AF$1002,K576))</f>
        <v/>
      </c>
      <c r="P576" s="3" t="str" cm="1">
        <f t="array" ref="P576">IF(C576="","",INDEX(FitCurve!$B$3:$B$1002,H576))</f>
        <v/>
      </c>
      <c r="Q576" s="3" t="str" cm="1">
        <f t="array" ref="Q576">IF(C576="","",INDEX(FitCurve!$B$3:$B$1002,I576))</f>
        <v/>
      </c>
      <c r="R576" s="3" t="str" cm="1">
        <f t="array" ref="R576">IF(C576="","",INDEX(FitCurve!$B$3:$B$1002,J576))</f>
        <v/>
      </c>
      <c r="S576" s="3" t="str" cm="1">
        <f t="array" ref="S576">IF(C576="","",INDEX(FitCurve!$B$3:$B$1002,K576))</f>
        <v/>
      </c>
    </row>
    <row r="577" spans="3:19" x14ac:dyDescent="0.25">
      <c r="C577" s="36"/>
      <c r="D577" s="3" t="str">
        <f>IF(C577="","",IF(OR(C577&gt;MAX(_xlfn.ANCHORARRAY(FitCurve!$E$3)),C577&lt;MIN(_xlfn.ANCHORARRAY(FitCurve!$E$3))),"Out of range",IF(CurveFitting!$N$3="5PL",10^(CurveFitting!$U$26-((LOG10(((CurveFitting!$U$25-CurveFitting!$U$24)/(C577-CurveFitting!$U$24))^(1/CurveFitting!$U$28)-1))/1)/CurveFitting!$U$27),
IF(CurveFitting!$N$3="4PL",10^(CurveFitting!$U$26-((LOG10((CurveFitting!$U$25-CurveFitting!$U$24)/(C577-CurveFitting!$U$24)-1))/CurveFitting!$U$27)),
IF(CurveFitting!$N$3="Linear",(C577-CurveFitting!$U$24)/CurveFitting!$U$25,
IF(CurveFitting!$N$3="Hyperbolic",CurveFitting!$U$25*C577/(CurveFitting!$U$24-C577),
IF(CurveFitting!$N$3="Exp1",CurveFitting!$U$26*LN(CurveFitting!$U$25/(CurveFitting!$U$25-C577)-CurveFitting!$U$24/(CurveFitting!$U$25-C577)),
IF(CurveFitting!$N$3="Exp2",CurveFitting!$U$26*LOG(CurveFitting!$U$24/(CurveFitting!$U$24-C577)-CurveFitting!$U$25/(CurveFitting!$U$24-C577)),""))))))))</f>
        <v/>
      </c>
      <c r="E577" s="3" t="str">
        <f>IFERROR(IF(C577="","",IF(OR(C577&gt;MAX(_xlfn.ANCHORARRAY(FitCurve!$E$3)),C577&lt;MIN(_xlfn.ANCHORARRAY(FitCurve!$E$3))),"Out of range","[ " &amp; TEXT(_xlfn.FORECAST.LINEAR(C577,R577:S577,N577:O577),"#.####") &amp; ", " &amp; TEXT(_xlfn.FORECAST.LINEAR(C577,P577:Q577,L577:M577),"#.####") &amp; " ]")),"")</f>
        <v/>
      </c>
      <c r="H577" s="52" t="str">
        <f>IF(C577="","",_xlfn.XMATCH(C577,FitCurve!AE577:AE1576,-1))</f>
        <v/>
      </c>
      <c r="I577" s="52" t="str">
        <f>IF(C577="","",_xlfn.XMATCH(C577,FitCurve!AE577:AE1576,1))</f>
        <v/>
      </c>
      <c r="J577" s="52" t="str">
        <f>IF(C577="","",_xlfn.XMATCH(C577,FitCurve!AF577:AF1576,-1))</f>
        <v/>
      </c>
      <c r="K577" s="52" t="str">
        <f>IF(C577="","",_xlfn.XMATCH(C577,FitCurve!AF577:AF1576,1))</f>
        <v/>
      </c>
      <c r="L577" s="3" t="str" cm="1">
        <f t="array" ref="L577">IF(C577="","",INDEX(FitCurve!$AE$3:$AE$1002,H577))</f>
        <v/>
      </c>
      <c r="M577" s="3" t="str" cm="1">
        <f t="array" ref="M577">IF(C577="","",INDEX(FitCurve!$AE$3:$AE$1002,I577))</f>
        <v/>
      </c>
      <c r="N577" s="3" t="str" cm="1">
        <f t="array" ref="N577">IF(C577="","",INDEX(FitCurve!$AF$3:$AF$1002,J577))</f>
        <v/>
      </c>
      <c r="O577" s="3" t="str" cm="1">
        <f t="array" ref="O577">IF(C577="","",INDEX(FitCurve!$AF$3:$AF$1002,K577))</f>
        <v/>
      </c>
      <c r="P577" s="3" t="str" cm="1">
        <f t="array" ref="P577">IF(C577="","",INDEX(FitCurve!$B$3:$B$1002,H577))</f>
        <v/>
      </c>
      <c r="Q577" s="3" t="str" cm="1">
        <f t="array" ref="Q577">IF(C577="","",INDEX(FitCurve!$B$3:$B$1002,I577))</f>
        <v/>
      </c>
      <c r="R577" s="3" t="str" cm="1">
        <f t="array" ref="R577">IF(C577="","",INDEX(FitCurve!$B$3:$B$1002,J577))</f>
        <v/>
      </c>
      <c r="S577" s="3" t="str" cm="1">
        <f t="array" ref="S577">IF(C577="","",INDEX(FitCurve!$B$3:$B$1002,K577))</f>
        <v/>
      </c>
    </row>
    <row r="578" spans="3:19" x14ac:dyDescent="0.25">
      <c r="C578" s="36"/>
      <c r="D578" s="3" t="str">
        <f>IF(C578="","",IF(OR(C578&gt;MAX(_xlfn.ANCHORARRAY(FitCurve!$E$3)),C578&lt;MIN(_xlfn.ANCHORARRAY(FitCurve!$E$3))),"Out of range",IF(CurveFitting!$N$3="5PL",10^(CurveFitting!$U$26-((LOG10(((CurveFitting!$U$25-CurveFitting!$U$24)/(C578-CurveFitting!$U$24))^(1/CurveFitting!$U$28)-1))/1)/CurveFitting!$U$27),
IF(CurveFitting!$N$3="4PL",10^(CurveFitting!$U$26-((LOG10((CurveFitting!$U$25-CurveFitting!$U$24)/(C578-CurveFitting!$U$24)-1))/CurveFitting!$U$27)),
IF(CurveFitting!$N$3="Linear",(C578-CurveFitting!$U$24)/CurveFitting!$U$25,
IF(CurveFitting!$N$3="Hyperbolic",CurveFitting!$U$25*C578/(CurveFitting!$U$24-C578),
IF(CurveFitting!$N$3="Exp1",CurveFitting!$U$26*LN(CurveFitting!$U$25/(CurveFitting!$U$25-C578)-CurveFitting!$U$24/(CurveFitting!$U$25-C578)),
IF(CurveFitting!$N$3="Exp2",CurveFitting!$U$26*LOG(CurveFitting!$U$24/(CurveFitting!$U$24-C578)-CurveFitting!$U$25/(CurveFitting!$U$24-C578)),""))))))))</f>
        <v/>
      </c>
      <c r="E578" s="3" t="str">
        <f>IFERROR(IF(C578="","",IF(OR(C578&gt;MAX(_xlfn.ANCHORARRAY(FitCurve!$E$3)),C578&lt;MIN(_xlfn.ANCHORARRAY(FitCurve!$E$3))),"Out of range","[ " &amp; TEXT(_xlfn.FORECAST.LINEAR(C578,R578:S578,N578:O578),"#.####") &amp; ", " &amp; TEXT(_xlfn.FORECAST.LINEAR(C578,P578:Q578,L578:M578),"#.####") &amp; " ]")),"")</f>
        <v/>
      </c>
      <c r="H578" s="52" t="str">
        <f>IF(C578="","",_xlfn.XMATCH(C578,FitCurve!AE578:AE1577,-1))</f>
        <v/>
      </c>
      <c r="I578" s="52" t="str">
        <f>IF(C578="","",_xlfn.XMATCH(C578,FitCurve!AE578:AE1577,1))</f>
        <v/>
      </c>
      <c r="J578" s="52" t="str">
        <f>IF(C578="","",_xlfn.XMATCH(C578,FitCurve!AF578:AF1577,-1))</f>
        <v/>
      </c>
      <c r="K578" s="52" t="str">
        <f>IF(C578="","",_xlfn.XMATCH(C578,FitCurve!AF578:AF1577,1))</f>
        <v/>
      </c>
      <c r="L578" s="3" t="str" cm="1">
        <f t="array" ref="L578">IF(C578="","",INDEX(FitCurve!$AE$3:$AE$1002,H578))</f>
        <v/>
      </c>
      <c r="M578" s="3" t="str" cm="1">
        <f t="array" ref="M578">IF(C578="","",INDEX(FitCurve!$AE$3:$AE$1002,I578))</f>
        <v/>
      </c>
      <c r="N578" s="3" t="str" cm="1">
        <f t="array" ref="N578">IF(C578="","",INDEX(FitCurve!$AF$3:$AF$1002,J578))</f>
        <v/>
      </c>
      <c r="O578" s="3" t="str" cm="1">
        <f t="array" ref="O578">IF(C578="","",INDEX(FitCurve!$AF$3:$AF$1002,K578))</f>
        <v/>
      </c>
      <c r="P578" s="3" t="str" cm="1">
        <f t="array" ref="P578">IF(C578="","",INDEX(FitCurve!$B$3:$B$1002,H578))</f>
        <v/>
      </c>
      <c r="Q578" s="3" t="str" cm="1">
        <f t="array" ref="Q578">IF(C578="","",INDEX(FitCurve!$B$3:$B$1002,I578))</f>
        <v/>
      </c>
      <c r="R578" s="3" t="str" cm="1">
        <f t="array" ref="R578">IF(C578="","",INDEX(FitCurve!$B$3:$B$1002,J578))</f>
        <v/>
      </c>
      <c r="S578" s="3" t="str" cm="1">
        <f t="array" ref="S578">IF(C578="","",INDEX(FitCurve!$B$3:$B$1002,K578))</f>
        <v/>
      </c>
    </row>
    <row r="579" spans="3:19" x14ac:dyDescent="0.25">
      <c r="C579" s="36"/>
      <c r="D579" s="3" t="str">
        <f>IF(C579="","",IF(OR(C579&gt;MAX(_xlfn.ANCHORARRAY(FitCurve!$E$3)),C579&lt;MIN(_xlfn.ANCHORARRAY(FitCurve!$E$3))),"Out of range",IF(CurveFitting!$N$3="5PL",10^(CurveFitting!$U$26-((LOG10(((CurveFitting!$U$25-CurveFitting!$U$24)/(C579-CurveFitting!$U$24))^(1/CurveFitting!$U$28)-1))/1)/CurveFitting!$U$27),
IF(CurveFitting!$N$3="4PL",10^(CurveFitting!$U$26-((LOG10((CurveFitting!$U$25-CurveFitting!$U$24)/(C579-CurveFitting!$U$24)-1))/CurveFitting!$U$27)),
IF(CurveFitting!$N$3="Linear",(C579-CurveFitting!$U$24)/CurveFitting!$U$25,
IF(CurveFitting!$N$3="Hyperbolic",CurveFitting!$U$25*C579/(CurveFitting!$U$24-C579),
IF(CurveFitting!$N$3="Exp1",CurveFitting!$U$26*LN(CurveFitting!$U$25/(CurveFitting!$U$25-C579)-CurveFitting!$U$24/(CurveFitting!$U$25-C579)),
IF(CurveFitting!$N$3="Exp2",CurveFitting!$U$26*LOG(CurveFitting!$U$24/(CurveFitting!$U$24-C579)-CurveFitting!$U$25/(CurveFitting!$U$24-C579)),""))))))))</f>
        <v/>
      </c>
      <c r="E579" s="3" t="str">
        <f>IFERROR(IF(C579="","",IF(OR(C579&gt;MAX(_xlfn.ANCHORARRAY(FitCurve!$E$3)),C579&lt;MIN(_xlfn.ANCHORARRAY(FitCurve!$E$3))),"Out of range","[ " &amp; TEXT(_xlfn.FORECAST.LINEAR(C579,R579:S579,N579:O579),"#.####") &amp; ", " &amp; TEXT(_xlfn.FORECAST.LINEAR(C579,P579:Q579,L579:M579),"#.####") &amp; " ]")),"")</f>
        <v/>
      </c>
      <c r="H579" s="52" t="str">
        <f>IF(C579="","",_xlfn.XMATCH(C579,FitCurve!AE579:AE1578,-1))</f>
        <v/>
      </c>
      <c r="I579" s="52" t="str">
        <f>IF(C579="","",_xlfn.XMATCH(C579,FitCurve!AE579:AE1578,1))</f>
        <v/>
      </c>
      <c r="J579" s="52" t="str">
        <f>IF(C579="","",_xlfn.XMATCH(C579,FitCurve!AF579:AF1578,-1))</f>
        <v/>
      </c>
      <c r="K579" s="52" t="str">
        <f>IF(C579="","",_xlfn.XMATCH(C579,FitCurve!AF579:AF1578,1))</f>
        <v/>
      </c>
      <c r="L579" s="3" t="str" cm="1">
        <f t="array" ref="L579">IF(C579="","",INDEX(FitCurve!$AE$3:$AE$1002,H579))</f>
        <v/>
      </c>
      <c r="M579" s="3" t="str" cm="1">
        <f t="array" ref="M579">IF(C579="","",INDEX(FitCurve!$AE$3:$AE$1002,I579))</f>
        <v/>
      </c>
      <c r="N579" s="3" t="str" cm="1">
        <f t="array" ref="N579">IF(C579="","",INDEX(FitCurve!$AF$3:$AF$1002,J579))</f>
        <v/>
      </c>
      <c r="O579" s="3" t="str" cm="1">
        <f t="array" ref="O579">IF(C579="","",INDEX(FitCurve!$AF$3:$AF$1002,K579))</f>
        <v/>
      </c>
      <c r="P579" s="3" t="str" cm="1">
        <f t="array" ref="P579">IF(C579="","",INDEX(FitCurve!$B$3:$B$1002,H579))</f>
        <v/>
      </c>
      <c r="Q579" s="3" t="str" cm="1">
        <f t="array" ref="Q579">IF(C579="","",INDEX(FitCurve!$B$3:$B$1002,I579))</f>
        <v/>
      </c>
      <c r="R579" s="3" t="str" cm="1">
        <f t="array" ref="R579">IF(C579="","",INDEX(FitCurve!$B$3:$B$1002,J579))</f>
        <v/>
      </c>
      <c r="S579" s="3" t="str" cm="1">
        <f t="array" ref="S579">IF(C579="","",INDEX(FitCurve!$B$3:$B$1002,K579))</f>
        <v/>
      </c>
    </row>
    <row r="580" spans="3:19" x14ac:dyDescent="0.25">
      <c r="C580" s="36"/>
      <c r="D580" s="3" t="str">
        <f>IF(C580="","",IF(OR(C580&gt;MAX(_xlfn.ANCHORARRAY(FitCurve!$E$3)),C580&lt;MIN(_xlfn.ANCHORARRAY(FitCurve!$E$3))),"Out of range",IF(CurveFitting!$N$3="5PL",10^(CurveFitting!$U$26-((LOG10(((CurveFitting!$U$25-CurveFitting!$U$24)/(C580-CurveFitting!$U$24))^(1/CurveFitting!$U$28)-1))/1)/CurveFitting!$U$27),
IF(CurveFitting!$N$3="4PL",10^(CurveFitting!$U$26-((LOG10((CurveFitting!$U$25-CurveFitting!$U$24)/(C580-CurveFitting!$U$24)-1))/CurveFitting!$U$27)),
IF(CurveFitting!$N$3="Linear",(C580-CurveFitting!$U$24)/CurveFitting!$U$25,
IF(CurveFitting!$N$3="Hyperbolic",CurveFitting!$U$25*C580/(CurveFitting!$U$24-C580),
IF(CurveFitting!$N$3="Exp1",CurveFitting!$U$26*LN(CurveFitting!$U$25/(CurveFitting!$U$25-C580)-CurveFitting!$U$24/(CurveFitting!$U$25-C580)),
IF(CurveFitting!$N$3="Exp2",CurveFitting!$U$26*LOG(CurveFitting!$U$24/(CurveFitting!$U$24-C580)-CurveFitting!$U$25/(CurveFitting!$U$24-C580)),""))))))))</f>
        <v/>
      </c>
      <c r="E580" s="3" t="str">
        <f>IFERROR(IF(C580="","",IF(OR(C580&gt;MAX(_xlfn.ANCHORARRAY(FitCurve!$E$3)),C580&lt;MIN(_xlfn.ANCHORARRAY(FitCurve!$E$3))),"Out of range","[ " &amp; TEXT(_xlfn.FORECAST.LINEAR(C580,R580:S580,N580:O580),"#.####") &amp; ", " &amp; TEXT(_xlfn.FORECAST.LINEAR(C580,P580:Q580,L580:M580),"#.####") &amp; " ]")),"")</f>
        <v/>
      </c>
      <c r="H580" s="52" t="str">
        <f>IF(C580="","",_xlfn.XMATCH(C580,FitCurve!AE580:AE1579,-1))</f>
        <v/>
      </c>
      <c r="I580" s="52" t="str">
        <f>IF(C580="","",_xlfn.XMATCH(C580,FitCurve!AE580:AE1579,1))</f>
        <v/>
      </c>
      <c r="J580" s="52" t="str">
        <f>IF(C580="","",_xlfn.XMATCH(C580,FitCurve!AF580:AF1579,-1))</f>
        <v/>
      </c>
      <c r="K580" s="52" t="str">
        <f>IF(C580="","",_xlfn.XMATCH(C580,FitCurve!AF580:AF1579,1))</f>
        <v/>
      </c>
      <c r="L580" s="3" t="str" cm="1">
        <f t="array" ref="L580">IF(C580="","",INDEX(FitCurve!$AE$3:$AE$1002,H580))</f>
        <v/>
      </c>
      <c r="M580" s="3" t="str" cm="1">
        <f t="array" ref="M580">IF(C580="","",INDEX(FitCurve!$AE$3:$AE$1002,I580))</f>
        <v/>
      </c>
      <c r="N580" s="3" t="str" cm="1">
        <f t="array" ref="N580">IF(C580="","",INDEX(FitCurve!$AF$3:$AF$1002,J580))</f>
        <v/>
      </c>
      <c r="O580" s="3" t="str" cm="1">
        <f t="array" ref="O580">IF(C580="","",INDEX(FitCurve!$AF$3:$AF$1002,K580))</f>
        <v/>
      </c>
      <c r="P580" s="3" t="str" cm="1">
        <f t="array" ref="P580">IF(C580="","",INDEX(FitCurve!$B$3:$B$1002,H580))</f>
        <v/>
      </c>
      <c r="Q580" s="3" t="str" cm="1">
        <f t="array" ref="Q580">IF(C580="","",INDEX(FitCurve!$B$3:$B$1002,I580))</f>
        <v/>
      </c>
      <c r="R580" s="3" t="str" cm="1">
        <f t="array" ref="R580">IF(C580="","",INDEX(FitCurve!$B$3:$B$1002,J580))</f>
        <v/>
      </c>
      <c r="S580" s="3" t="str" cm="1">
        <f t="array" ref="S580">IF(C580="","",INDEX(FitCurve!$B$3:$B$1002,K580))</f>
        <v/>
      </c>
    </row>
    <row r="581" spans="3:19" x14ac:dyDescent="0.25">
      <c r="C581" s="36"/>
      <c r="D581" s="3" t="str">
        <f>IF(C581="","",IF(OR(C581&gt;MAX(_xlfn.ANCHORARRAY(FitCurve!$E$3)),C581&lt;MIN(_xlfn.ANCHORARRAY(FitCurve!$E$3))),"Out of range",IF(CurveFitting!$N$3="5PL",10^(CurveFitting!$U$26-((LOG10(((CurveFitting!$U$25-CurveFitting!$U$24)/(C581-CurveFitting!$U$24))^(1/CurveFitting!$U$28)-1))/1)/CurveFitting!$U$27),
IF(CurveFitting!$N$3="4PL",10^(CurveFitting!$U$26-((LOG10((CurveFitting!$U$25-CurveFitting!$U$24)/(C581-CurveFitting!$U$24)-1))/CurveFitting!$U$27)),
IF(CurveFitting!$N$3="Linear",(C581-CurveFitting!$U$24)/CurveFitting!$U$25,
IF(CurveFitting!$N$3="Hyperbolic",CurveFitting!$U$25*C581/(CurveFitting!$U$24-C581),
IF(CurveFitting!$N$3="Exp1",CurveFitting!$U$26*LN(CurveFitting!$U$25/(CurveFitting!$U$25-C581)-CurveFitting!$U$24/(CurveFitting!$U$25-C581)),
IF(CurveFitting!$N$3="Exp2",CurveFitting!$U$26*LOG(CurveFitting!$U$24/(CurveFitting!$U$24-C581)-CurveFitting!$U$25/(CurveFitting!$U$24-C581)),""))))))))</f>
        <v/>
      </c>
      <c r="E581" s="3" t="str">
        <f>IFERROR(IF(C581="","",IF(OR(C581&gt;MAX(_xlfn.ANCHORARRAY(FitCurve!$E$3)),C581&lt;MIN(_xlfn.ANCHORARRAY(FitCurve!$E$3))),"Out of range","[ " &amp; TEXT(_xlfn.FORECAST.LINEAR(C581,R581:S581,N581:O581),"#.####") &amp; ", " &amp; TEXT(_xlfn.FORECAST.LINEAR(C581,P581:Q581,L581:M581),"#.####") &amp; " ]")),"")</f>
        <v/>
      </c>
      <c r="H581" s="52" t="str">
        <f>IF(C581="","",_xlfn.XMATCH(C581,FitCurve!AE581:AE1580,-1))</f>
        <v/>
      </c>
      <c r="I581" s="52" t="str">
        <f>IF(C581="","",_xlfn.XMATCH(C581,FitCurve!AE581:AE1580,1))</f>
        <v/>
      </c>
      <c r="J581" s="52" t="str">
        <f>IF(C581="","",_xlfn.XMATCH(C581,FitCurve!AF581:AF1580,-1))</f>
        <v/>
      </c>
      <c r="K581" s="52" t="str">
        <f>IF(C581="","",_xlfn.XMATCH(C581,FitCurve!AF581:AF1580,1))</f>
        <v/>
      </c>
      <c r="L581" s="3" t="str" cm="1">
        <f t="array" ref="L581">IF(C581="","",INDEX(FitCurve!$AE$3:$AE$1002,H581))</f>
        <v/>
      </c>
      <c r="M581" s="3" t="str" cm="1">
        <f t="array" ref="M581">IF(C581="","",INDEX(FitCurve!$AE$3:$AE$1002,I581))</f>
        <v/>
      </c>
      <c r="N581" s="3" t="str" cm="1">
        <f t="array" ref="N581">IF(C581="","",INDEX(FitCurve!$AF$3:$AF$1002,J581))</f>
        <v/>
      </c>
      <c r="O581" s="3" t="str" cm="1">
        <f t="array" ref="O581">IF(C581="","",INDEX(FitCurve!$AF$3:$AF$1002,K581))</f>
        <v/>
      </c>
      <c r="P581" s="3" t="str" cm="1">
        <f t="array" ref="P581">IF(C581="","",INDEX(FitCurve!$B$3:$B$1002,H581))</f>
        <v/>
      </c>
      <c r="Q581" s="3" t="str" cm="1">
        <f t="array" ref="Q581">IF(C581="","",INDEX(FitCurve!$B$3:$B$1002,I581))</f>
        <v/>
      </c>
      <c r="R581" s="3" t="str" cm="1">
        <f t="array" ref="R581">IF(C581="","",INDEX(FitCurve!$B$3:$B$1002,J581))</f>
        <v/>
      </c>
      <c r="S581" s="3" t="str" cm="1">
        <f t="array" ref="S581">IF(C581="","",INDEX(FitCurve!$B$3:$B$1002,K581))</f>
        <v/>
      </c>
    </row>
    <row r="582" spans="3:19" x14ac:dyDescent="0.25">
      <c r="C582" s="36"/>
      <c r="D582" s="3" t="str">
        <f>IF(C582="","",IF(OR(C582&gt;MAX(_xlfn.ANCHORARRAY(FitCurve!$E$3)),C582&lt;MIN(_xlfn.ANCHORARRAY(FitCurve!$E$3))),"Out of range",IF(CurveFitting!$N$3="5PL",10^(CurveFitting!$U$26-((LOG10(((CurveFitting!$U$25-CurveFitting!$U$24)/(C582-CurveFitting!$U$24))^(1/CurveFitting!$U$28)-1))/1)/CurveFitting!$U$27),
IF(CurveFitting!$N$3="4PL",10^(CurveFitting!$U$26-((LOG10((CurveFitting!$U$25-CurveFitting!$U$24)/(C582-CurveFitting!$U$24)-1))/CurveFitting!$U$27)),
IF(CurveFitting!$N$3="Linear",(C582-CurveFitting!$U$24)/CurveFitting!$U$25,
IF(CurveFitting!$N$3="Hyperbolic",CurveFitting!$U$25*C582/(CurveFitting!$U$24-C582),
IF(CurveFitting!$N$3="Exp1",CurveFitting!$U$26*LN(CurveFitting!$U$25/(CurveFitting!$U$25-C582)-CurveFitting!$U$24/(CurveFitting!$U$25-C582)),
IF(CurveFitting!$N$3="Exp2",CurveFitting!$U$26*LOG(CurveFitting!$U$24/(CurveFitting!$U$24-C582)-CurveFitting!$U$25/(CurveFitting!$U$24-C582)),""))))))))</f>
        <v/>
      </c>
      <c r="E582" s="3" t="str">
        <f>IFERROR(IF(C582="","",IF(OR(C582&gt;MAX(_xlfn.ANCHORARRAY(FitCurve!$E$3)),C582&lt;MIN(_xlfn.ANCHORARRAY(FitCurve!$E$3))),"Out of range","[ " &amp; TEXT(_xlfn.FORECAST.LINEAR(C582,R582:S582,N582:O582),"#.####") &amp; ", " &amp; TEXT(_xlfn.FORECAST.LINEAR(C582,P582:Q582,L582:M582),"#.####") &amp; " ]")),"")</f>
        <v/>
      </c>
      <c r="H582" s="52" t="str">
        <f>IF(C582="","",_xlfn.XMATCH(C582,FitCurve!AE582:AE1581,-1))</f>
        <v/>
      </c>
      <c r="I582" s="52" t="str">
        <f>IF(C582="","",_xlfn.XMATCH(C582,FitCurve!AE582:AE1581,1))</f>
        <v/>
      </c>
      <c r="J582" s="52" t="str">
        <f>IF(C582="","",_xlfn.XMATCH(C582,FitCurve!AF582:AF1581,-1))</f>
        <v/>
      </c>
      <c r="K582" s="52" t="str">
        <f>IF(C582="","",_xlfn.XMATCH(C582,FitCurve!AF582:AF1581,1))</f>
        <v/>
      </c>
      <c r="L582" s="3" t="str" cm="1">
        <f t="array" ref="L582">IF(C582="","",INDEX(FitCurve!$AE$3:$AE$1002,H582))</f>
        <v/>
      </c>
      <c r="M582" s="3" t="str" cm="1">
        <f t="array" ref="M582">IF(C582="","",INDEX(FitCurve!$AE$3:$AE$1002,I582))</f>
        <v/>
      </c>
      <c r="N582" s="3" t="str" cm="1">
        <f t="array" ref="N582">IF(C582="","",INDEX(FitCurve!$AF$3:$AF$1002,J582))</f>
        <v/>
      </c>
      <c r="O582" s="3" t="str" cm="1">
        <f t="array" ref="O582">IF(C582="","",INDEX(FitCurve!$AF$3:$AF$1002,K582))</f>
        <v/>
      </c>
      <c r="P582" s="3" t="str" cm="1">
        <f t="array" ref="P582">IF(C582="","",INDEX(FitCurve!$B$3:$B$1002,H582))</f>
        <v/>
      </c>
      <c r="Q582" s="3" t="str" cm="1">
        <f t="array" ref="Q582">IF(C582="","",INDEX(FitCurve!$B$3:$B$1002,I582))</f>
        <v/>
      </c>
      <c r="R582" s="3" t="str" cm="1">
        <f t="array" ref="R582">IF(C582="","",INDEX(FitCurve!$B$3:$B$1002,J582))</f>
        <v/>
      </c>
      <c r="S582" s="3" t="str" cm="1">
        <f t="array" ref="S582">IF(C582="","",INDEX(FitCurve!$B$3:$B$1002,K582))</f>
        <v/>
      </c>
    </row>
    <row r="583" spans="3:19" x14ac:dyDescent="0.25">
      <c r="C583" s="36"/>
      <c r="D583" s="3" t="str">
        <f>IF(C583="","",IF(OR(C583&gt;MAX(_xlfn.ANCHORARRAY(FitCurve!$E$3)),C583&lt;MIN(_xlfn.ANCHORARRAY(FitCurve!$E$3))),"Out of range",IF(CurveFitting!$N$3="5PL",10^(CurveFitting!$U$26-((LOG10(((CurveFitting!$U$25-CurveFitting!$U$24)/(C583-CurveFitting!$U$24))^(1/CurveFitting!$U$28)-1))/1)/CurveFitting!$U$27),
IF(CurveFitting!$N$3="4PL",10^(CurveFitting!$U$26-((LOG10((CurveFitting!$U$25-CurveFitting!$U$24)/(C583-CurveFitting!$U$24)-1))/CurveFitting!$U$27)),
IF(CurveFitting!$N$3="Linear",(C583-CurveFitting!$U$24)/CurveFitting!$U$25,
IF(CurveFitting!$N$3="Hyperbolic",CurveFitting!$U$25*C583/(CurveFitting!$U$24-C583),
IF(CurveFitting!$N$3="Exp1",CurveFitting!$U$26*LN(CurveFitting!$U$25/(CurveFitting!$U$25-C583)-CurveFitting!$U$24/(CurveFitting!$U$25-C583)),
IF(CurveFitting!$N$3="Exp2",CurveFitting!$U$26*LOG(CurveFitting!$U$24/(CurveFitting!$U$24-C583)-CurveFitting!$U$25/(CurveFitting!$U$24-C583)),""))))))))</f>
        <v/>
      </c>
      <c r="E583" s="3" t="str">
        <f>IFERROR(IF(C583="","",IF(OR(C583&gt;MAX(_xlfn.ANCHORARRAY(FitCurve!$E$3)),C583&lt;MIN(_xlfn.ANCHORARRAY(FitCurve!$E$3))),"Out of range","[ " &amp; TEXT(_xlfn.FORECAST.LINEAR(C583,R583:S583,N583:O583),"#.####") &amp; ", " &amp; TEXT(_xlfn.FORECAST.LINEAR(C583,P583:Q583,L583:M583),"#.####") &amp; " ]")),"")</f>
        <v/>
      </c>
      <c r="H583" s="52" t="str">
        <f>IF(C583="","",_xlfn.XMATCH(C583,FitCurve!AE583:AE1582,-1))</f>
        <v/>
      </c>
      <c r="I583" s="52" t="str">
        <f>IF(C583="","",_xlfn.XMATCH(C583,FitCurve!AE583:AE1582,1))</f>
        <v/>
      </c>
      <c r="J583" s="52" t="str">
        <f>IF(C583="","",_xlfn.XMATCH(C583,FitCurve!AF583:AF1582,-1))</f>
        <v/>
      </c>
      <c r="K583" s="52" t="str">
        <f>IF(C583="","",_xlfn.XMATCH(C583,FitCurve!AF583:AF1582,1))</f>
        <v/>
      </c>
      <c r="L583" s="3" t="str" cm="1">
        <f t="array" ref="L583">IF(C583="","",INDEX(FitCurve!$AE$3:$AE$1002,H583))</f>
        <v/>
      </c>
      <c r="M583" s="3" t="str" cm="1">
        <f t="array" ref="M583">IF(C583="","",INDEX(FitCurve!$AE$3:$AE$1002,I583))</f>
        <v/>
      </c>
      <c r="N583" s="3" t="str" cm="1">
        <f t="array" ref="N583">IF(C583="","",INDEX(FitCurve!$AF$3:$AF$1002,J583))</f>
        <v/>
      </c>
      <c r="O583" s="3" t="str" cm="1">
        <f t="array" ref="O583">IF(C583="","",INDEX(FitCurve!$AF$3:$AF$1002,K583))</f>
        <v/>
      </c>
      <c r="P583" s="3" t="str" cm="1">
        <f t="array" ref="P583">IF(C583="","",INDEX(FitCurve!$B$3:$B$1002,H583))</f>
        <v/>
      </c>
      <c r="Q583" s="3" t="str" cm="1">
        <f t="array" ref="Q583">IF(C583="","",INDEX(FitCurve!$B$3:$B$1002,I583))</f>
        <v/>
      </c>
      <c r="R583" s="3" t="str" cm="1">
        <f t="array" ref="R583">IF(C583="","",INDEX(FitCurve!$B$3:$B$1002,J583))</f>
        <v/>
      </c>
      <c r="S583" s="3" t="str" cm="1">
        <f t="array" ref="S583">IF(C583="","",INDEX(FitCurve!$B$3:$B$1002,K583))</f>
        <v/>
      </c>
    </row>
    <row r="584" spans="3:19" x14ac:dyDescent="0.25">
      <c r="C584" s="36"/>
      <c r="D584" s="3" t="str">
        <f>IF(C584="","",IF(OR(C584&gt;MAX(_xlfn.ANCHORARRAY(FitCurve!$E$3)),C584&lt;MIN(_xlfn.ANCHORARRAY(FitCurve!$E$3))),"Out of range",IF(CurveFitting!$N$3="5PL",10^(CurveFitting!$U$26-((LOG10(((CurveFitting!$U$25-CurveFitting!$U$24)/(C584-CurveFitting!$U$24))^(1/CurveFitting!$U$28)-1))/1)/CurveFitting!$U$27),
IF(CurveFitting!$N$3="4PL",10^(CurveFitting!$U$26-((LOG10((CurveFitting!$U$25-CurveFitting!$U$24)/(C584-CurveFitting!$U$24)-1))/CurveFitting!$U$27)),
IF(CurveFitting!$N$3="Linear",(C584-CurveFitting!$U$24)/CurveFitting!$U$25,
IF(CurveFitting!$N$3="Hyperbolic",CurveFitting!$U$25*C584/(CurveFitting!$U$24-C584),
IF(CurveFitting!$N$3="Exp1",CurveFitting!$U$26*LN(CurveFitting!$U$25/(CurveFitting!$U$25-C584)-CurveFitting!$U$24/(CurveFitting!$U$25-C584)),
IF(CurveFitting!$N$3="Exp2",CurveFitting!$U$26*LOG(CurveFitting!$U$24/(CurveFitting!$U$24-C584)-CurveFitting!$U$25/(CurveFitting!$U$24-C584)),""))))))))</f>
        <v/>
      </c>
      <c r="E584" s="3" t="str">
        <f>IFERROR(IF(C584="","",IF(OR(C584&gt;MAX(_xlfn.ANCHORARRAY(FitCurve!$E$3)),C584&lt;MIN(_xlfn.ANCHORARRAY(FitCurve!$E$3))),"Out of range","[ " &amp; TEXT(_xlfn.FORECAST.LINEAR(C584,R584:S584,N584:O584),"#.####") &amp; ", " &amp; TEXT(_xlfn.FORECAST.LINEAR(C584,P584:Q584,L584:M584),"#.####") &amp; " ]")),"")</f>
        <v/>
      </c>
      <c r="H584" s="52" t="str">
        <f>IF(C584="","",_xlfn.XMATCH(C584,FitCurve!AE584:AE1583,-1))</f>
        <v/>
      </c>
      <c r="I584" s="52" t="str">
        <f>IF(C584="","",_xlfn.XMATCH(C584,FitCurve!AE584:AE1583,1))</f>
        <v/>
      </c>
      <c r="J584" s="52" t="str">
        <f>IF(C584="","",_xlfn.XMATCH(C584,FitCurve!AF584:AF1583,-1))</f>
        <v/>
      </c>
      <c r="K584" s="52" t="str">
        <f>IF(C584="","",_xlfn.XMATCH(C584,FitCurve!AF584:AF1583,1))</f>
        <v/>
      </c>
      <c r="L584" s="3" t="str" cm="1">
        <f t="array" ref="L584">IF(C584="","",INDEX(FitCurve!$AE$3:$AE$1002,H584))</f>
        <v/>
      </c>
      <c r="M584" s="3" t="str" cm="1">
        <f t="array" ref="M584">IF(C584="","",INDEX(FitCurve!$AE$3:$AE$1002,I584))</f>
        <v/>
      </c>
      <c r="N584" s="3" t="str" cm="1">
        <f t="array" ref="N584">IF(C584="","",INDEX(FitCurve!$AF$3:$AF$1002,J584))</f>
        <v/>
      </c>
      <c r="O584" s="3" t="str" cm="1">
        <f t="array" ref="O584">IF(C584="","",INDEX(FitCurve!$AF$3:$AF$1002,K584))</f>
        <v/>
      </c>
      <c r="P584" s="3" t="str" cm="1">
        <f t="array" ref="P584">IF(C584="","",INDEX(FitCurve!$B$3:$B$1002,H584))</f>
        <v/>
      </c>
      <c r="Q584" s="3" t="str" cm="1">
        <f t="array" ref="Q584">IF(C584="","",INDEX(FitCurve!$B$3:$B$1002,I584))</f>
        <v/>
      </c>
      <c r="R584" s="3" t="str" cm="1">
        <f t="array" ref="R584">IF(C584="","",INDEX(FitCurve!$B$3:$B$1002,J584))</f>
        <v/>
      </c>
      <c r="S584" s="3" t="str" cm="1">
        <f t="array" ref="S584">IF(C584="","",INDEX(FitCurve!$B$3:$B$1002,K584))</f>
        <v/>
      </c>
    </row>
    <row r="585" spans="3:19" x14ac:dyDescent="0.25">
      <c r="C585" s="36"/>
      <c r="D585" s="3" t="str">
        <f>IF(C585="","",IF(OR(C585&gt;MAX(_xlfn.ANCHORARRAY(FitCurve!$E$3)),C585&lt;MIN(_xlfn.ANCHORARRAY(FitCurve!$E$3))),"Out of range",IF(CurveFitting!$N$3="5PL",10^(CurveFitting!$U$26-((LOG10(((CurveFitting!$U$25-CurveFitting!$U$24)/(C585-CurveFitting!$U$24))^(1/CurveFitting!$U$28)-1))/1)/CurveFitting!$U$27),
IF(CurveFitting!$N$3="4PL",10^(CurveFitting!$U$26-((LOG10((CurveFitting!$U$25-CurveFitting!$U$24)/(C585-CurveFitting!$U$24)-1))/CurveFitting!$U$27)),
IF(CurveFitting!$N$3="Linear",(C585-CurveFitting!$U$24)/CurveFitting!$U$25,
IF(CurveFitting!$N$3="Hyperbolic",CurveFitting!$U$25*C585/(CurveFitting!$U$24-C585),
IF(CurveFitting!$N$3="Exp1",CurveFitting!$U$26*LN(CurveFitting!$U$25/(CurveFitting!$U$25-C585)-CurveFitting!$U$24/(CurveFitting!$U$25-C585)),
IF(CurveFitting!$N$3="Exp2",CurveFitting!$U$26*LOG(CurveFitting!$U$24/(CurveFitting!$U$24-C585)-CurveFitting!$U$25/(CurveFitting!$U$24-C585)),""))))))))</f>
        <v/>
      </c>
      <c r="E585" s="3" t="str">
        <f>IFERROR(IF(C585="","",IF(OR(C585&gt;MAX(_xlfn.ANCHORARRAY(FitCurve!$E$3)),C585&lt;MIN(_xlfn.ANCHORARRAY(FitCurve!$E$3))),"Out of range","[ " &amp; TEXT(_xlfn.FORECAST.LINEAR(C585,R585:S585,N585:O585),"#.####") &amp; ", " &amp; TEXT(_xlfn.FORECAST.LINEAR(C585,P585:Q585,L585:M585),"#.####") &amp; " ]")),"")</f>
        <v/>
      </c>
      <c r="H585" s="52" t="str">
        <f>IF(C585="","",_xlfn.XMATCH(C585,FitCurve!AE585:AE1584,-1))</f>
        <v/>
      </c>
      <c r="I585" s="52" t="str">
        <f>IF(C585="","",_xlfn.XMATCH(C585,FitCurve!AE585:AE1584,1))</f>
        <v/>
      </c>
      <c r="J585" s="52" t="str">
        <f>IF(C585="","",_xlfn.XMATCH(C585,FitCurve!AF585:AF1584,-1))</f>
        <v/>
      </c>
      <c r="K585" s="52" t="str">
        <f>IF(C585="","",_xlfn.XMATCH(C585,FitCurve!AF585:AF1584,1))</f>
        <v/>
      </c>
      <c r="L585" s="3" t="str" cm="1">
        <f t="array" ref="L585">IF(C585="","",INDEX(FitCurve!$AE$3:$AE$1002,H585))</f>
        <v/>
      </c>
      <c r="M585" s="3" t="str" cm="1">
        <f t="array" ref="M585">IF(C585="","",INDEX(FitCurve!$AE$3:$AE$1002,I585))</f>
        <v/>
      </c>
      <c r="N585" s="3" t="str" cm="1">
        <f t="array" ref="N585">IF(C585="","",INDEX(FitCurve!$AF$3:$AF$1002,J585))</f>
        <v/>
      </c>
      <c r="O585" s="3" t="str" cm="1">
        <f t="array" ref="O585">IF(C585="","",INDEX(FitCurve!$AF$3:$AF$1002,K585))</f>
        <v/>
      </c>
      <c r="P585" s="3" t="str" cm="1">
        <f t="array" ref="P585">IF(C585="","",INDEX(FitCurve!$B$3:$B$1002,H585))</f>
        <v/>
      </c>
      <c r="Q585" s="3" t="str" cm="1">
        <f t="array" ref="Q585">IF(C585="","",INDEX(FitCurve!$B$3:$B$1002,I585))</f>
        <v/>
      </c>
      <c r="R585" s="3" t="str" cm="1">
        <f t="array" ref="R585">IF(C585="","",INDEX(FitCurve!$B$3:$B$1002,J585))</f>
        <v/>
      </c>
      <c r="S585" s="3" t="str" cm="1">
        <f t="array" ref="S585">IF(C585="","",INDEX(FitCurve!$B$3:$B$1002,K585))</f>
        <v/>
      </c>
    </row>
    <row r="586" spans="3:19" x14ac:dyDescent="0.25">
      <c r="C586" s="36"/>
      <c r="D586" s="3" t="str">
        <f>IF(C586="","",IF(OR(C586&gt;MAX(_xlfn.ANCHORARRAY(FitCurve!$E$3)),C586&lt;MIN(_xlfn.ANCHORARRAY(FitCurve!$E$3))),"Out of range",IF(CurveFitting!$N$3="5PL",10^(CurveFitting!$U$26-((LOG10(((CurveFitting!$U$25-CurveFitting!$U$24)/(C586-CurveFitting!$U$24))^(1/CurveFitting!$U$28)-1))/1)/CurveFitting!$U$27),
IF(CurveFitting!$N$3="4PL",10^(CurveFitting!$U$26-((LOG10((CurveFitting!$U$25-CurveFitting!$U$24)/(C586-CurveFitting!$U$24)-1))/CurveFitting!$U$27)),
IF(CurveFitting!$N$3="Linear",(C586-CurveFitting!$U$24)/CurveFitting!$U$25,
IF(CurveFitting!$N$3="Hyperbolic",CurveFitting!$U$25*C586/(CurveFitting!$U$24-C586),
IF(CurveFitting!$N$3="Exp1",CurveFitting!$U$26*LN(CurveFitting!$U$25/(CurveFitting!$U$25-C586)-CurveFitting!$U$24/(CurveFitting!$U$25-C586)),
IF(CurveFitting!$N$3="Exp2",CurveFitting!$U$26*LOG(CurveFitting!$U$24/(CurveFitting!$U$24-C586)-CurveFitting!$U$25/(CurveFitting!$U$24-C586)),""))))))))</f>
        <v/>
      </c>
      <c r="E586" s="3" t="str">
        <f>IFERROR(IF(C586="","",IF(OR(C586&gt;MAX(_xlfn.ANCHORARRAY(FitCurve!$E$3)),C586&lt;MIN(_xlfn.ANCHORARRAY(FitCurve!$E$3))),"Out of range","[ " &amp; TEXT(_xlfn.FORECAST.LINEAR(C586,R586:S586,N586:O586),"#.####") &amp; ", " &amp; TEXT(_xlfn.FORECAST.LINEAR(C586,P586:Q586,L586:M586),"#.####") &amp; " ]")),"")</f>
        <v/>
      </c>
      <c r="H586" s="52" t="str">
        <f>IF(C586="","",_xlfn.XMATCH(C586,FitCurve!AE586:AE1585,-1))</f>
        <v/>
      </c>
      <c r="I586" s="52" t="str">
        <f>IF(C586="","",_xlfn.XMATCH(C586,FitCurve!AE586:AE1585,1))</f>
        <v/>
      </c>
      <c r="J586" s="52" t="str">
        <f>IF(C586="","",_xlfn.XMATCH(C586,FitCurve!AF586:AF1585,-1))</f>
        <v/>
      </c>
      <c r="K586" s="52" t="str">
        <f>IF(C586="","",_xlfn.XMATCH(C586,FitCurve!AF586:AF1585,1))</f>
        <v/>
      </c>
      <c r="L586" s="3" t="str" cm="1">
        <f t="array" ref="L586">IF(C586="","",INDEX(FitCurve!$AE$3:$AE$1002,H586))</f>
        <v/>
      </c>
      <c r="M586" s="3" t="str" cm="1">
        <f t="array" ref="M586">IF(C586="","",INDEX(FitCurve!$AE$3:$AE$1002,I586))</f>
        <v/>
      </c>
      <c r="N586" s="3" t="str" cm="1">
        <f t="array" ref="N586">IF(C586="","",INDEX(FitCurve!$AF$3:$AF$1002,J586))</f>
        <v/>
      </c>
      <c r="O586" s="3" t="str" cm="1">
        <f t="array" ref="O586">IF(C586="","",INDEX(FitCurve!$AF$3:$AF$1002,K586))</f>
        <v/>
      </c>
      <c r="P586" s="3" t="str" cm="1">
        <f t="array" ref="P586">IF(C586="","",INDEX(FitCurve!$B$3:$B$1002,H586))</f>
        <v/>
      </c>
      <c r="Q586" s="3" t="str" cm="1">
        <f t="array" ref="Q586">IF(C586="","",INDEX(FitCurve!$B$3:$B$1002,I586))</f>
        <v/>
      </c>
      <c r="R586" s="3" t="str" cm="1">
        <f t="array" ref="R586">IF(C586="","",INDEX(FitCurve!$B$3:$B$1002,J586))</f>
        <v/>
      </c>
      <c r="S586" s="3" t="str" cm="1">
        <f t="array" ref="S586">IF(C586="","",INDEX(FitCurve!$B$3:$B$1002,K586))</f>
        <v/>
      </c>
    </row>
    <row r="587" spans="3:19" x14ac:dyDescent="0.25">
      <c r="C587" s="36"/>
      <c r="D587" s="3" t="str">
        <f>IF(C587="","",IF(OR(C587&gt;MAX(_xlfn.ANCHORARRAY(FitCurve!$E$3)),C587&lt;MIN(_xlfn.ANCHORARRAY(FitCurve!$E$3))),"Out of range",IF(CurveFitting!$N$3="5PL",10^(CurveFitting!$U$26-((LOG10(((CurveFitting!$U$25-CurveFitting!$U$24)/(C587-CurveFitting!$U$24))^(1/CurveFitting!$U$28)-1))/1)/CurveFitting!$U$27),
IF(CurveFitting!$N$3="4PL",10^(CurveFitting!$U$26-((LOG10((CurveFitting!$U$25-CurveFitting!$U$24)/(C587-CurveFitting!$U$24)-1))/CurveFitting!$U$27)),
IF(CurveFitting!$N$3="Linear",(C587-CurveFitting!$U$24)/CurveFitting!$U$25,
IF(CurveFitting!$N$3="Hyperbolic",CurveFitting!$U$25*C587/(CurveFitting!$U$24-C587),
IF(CurveFitting!$N$3="Exp1",CurveFitting!$U$26*LN(CurveFitting!$U$25/(CurveFitting!$U$25-C587)-CurveFitting!$U$24/(CurveFitting!$U$25-C587)),
IF(CurveFitting!$N$3="Exp2",CurveFitting!$U$26*LOG(CurveFitting!$U$24/(CurveFitting!$U$24-C587)-CurveFitting!$U$25/(CurveFitting!$U$24-C587)),""))))))))</f>
        <v/>
      </c>
      <c r="E587" s="3" t="str">
        <f>IFERROR(IF(C587="","",IF(OR(C587&gt;MAX(_xlfn.ANCHORARRAY(FitCurve!$E$3)),C587&lt;MIN(_xlfn.ANCHORARRAY(FitCurve!$E$3))),"Out of range","[ " &amp; TEXT(_xlfn.FORECAST.LINEAR(C587,R587:S587,N587:O587),"#.####") &amp; ", " &amp; TEXT(_xlfn.FORECAST.LINEAR(C587,P587:Q587,L587:M587),"#.####") &amp; " ]")),"")</f>
        <v/>
      </c>
      <c r="H587" s="52" t="str">
        <f>IF(C587="","",_xlfn.XMATCH(C587,FitCurve!AE587:AE1586,-1))</f>
        <v/>
      </c>
      <c r="I587" s="52" t="str">
        <f>IF(C587="","",_xlfn.XMATCH(C587,FitCurve!AE587:AE1586,1))</f>
        <v/>
      </c>
      <c r="J587" s="52" t="str">
        <f>IF(C587="","",_xlfn.XMATCH(C587,FitCurve!AF587:AF1586,-1))</f>
        <v/>
      </c>
      <c r="K587" s="52" t="str">
        <f>IF(C587="","",_xlfn.XMATCH(C587,FitCurve!AF587:AF1586,1))</f>
        <v/>
      </c>
      <c r="L587" s="3" t="str" cm="1">
        <f t="array" ref="L587">IF(C587="","",INDEX(FitCurve!$AE$3:$AE$1002,H587))</f>
        <v/>
      </c>
      <c r="M587" s="3" t="str" cm="1">
        <f t="array" ref="M587">IF(C587="","",INDEX(FitCurve!$AE$3:$AE$1002,I587))</f>
        <v/>
      </c>
      <c r="N587" s="3" t="str" cm="1">
        <f t="array" ref="N587">IF(C587="","",INDEX(FitCurve!$AF$3:$AF$1002,J587))</f>
        <v/>
      </c>
      <c r="O587" s="3" t="str" cm="1">
        <f t="array" ref="O587">IF(C587="","",INDEX(FitCurve!$AF$3:$AF$1002,K587))</f>
        <v/>
      </c>
      <c r="P587" s="3" t="str" cm="1">
        <f t="array" ref="P587">IF(C587="","",INDEX(FitCurve!$B$3:$B$1002,H587))</f>
        <v/>
      </c>
      <c r="Q587" s="3" t="str" cm="1">
        <f t="array" ref="Q587">IF(C587="","",INDEX(FitCurve!$B$3:$B$1002,I587))</f>
        <v/>
      </c>
      <c r="R587" s="3" t="str" cm="1">
        <f t="array" ref="R587">IF(C587="","",INDEX(FitCurve!$B$3:$B$1002,J587))</f>
        <v/>
      </c>
      <c r="S587" s="3" t="str" cm="1">
        <f t="array" ref="S587">IF(C587="","",INDEX(FitCurve!$B$3:$B$1002,K587))</f>
        <v/>
      </c>
    </row>
    <row r="588" spans="3:19" x14ac:dyDescent="0.25">
      <c r="C588" s="36"/>
      <c r="D588" s="3" t="str">
        <f>IF(C588="","",IF(OR(C588&gt;MAX(_xlfn.ANCHORARRAY(FitCurve!$E$3)),C588&lt;MIN(_xlfn.ANCHORARRAY(FitCurve!$E$3))),"Out of range",IF(CurveFitting!$N$3="5PL",10^(CurveFitting!$U$26-((LOG10(((CurveFitting!$U$25-CurveFitting!$U$24)/(C588-CurveFitting!$U$24))^(1/CurveFitting!$U$28)-1))/1)/CurveFitting!$U$27),
IF(CurveFitting!$N$3="4PL",10^(CurveFitting!$U$26-((LOG10((CurveFitting!$U$25-CurveFitting!$U$24)/(C588-CurveFitting!$U$24)-1))/CurveFitting!$U$27)),
IF(CurveFitting!$N$3="Linear",(C588-CurveFitting!$U$24)/CurveFitting!$U$25,
IF(CurveFitting!$N$3="Hyperbolic",CurveFitting!$U$25*C588/(CurveFitting!$U$24-C588),
IF(CurveFitting!$N$3="Exp1",CurveFitting!$U$26*LN(CurveFitting!$U$25/(CurveFitting!$U$25-C588)-CurveFitting!$U$24/(CurveFitting!$U$25-C588)),
IF(CurveFitting!$N$3="Exp2",CurveFitting!$U$26*LOG(CurveFitting!$U$24/(CurveFitting!$U$24-C588)-CurveFitting!$U$25/(CurveFitting!$U$24-C588)),""))))))))</f>
        <v/>
      </c>
      <c r="E588" s="3" t="str">
        <f>IFERROR(IF(C588="","",IF(OR(C588&gt;MAX(_xlfn.ANCHORARRAY(FitCurve!$E$3)),C588&lt;MIN(_xlfn.ANCHORARRAY(FitCurve!$E$3))),"Out of range","[ " &amp; TEXT(_xlfn.FORECAST.LINEAR(C588,R588:S588,N588:O588),"#.####") &amp; ", " &amp; TEXT(_xlfn.FORECAST.LINEAR(C588,P588:Q588,L588:M588),"#.####") &amp; " ]")),"")</f>
        <v/>
      </c>
      <c r="H588" s="52" t="str">
        <f>IF(C588="","",_xlfn.XMATCH(C588,FitCurve!AE588:AE1587,-1))</f>
        <v/>
      </c>
      <c r="I588" s="52" t="str">
        <f>IF(C588="","",_xlfn.XMATCH(C588,FitCurve!AE588:AE1587,1))</f>
        <v/>
      </c>
      <c r="J588" s="52" t="str">
        <f>IF(C588="","",_xlfn.XMATCH(C588,FitCurve!AF588:AF1587,-1))</f>
        <v/>
      </c>
      <c r="K588" s="52" t="str">
        <f>IF(C588="","",_xlfn.XMATCH(C588,FitCurve!AF588:AF1587,1))</f>
        <v/>
      </c>
      <c r="L588" s="3" t="str" cm="1">
        <f t="array" ref="L588">IF(C588="","",INDEX(FitCurve!$AE$3:$AE$1002,H588))</f>
        <v/>
      </c>
      <c r="M588" s="3" t="str" cm="1">
        <f t="array" ref="M588">IF(C588="","",INDEX(FitCurve!$AE$3:$AE$1002,I588))</f>
        <v/>
      </c>
      <c r="N588" s="3" t="str" cm="1">
        <f t="array" ref="N588">IF(C588="","",INDEX(FitCurve!$AF$3:$AF$1002,J588))</f>
        <v/>
      </c>
      <c r="O588" s="3" t="str" cm="1">
        <f t="array" ref="O588">IF(C588="","",INDEX(FitCurve!$AF$3:$AF$1002,K588))</f>
        <v/>
      </c>
      <c r="P588" s="3" t="str" cm="1">
        <f t="array" ref="P588">IF(C588="","",INDEX(FitCurve!$B$3:$B$1002,H588))</f>
        <v/>
      </c>
      <c r="Q588" s="3" t="str" cm="1">
        <f t="array" ref="Q588">IF(C588="","",INDEX(FitCurve!$B$3:$B$1002,I588))</f>
        <v/>
      </c>
      <c r="R588" s="3" t="str" cm="1">
        <f t="array" ref="R588">IF(C588="","",INDEX(FitCurve!$B$3:$B$1002,J588))</f>
        <v/>
      </c>
      <c r="S588" s="3" t="str" cm="1">
        <f t="array" ref="S588">IF(C588="","",INDEX(FitCurve!$B$3:$B$1002,K588))</f>
        <v/>
      </c>
    </row>
    <row r="589" spans="3:19" x14ac:dyDescent="0.25">
      <c r="C589" s="36"/>
      <c r="D589" s="3" t="str">
        <f>IF(C589="","",IF(OR(C589&gt;MAX(_xlfn.ANCHORARRAY(FitCurve!$E$3)),C589&lt;MIN(_xlfn.ANCHORARRAY(FitCurve!$E$3))),"Out of range",IF(CurveFitting!$N$3="5PL",10^(CurveFitting!$U$26-((LOG10(((CurveFitting!$U$25-CurveFitting!$U$24)/(C589-CurveFitting!$U$24))^(1/CurveFitting!$U$28)-1))/1)/CurveFitting!$U$27),
IF(CurveFitting!$N$3="4PL",10^(CurveFitting!$U$26-((LOG10((CurveFitting!$U$25-CurveFitting!$U$24)/(C589-CurveFitting!$U$24)-1))/CurveFitting!$U$27)),
IF(CurveFitting!$N$3="Linear",(C589-CurveFitting!$U$24)/CurveFitting!$U$25,
IF(CurveFitting!$N$3="Hyperbolic",CurveFitting!$U$25*C589/(CurveFitting!$U$24-C589),
IF(CurveFitting!$N$3="Exp1",CurveFitting!$U$26*LN(CurveFitting!$U$25/(CurveFitting!$U$25-C589)-CurveFitting!$U$24/(CurveFitting!$U$25-C589)),
IF(CurveFitting!$N$3="Exp2",CurveFitting!$U$26*LOG(CurveFitting!$U$24/(CurveFitting!$U$24-C589)-CurveFitting!$U$25/(CurveFitting!$U$24-C589)),""))))))))</f>
        <v/>
      </c>
      <c r="E589" s="3" t="str">
        <f>IFERROR(IF(C589="","",IF(OR(C589&gt;MAX(_xlfn.ANCHORARRAY(FitCurve!$E$3)),C589&lt;MIN(_xlfn.ANCHORARRAY(FitCurve!$E$3))),"Out of range","[ " &amp; TEXT(_xlfn.FORECAST.LINEAR(C589,R589:S589,N589:O589),"#.####") &amp; ", " &amp; TEXT(_xlfn.FORECAST.LINEAR(C589,P589:Q589,L589:M589),"#.####") &amp; " ]")),"")</f>
        <v/>
      </c>
      <c r="H589" s="52" t="str">
        <f>IF(C589="","",_xlfn.XMATCH(C589,FitCurve!AE589:AE1588,-1))</f>
        <v/>
      </c>
      <c r="I589" s="52" t="str">
        <f>IF(C589="","",_xlfn.XMATCH(C589,FitCurve!AE589:AE1588,1))</f>
        <v/>
      </c>
      <c r="J589" s="52" t="str">
        <f>IF(C589="","",_xlfn.XMATCH(C589,FitCurve!AF589:AF1588,-1))</f>
        <v/>
      </c>
      <c r="K589" s="52" t="str">
        <f>IF(C589="","",_xlfn.XMATCH(C589,FitCurve!AF589:AF1588,1))</f>
        <v/>
      </c>
      <c r="L589" s="3" t="str" cm="1">
        <f t="array" ref="L589">IF(C589="","",INDEX(FitCurve!$AE$3:$AE$1002,H589))</f>
        <v/>
      </c>
      <c r="M589" s="3" t="str" cm="1">
        <f t="array" ref="M589">IF(C589="","",INDEX(FitCurve!$AE$3:$AE$1002,I589))</f>
        <v/>
      </c>
      <c r="N589" s="3" t="str" cm="1">
        <f t="array" ref="N589">IF(C589="","",INDEX(FitCurve!$AF$3:$AF$1002,J589))</f>
        <v/>
      </c>
      <c r="O589" s="3" t="str" cm="1">
        <f t="array" ref="O589">IF(C589="","",INDEX(FitCurve!$AF$3:$AF$1002,K589))</f>
        <v/>
      </c>
      <c r="P589" s="3" t="str" cm="1">
        <f t="array" ref="P589">IF(C589="","",INDEX(FitCurve!$B$3:$B$1002,H589))</f>
        <v/>
      </c>
      <c r="Q589" s="3" t="str" cm="1">
        <f t="array" ref="Q589">IF(C589="","",INDEX(FitCurve!$B$3:$B$1002,I589))</f>
        <v/>
      </c>
      <c r="R589" s="3" t="str" cm="1">
        <f t="array" ref="R589">IF(C589="","",INDEX(FitCurve!$B$3:$B$1002,J589))</f>
        <v/>
      </c>
      <c r="S589" s="3" t="str" cm="1">
        <f t="array" ref="S589">IF(C589="","",INDEX(FitCurve!$B$3:$B$1002,K589))</f>
        <v/>
      </c>
    </row>
    <row r="590" spans="3:19" x14ac:dyDescent="0.25">
      <c r="C590" s="36"/>
      <c r="D590" s="3" t="str">
        <f>IF(C590="","",IF(OR(C590&gt;MAX(_xlfn.ANCHORARRAY(FitCurve!$E$3)),C590&lt;MIN(_xlfn.ANCHORARRAY(FitCurve!$E$3))),"Out of range",IF(CurveFitting!$N$3="5PL",10^(CurveFitting!$U$26-((LOG10(((CurveFitting!$U$25-CurveFitting!$U$24)/(C590-CurveFitting!$U$24))^(1/CurveFitting!$U$28)-1))/1)/CurveFitting!$U$27),
IF(CurveFitting!$N$3="4PL",10^(CurveFitting!$U$26-((LOG10((CurveFitting!$U$25-CurveFitting!$U$24)/(C590-CurveFitting!$U$24)-1))/CurveFitting!$U$27)),
IF(CurveFitting!$N$3="Linear",(C590-CurveFitting!$U$24)/CurveFitting!$U$25,
IF(CurveFitting!$N$3="Hyperbolic",CurveFitting!$U$25*C590/(CurveFitting!$U$24-C590),
IF(CurveFitting!$N$3="Exp1",CurveFitting!$U$26*LN(CurveFitting!$U$25/(CurveFitting!$U$25-C590)-CurveFitting!$U$24/(CurveFitting!$U$25-C590)),
IF(CurveFitting!$N$3="Exp2",CurveFitting!$U$26*LOG(CurveFitting!$U$24/(CurveFitting!$U$24-C590)-CurveFitting!$U$25/(CurveFitting!$U$24-C590)),""))))))))</f>
        <v/>
      </c>
      <c r="E590" s="3" t="str">
        <f>IFERROR(IF(C590="","",IF(OR(C590&gt;MAX(_xlfn.ANCHORARRAY(FitCurve!$E$3)),C590&lt;MIN(_xlfn.ANCHORARRAY(FitCurve!$E$3))),"Out of range","[ " &amp; TEXT(_xlfn.FORECAST.LINEAR(C590,R590:S590,N590:O590),"#.####") &amp; ", " &amp; TEXT(_xlfn.FORECAST.LINEAR(C590,P590:Q590,L590:M590),"#.####") &amp; " ]")),"")</f>
        <v/>
      </c>
      <c r="H590" s="52" t="str">
        <f>IF(C590="","",_xlfn.XMATCH(C590,FitCurve!AE590:AE1589,-1))</f>
        <v/>
      </c>
      <c r="I590" s="52" t="str">
        <f>IF(C590="","",_xlfn.XMATCH(C590,FitCurve!AE590:AE1589,1))</f>
        <v/>
      </c>
      <c r="J590" s="52" t="str">
        <f>IF(C590="","",_xlfn.XMATCH(C590,FitCurve!AF590:AF1589,-1))</f>
        <v/>
      </c>
      <c r="K590" s="52" t="str">
        <f>IF(C590="","",_xlfn.XMATCH(C590,FitCurve!AF590:AF1589,1))</f>
        <v/>
      </c>
      <c r="L590" s="3" t="str" cm="1">
        <f t="array" ref="L590">IF(C590="","",INDEX(FitCurve!$AE$3:$AE$1002,H590))</f>
        <v/>
      </c>
      <c r="M590" s="3" t="str" cm="1">
        <f t="array" ref="M590">IF(C590="","",INDEX(FitCurve!$AE$3:$AE$1002,I590))</f>
        <v/>
      </c>
      <c r="N590" s="3" t="str" cm="1">
        <f t="array" ref="N590">IF(C590="","",INDEX(FitCurve!$AF$3:$AF$1002,J590))</f>
        <v/>
      </c>
      <c r="O590" s="3" t="str" cm="1">
        <f t="array" ref="O590">IF(C590="","",INDEX(FitCurve!$AF$3:$AF$1002,K590))</f>
        <v/>
      </c>
      <c r="P590" s="3" t="str" cm="1">
        <f t="array" ref="P590">IF(C590="","",INDEX(FitCurve!$B$3:$B$1002,H590))</f>
        <v/>
      </c>
      <c r="Q590" s="3" t="str" cm="1">
        <f t="array" ref="Q590">IF(C590="","",INDEX(FitCurve!$B$3:$B$1002,I590))</f>
        <v/>
      </c>
      <c r="R590" s="3" t="str" cm="1">
        <f t="array" ref="R590">IF(C590="","",INDEX(FitCurve!$B$3:$B$1002,J590))</f>
        <v/>
      </c>
      <c r="S590" s="3" t="str" cm="1">
        <f t="array" ref="S590">IF(C590="","",INDEX(FitCurve!$B$3:$B$1002,K590))</f>
        <v/>
      </c>
    </row>
    <row r="591" spans="3:19" x14ac:dyDescent="0.25">
      <c r="C591" s="36"/>
      <c r="D591" s="3" t="str">
        <f>IF(C591="","",IF(OR(C591&gt;MAX(_xlfn.ANCHORARRAY(FitCurve!$E$3)),C591&lt;MIN(_xlfn.ANCHORARRAY(FitCurve!$E$3))),"Out of range",IF(CurveFitting!$N$3="5PL",10^(CurveFitting!$U$26-((LOG10(((CurveFitting!$U$25-CurveFitting!$U$24)/(C591-CurveFitting!$U$24))^(1/CurveFitting!$U$28)-1))/1)/CurveFitting!$U$27),
IF(CurveFitting!$N$3="4PL",10^(CurveFitting!$U$26-((LOG10((CurveFitting!$U$25-CurveFitting!$U$24)/(C591-CurveFitting!$U$24)-1))/CurveFitting!$U$27)),
IF(CurveFitting!$N$3="Linear",(C591-CurveFitting!$U$24)/CurveFitting!$U$25,
IF(CurveFitting!$N$3="Hyperbolic",CurveFitting!$U$25*C591/(CurveFitting!$U$24-C591),
IF(CurveFitting!$N$3="Exp1",CurveFitting!$U$26*LN(CurveFitting!$U$25/(CurveFitting!$U$25-C591)-CurveFitting!$U$24/(CurveFitting!$U$25-C591)),
IF(CurveFitting!$N$3="Exp2",CurveFitting!$U$26*LOG(CurveFitting!$U$24/(CurveFitting!$U$24-C591)-CurveFitting!$U$25/(CurveFitting!$U$24-C591)),""))))))))</f>
        <v/>
      </c>
      <c r="E591" s="3" t="str">
        <f>IFERROR(IF(C591="","",IF(OR(C591&gt;MAX(_xlfn.ANCHORARRAY(FitCurve!$E$3)),C591&lt;MIN(_xlfn.ANCHORARRAY(FitCurve!$E$3))),"Out of range","[ " &amp; TEXT(_xlfn.FORECAST.LINEAR(C591,R591:S591,N591:O591),"#.####") &amp; ", " &amp; TEXT(_xlfn.FORECAST.LINEAR(C591,P591:Q591,L591:M591),"#.####") &amp; " ]")),"")</f>
        <v/>
      </c>
      <c r="H591" s="52" t="str">
        <f>IF(C591="","",_xlfn.XMATCH(C591,FitCurve!AE591:AE1590,-1))</f>
        <v/>
      </c>
      <c r="I591" s="52" t="str">
        <f>IF(C591="","",_xlfn.XMATCH(C591,FitCurve!AE591:AE1590,1))</f>
        <v/>
      </c>
      <c r="J591" s="52" t="str">
        <f>IF(C591="","",_xlfn.XMATCH(C591,FitCurve!AF591:AF1590,-1))</f>
        <v/>
      </c>
      <c r="K591" s="52" t="str">
        <f>IF(C591="","",_xlfn.XMATCH(C591,FitCurve!AF591:AF1590,1))</f>
        <v/>
      </c>
      <c r="L591" s="3" t="str" cm="1">
        <f t="array" ref="L591">IF(C591="","",INDEX(FitCurve!$AE$3:$AE$1002,H591))</f>
        <v/>
      </c>
      <c r="M591" s="3" t="str" cm="1">
        <f t="array" ref="M591">IF(C591="","",INDEX(FitCurve!$AE$3:$AE$1002,I591))</f>
        <v/>
      </c>
      <c r="N591" s="3" t="str" cm="1">
        <f t="array" ref="N591">IF(C591="","",INDEX(FitCurve!$AF$3:$AF$1002,J591))</f>
        <v/>
      </c>
      <c r="O591" s="3" t="str" cm="1">
        <f t="array" ref="O591">IF(C591="","",INDEX(FitCurve!$AF$3:$AF$1002,K591))</f>
        <v/>
      </c>
      <c r="P591" s="3" t="str" cm="1">
        <f t="array" ref="P591">IF(C591="","",INDEX(FitCurve!$B$3:$B$1002,H591))</f>
        <v/>
      </c>
      <c r="Q591" s="3" t="str" cm="1">
        <f t="array" ref="Q591">IF(C591="","",INDEX(FitCurve!$B$3:$B$1002,I591))</f>
        <v/>
      </c>
      <c r="R591" s="3" t="str" cm="1">
        <f t="array" ref="R591">IF(C591="","",INDEX(FitCurve!$B$3:$B$1002,J591))</f>
        <v/>
      </c>
      <c r="S591" s="3" t="str" cm="1">
        <f t="array" ref="S591">IF(C591="","",INDEX(FitCurve!$B$3:$B$1002,K591))</f>
        <v/>
      </c>
    </row>
    <row r="592" spans="3:19" x14ac:dyDescent="0.25">
      <c r="C592" s="36"/>
      <c r="D592" s="3" t="str">
        <f>IF(C592="","",IF(OR(C592&gt;MAX(_xlfn.ANCHORARRAY(FitCurve!$E$3)),C592&lt;MIN(_xlfn.ANCHORARRAY(FitCurve!$E$3))),"Out of range",IF(CurveFitting!$N$3="5PL",10^(CurveFitting!$U$26-((LOG10(((CurveFitting!$U$25-CurveFitting!$U$24)/(C592-CurveFitting!$U$24))^(1/CurveFitting!$U$28)-1))/1)/CurveFitting!$U$27),
IF(CurveFitting!$N$3="4PL",10^(CurveFitting!$U$26-((LOG10((CurveFitting!$U$25-CurveFitting!$U$24)/(C592-CurveFitting!$U$24)-1))/CurveFitting!$U$27)),
IF(CurveFitting!$N$3="Linear",(C592-CurveFitting!$U$24)/CurveFitting!$U$25,
IF(CurveFitting!$N$3="Hyperbolic",CurveFitting!$U$25*C592/(CurveFitting!$U$24-C592),
IF(CurveFitting!$N$3="Exp1",CurveFitting!$U$26*LN(CurveFitting!$U$25/(CurveFitting!$U$25-C592)-CurveFitting!$U$24/(CurveFitting!$U$25-C592)),
IF(CurveFitting!$N$3="Exp2",CurveFitting!$U$26*LOG(CurveFitting!$U$24/(CurveFitting!$U$24-C592)-CurveFitting!$U$25/(CurveFitting!$U$24-C592)),""))))))))</f>
        <v/>
      </c>
      <c r="E592" s="3" t="str">
        <f>IFERROR(IF(C592="","",IF(OR(C592&gt;MAX(_xlfn.ANCHORARRAY(FitCurve!$E$3)),C592&lt;MIN(_xlfn.ANCHORARRAY(FitCurve!$E$3))),"Out of range","[ " &amp; TEXT(_xlfn.FORECAST.LINEAR(C592,R592:S592,N592:O592),"#.####") &amp; ", " &amp; TEXT(_xlfn.FORECAST.LINEAR(C592,P592:Q592,L592:M592),"#.####") &amp; " ]")),"")</f>
        <v/>
      </c>
      <c r="H592" s="52" t="str">
        <f>IF(C592="","",_xlfn.XMATCH(C592,FitCurve!AE592:AE1591,-1))</f>
        <v/>
      </c>
      <c r="I592" s="52" t="str">
        <f>IF(C592="","",_xlfn.XMATCH(C592,FitCurve!AE592:AE1591,1))</f>
        <v/>
      </c>
      <c r="J592" s="52" t="str">
        <f>IF(C592="","",_xlfn.XMATCH(C592,FitCurve!AF592:AF1591,-1))</f>
        <v/>
      </c>
      <c r="K592" s="52" t="str">
        <f>IF(C592="","",_xlfn.XMATCH(C592,FitCurve!AF592:AF1591,1))</f>
        <v/>
      </c>
      <c r="L592" s="3" t="str" cm="1">
        <f t="array" ref="L592">IF(C592="","",INDEX(FitCurve!$AE$3:$AE$1002,H592))</f>
        <v/>
      </c>
      <c r="M592" s="3" t="str" cm="1">
        <f t="array" ref="M592">IF(C592="","",INDEX(FitCurve!$AE$3:$AE$1002,I592))</f>
        <v/>
      </c>
      <c r="N592" s="3" t="str" cm="1">
        <f t="array" ref="N592">IF(C592="","",INDEX(FitCurve!$AF$3:$AF$1002,J592))</f>
        <v/>
      </c>
      <c r="O592" s="3" t="str" cm="1">
        <f t="array" ref="O592">IF(C592="","",INDEX(FitCurve!$AF$3:$AF$1002,K592))</f>
        <v/>
      </c>
      <c r="P592" s="3" t="str" cm="1">
        <f t="array" ref="P592">IF(C592="","",INDEX(FitCurve!$B$3:$B$1002,H592))</f>
        <v/>
      </c>
      <c r="Q592" s="3" t="str" cm="1">
        <f t="array" ref="Q592">IF(C592="","",INDEX(FitCurve!$B$3:$B$1002,I592))</f>
        <v/>
      </c>
      <c r="R592" s="3" t="str" cm="1">
        <f t="array" ref="R592">IF(C592="","",INDEX(FitCurve!$B$3:$B$1002,J592))</f>
        <v/>
      </c>
      <c r="S592" s="3" t="str" cm="1">
        <f t="array" ref="S592">IF(C592="","",INDEX(FitCurve!$B$3:$B$1002,K592))</f>
        <v/>
      </c>
    </row>
    <row r="593" spans="3:19" x14ac:dyDescent="0.25">
      <c r="C593" s="36"/>
      <c r="D593" s="3" t="str">
        <f>IF(C593="","",IF(OR(C593&gt;MAX(_xlfn.ANCHORARRAY(FitCurve!$E$3)),C593&lt;MIN(_xlfn.ANCHORARRAY(FitCurve!$E$3))),"Out of range",IF(CurveFitting!$N$3="5PL",10^(CurveFitting!$U$26-((LOG10(((CurveFitting!$U$25-CurveFitting!$U$24)/(C593-CurveFitting!$U$24))^(1/CurveFitting!$U$28)-1))/1)/CurveFitting!$U$27),
IF(CurveFitting!$N$3="4PL",10^(CurveFitting!$U$26-((LOG10((CurveFitting!$U$25-CurveFitting!$U$24)/(C593-CurveFitting!$U$24)-1))/CurveFitting!$U$27)),
IF(CurveFitting!$N$3="Linear",(C593-CurveFitting!$U$24)/CurveFitting!$U$25,
IF(CurveFitting!$N$3="Hyperbolic",CurveFitting!$U$25*C593/(CurveFitting!$U$24-C593),
IF(CurveFitting!$N$3="Exp1",CurveFitting!$U$26*LN(CurveFitting!$U$25/(CurveFitting!$U$25-C593)-CurveFitting!$U$24/(CurveFitting!$U$25-C593)),
IF(CurveFitting!$N$3="Exp2",CurveFitting!$U$26*LOG(CurveFitting!$U$24/(CurveFitting!$U$24-C593)-CurveFitting!$U$25/(CurveFitting!$U$24-C593)),""))))))))</f>
        <v/>
      </c>
      <c r="E593" s="3" t="str">
        <f>IFERROR(IF(C593="","",IF(OR(C593&gt;MAX(_xlfn.ANCHORARRAY(FitCurve!$E$3)),C593&lt;MIN(_xlfn.ANCHORARRAY(FitCurve!$E$3))),"Out of range","[ " &amp; TEXT(_xlfn.FORECAST.LINEAR(C593,R593:S593,N593:O593),"#.####") &amp; ", " &amp; TEXT(_xlfn.FORECAST.LINEAR(C593,P593:Q593,L593:M593),"#.####") &amp; " ]")),"")</f>
        <v/>
      </c>
      <c r="H593" s="52" t="str">
        <f>IF(C593="","",_xlfn.XMATCH(C593,FitCurve!AE593:AE1592,-1))</f>
        <v/>
      </c>
      <c r="I593" s="52" t="str">
        <f>IF(C593="","",_xlfn.XMATCH(C593,FitCurve!AE593:AE1592,1))</f>
        <v/>
      </c>
      <c r="J593" s="52" t="str">
        <f>IF(C593="","",_xlfn.XMATCH(C593,FitCurve!AF593:AF1592,-1))</f>
        <v/>
      </c>
      <c r="K593" s="52" t="str">
        <f>IF(C593="","",_xlfn.XMATCH(C593,FitCurve!AF593:AF1592,1))</f>
        <v/>
      </c>
      <c r="L593" s="3" t="str" cm="1">
        <f t="array" ref="L593">IF(C593="","",INDEX(FitCurve!$AE$3:$AE$1002,H593))</f>
        <v/>
      </c>
      <c r="M593" s="3" t="str" cm="1">
        <f t="array" ref="M593">IF(C593="","",INDEX(FitCurve!$AE$3:$AE$1002,I593))</f>
        <v/>
      </c>
      <c r="N593" s="3" t="str" cm="1">
        <f t="array" ref="N593">IF(C593="","",INDEX(FitCurve!$AF$3:$AF$1002,J593))</f>
        <v/>
      </c>
      <c r="O593" s="3" t="str" cm="1">
        <f t="array" ref="O593">IF(C593="","",INDEX(FitCurve!$AF$3:$AF$1002,K593))</f>
        <v/>
      </c>
      <c r="P593" s="3" t="str" cm="1">
        <f t="array" ref="P593">IF(C593="","",INDEX(FitCurve!$B$3:$B$1002,H593))</f>
        <v/>
      </c>
      <c r="Q593" s="3" t="str" cm="1">
        <f t="array" ref="Q593">IF(C593="","",INDEX(FitCurve!$B$3:$B$1002,I593))</f>
        <v/>
      </c>
      <c r="R593" s="3" t="str" cm="1">
        <f t="array" ref="R593">IF(C593="","",INDEX(FitCurve!$B$3:$B$1002,J593))</f>
        <v/>
      </c>
      <c r="S593" s="3" t="str" cm="1">
        <f t="array" ref="S593">IF(C593="","",INDEX(FitCurve!$B$3:$B$1002,K593))</f>
        <v/>
      </c>
    </row>
    <row r="594" spans="3:19" x14ac:dyDescent="0.25">
      <c r="C594" s="36"/>
      <c r="D594" s="3" t="str">
        <f>IF(C594="","",IF(OR(C594&gt;MAX(_xlfn.ANCHORARRAY(FitCurve!$E$3)),C594&lt;MIN(_xlfn.ANCHORARRAY(FitCurve!$E$3))),"Out of range",IF(CurveFitting!$N$3="5PL",10^(CurveFitting!$U$26-((LOG10(((CurveFitting!$U$25-CurveFitting!$U$24)/(C594-CurveFitting!$U$24))^(1/CurveFitting!$U$28)-1))/1)/CurveFitting!$U$27),
IF(CurveFitting!$N$3="4PL",10^(CurveFitting!$U$26-((LOG10((CurveFitting!$U$25-CurveFitting!$U$24)/(C594-CurveFitting!$U$24)-1))/CurveFitting!$U$27)),
IF(CurveFitting!$N$3="Linear",(C594-CurveFitting!$U$24)/CurveFitting!$U$25,
IF(CurveFitting!$N$3="Hyperbolic",CurveFitting!$U$25*C594/(CurveFitting!$U$24-C594),
IF(CurveFitting!$N$3="Exp1",CurveFitting!$U$26*LN(CurveFitting!$U$25/(CurveFitting!$U$25-C594)-CurveFitting!$U$24/(CurveFitting!$U$25-C594)),
IF(CurveFitting!$N$3="Exp2",CurveFitting!$U$26*LOG(CurveFitting!$U$24/(CurveFitting!$U$24-C594)-CurveFitting!$U$25/(CurveFitting!$U$24-C594)),""))))))))</f>
        <v/>
      </c>
      <c r="E594" s="3" t="str">
        <f>IFERROR(IF(C594="","",IF(OR(C594&gt;MAX(_xlfn.ANCHORARRAY(FitCurve!$E$3)),C594&lt;MIN(_xlfn.ANCHORARRAY(FitCurve!$E$3))),"Out of range","[ " &amp; TEXT(_xlfn.FORECAST.LINEAR(C594,R594:S594,N594:O594),"#.####") &amp; ", " &amp; TEXT(_xlfn.FORECAST.LINEAR(C594,P594:Q594,L594:M594),"#.####") &amp; " ]")),"")</f>
        <v/>
      </c>
      <c r="H594" s="52" t="str">
        <f>IF(C594="","",_xlfn.XMATCH(C594,FitCurve!AE594:AE1593,-1))</f>
        <v/>
      </c>
      <c r="I594" s="52" t="str">
        <f>IF(C594="","",_xlfn.XMATCH(C594,FitCurve!AE594:AE1593,1))</f>
        <v/>
      </c>
      <c r="J594" s="52" t="str">
        <f>IF(C594="","",_xlfn.XMATCH(C594,FitCurve!AF594:AF1593,-1))</f>
        <v/>
      </c>
      <c r="K594" s="52" t="str">
        <f>IF(C594="","",_xlfn.XMATCH(C594,FitCurve!AF594:AF1593,1))</f>
        <v/>
      </c>
      <c r="L594" s="3" t="str" cm="1">
        <f t="array" ref="L594">IF(C594="","",INDEX(FitCurve!$AE$3:$AE$1002,H594))</f>
        <v/>
      </c>
      <c r="M594" s="3" t="str" cm="1">
        <f t="array" ref="M594">IF(C594="","",INDEX(FitCurve!$AE$3:$AE$1002,I594))</f>
        <v/>
      </c>
      <c r="N594" s="3" t="str" cm="1">
        <f t="array" ref="N594">IF(C594="","",INDEX(FitCurve!$AF$3:$AF$1002,J594))</f>
        <v/>
      </c>
      <c r="O594" s="3" t="str" cm="1">
        <f t="array" ref="O594">IF(C594="","",INDEX(FitCurve!$AF$3:$AF$1002,K594))</f>
        <v/>
      </c>
      <c r="P594" s="3" t="str" cm="1">
        <f t="array" ref="P594">IF(C594="","",INDEX(FitCurve!$B$3:$B$1002,H594))</f>
        <v/>
      </c>
      <c r="Q594" s="3" t="str" cm="1">
        <f t="array" ref="Q594">IF(C594="","",INDEX(FitCurve!$B$3:$B$1002,I594))</f>
        <v/>
      </c>
      <c r="R594" s="3" t="str" cm="1">
        <f t="array" ref="R594">IF(C594="","",INDEX(FitCurve!$B$3:$B$1002,J594))</f>
        <v/>
      </c>
      <c r="S594" s="3" t="str" cm="1">
        <f t="array" ref="S594">IF(C594="","",INDEX(FitCurve!$B$3:$B$1002,K594))</f>
        <v/>
      </c>
    </row>
    <row r="595" spans="3:19" x14ac:dyDescent="0.25">
      <c r="C595" s="36"/>
      <c r="D595" s="3" t="str">
        <f>IF(C595="","",IF(OR(C595&gt;MAX(_xlfn.ANCHORARRAY(FitCurve!$E$3)),C595&lt;MIN(_xlfn.ANCHORARRAY(FitCurve!$E$3))),"Out of range",IF(CurveFitting!$N$3="5PL",10^(CurveFitting!$U$26-((LOG10(((CurveFitting!$U$25-CurveFitting!$U$24)/(C595-CurveFitting!$U$24))^(1/CurveFitting!$U$28)-1))/1)/CurveFitting!$U$27),
IF(CurveFitting!$N$3="4PL",10^(CurveFitting!$U$26-((LOG10((CurveFitting!$U$25-CurveFitting!$U$24)/(C595-CurveFitting!$U$24)-1))/CurveFitting!$U$27)),
IF(CurveFitting!$N$3="Linear",(C595-CurveFitting!$U$24)/CurveFitting!$U$25,
IF(CurveFitting!$N$3="Hyperbolic",CurveFitting!$U$25*C595/(CurveFitting!$U$24-C595),
IF(CurveFitting!$N$3="Exp1",CurveFitting!$U$26*LN(CurveFitting!$U$25/(CurveFitting!$U$25-C595)-CurveFitting!$U$24/(CurveFitting!$U$25-C595)),
IF(CurveFitting!$N$3="Exp2",CurveFitting!$U$26*LOG(CurveFitting!$U$24/(CurveFitting!$U$24-C595)-CurveFitting!$U$25/(CurveFitting!$U$24-C595)),""))))))))</f>
        <v/>
      </c>
      <c r="E595" s="3" t="str">
        <f>IFERROR(IF(C595="","",IF(OR(C595&gt;MAX(_xlfn.ANCHORARRAY(FitCurve!$E$3)),C595&lt;MIN(_xlfn.ANCHORARRAY(FitCurve!$E$3))),"Out of range","[ " &amp; TEXT(_xlfn.FORECAST.LINEAR(C595,R595:S595,N595:O595),"#.####") &amp; ", " &amp; TEXT(_xlfn.FORECAST.LINEAR(C595,P595:Q595,L595:M595),"#.####") &amp; " ]")),"")</f>
        <v/>
      </c>
      <c r="H595" s="52" t="str">
        <f>IF(C595="","",_xlfn.XMATCH(C595,FitCurve!AE595:AE1594,-1))</f>
        <v/>
      </c>
      <c r="I595" s="52" t="str">
        <f>IF(C595="","",_xlfn.XMATCH(C595,FitCurve!AE595:AE1594,1))</f>
        <v/>
      </c>
      <c r="J595" s="52" t="str">
        <f>IF(C595="","",_xlfn.XMATCH(C595,FitCurve!AF595:AF1594,-1))</f>
        <v/>
      </c>
      <c r="K595" s="52" t="str">
        <f>IF(C595="","",_xlfn.XMATCH(C595,FitCurve!AF595:AF1594,1))</f>
        <v/>
      </c>
      <c r="L595" s="3" t="str" cm="1">
        <f t="array" ref="L595">IF(C595="","",INDEX(FitCurve!$AE$3:$AE$1002,H595))</f>
        <v/>
      </c>
      <c r="M595" s="3" t="str" cm="1">
        <f t="array" ref="M595">IF(C595="","",INDEX(FitCurve!$AE$3:$AE$1002,I595))</f>
        <v/>
      </c>
      <c r="N595" s="3" t="str" cm="1">
        <f t="array" ref="N595">IF(C595="","",INDEX(FitCurve!$AF$3:$AF$1002,J595))</f>
        <v/>
      </c>
      <c r="O595" s="3" t="str" cm="1">
        <f t="array" ref="O595">IF(C595="","",INDEX(FitCurve!$AF$3:$AF$1002,K595))</f>
        <v/>
      </c>
      <c r="P595" s="3" t="str" cm="1">
        <f t="array" ref="P595">IF(C595="","",INDEX(FitCurve!$B$3:$B$1002,H595))</f>
        <v/>
      </c>
      <c r="Q595" s="3" t="str" cm="1">
        <f t="array" ref="Q595">IF(C595="","",INDEX(FitCurve!$B$3:$B$1002,I595))</f>
        <v/>
      </c>
      <c r="R595" s="3" t="str" cm="1">
        <f t="array" ref="R595">IF(C595="","",INDEX(FitCurve!$B$3:$B$1002,J595))</f>
        <v/>
      </c>
      <c r="S595" s="3" t="str" cm="1">
        <f t="array" ref="S595">IF(C595="","",INDEX(FitCurve!$B$3:$B$1002,K595))</f>
        <v/>
      </c>
    </row>
    <row r="596" spans="3:19" x14ac:dyDescent="0.25">
      <c r="C596" s="36"/>
      <c r="D596" s="3" t="str">
        <f>IF(C596="","",IF(OR(C596&gt;MAX(_xlfn.ANCHORARRAY(FitCurve!$E$3)),C596&lt;MIN(_xlfn.ANCHORARRAY(FitCurve!$E$3))),"Out of range",IF(CurveFitting!$N$3="5PL",10^(CurveFitting!$U$26-((LOG10(((CurveFitting!$U$25-CurveFitting!$U$24)/(C596-CurveFitting!$U$24))^(1/CurveFitting!$U$28)-1))/1)/CurveFitting!$U$27),
IF(CurveFitting!$N$3="4PL",10^(CurveFitting!$U$26-((LOG10((CurveFitting!$U$25-CurveFitting!$U$24)/(C596-CurveFitting!$U$24)-1))/CurveFitting!$U$27)),
IF(CurveFitting!$N$3="Linear",(C596-CurveFitting!$U$24)/CurveFitting!$U$25,
IF(CurveFitting!$N$3="Hyperbolic",CurveFitting!$U$25*C596/(CurveFitting!$U$24-C596),
IF(CurveFitting!$N$3="Exp1",CurveFitting!$U$26*LN(CurveFitting!$U$25/(CurveFitting!$U$25-C596)-CurveFitting!$U$24/(CurveFitting!$U$25-C596)),
IF(CurveFitting!$N$3="Exp2",CurveFitting!$U$26*LOG(CurveFitting!$U$24/(CurveFitting!$U$24-C596)-CurveFitting!$U$25/(CurveFitting!$U$24-C596)),""))))))))</f>
        <v/>
      </c>
      <c r="E596" s="3" t="str">
        <f>IFERROR(IF(C596="","",IF(OR(C596&gt;MAX(_xlfn.ANCHORARRAY(FitCurve!$E$3)),C596&lt;MIN(_xlfn.ANCHORARRAY(FitCurve!$E$3))),"Out of range","[ " &amp; TEXT(_xlfn.FORECAST.LINEAR(C596,R596:S596,N596:O596),"#.####") &amp; ", " &amp; TEXT(_xlfn.FORECAST.LINEAR(C596,P596:Q596,L596:M596),"#.####") &amp; " ]")),"")</f>
        <v/>
      </c>
      <c r="H596" s="52" t="str">
        <f>IF(C596="","",_xlfn.XMATCH(C596,FitCurve!AE596:AE1595,-1))</f>
        <v/>
      </c>
      <c r="I596" s="52" t="str">
        <f>IF(C596="","",_xlfn.XMATCH(C596,FitCurve!AE596:AE1595,1))</f>
        <v/>
      </c>
      <c r="J596" s="52" t="str">
        <f>IF(C596="","",_xlfn.XMATCH(C596,FitCurve!AF596:AF1595,-1))</f>
        <v/>
      </c>
      <c r="K596" s="52" t="str">
        <f>IF(C596="","",_xlfn.XMATCH(C596,FitCurve!AF596:AF1595,1))</f>
        <v/>
      </c>
      <c r="L596" s="3" t="str" cm="1">
        <f t="array" ref="L596">IF(C596="","",INDEX(FitCurve!$AE$3:$AE$1002,H596))</f>
        <v/>
      </c>
      <c r="M596" s="3" t="str" cm="1">
        <f t="array" ref="M596">IF(C596="","",INDEX(FitCurve!$AE$3:$AE$1002,I596))</f>
        <v/>
      </c>
      <c r="N596" s="3" t="str" cm="1">
        <f t="array" ref="N596">IF(C596="","",INDEX(FitCurve!$AF$3:$AF$1002,J596))</f>
        <v/>
      </c>
      <c r="O596" s="3" t="str" cm="1">
        <f t="array" ref="O596">IF(C596="","",INDEX(FitCurve!$AF$3:$AF$1002,K596))</f>
        <v/>
      </c>
      <c r="P596" s="3" t="str" cm="1">
        <f t="array" ref="P596">IF(C596="","",INDEX(FitCurve!$B$3:$B$1002,H596))</f>
        <v/>
      </c>
      <c r="Q596" s="3" t="str" cm="1">
        <f t="array" ref="Q596">IF(C596="","",INDEX(FitCurve!$B$3:$B$1002,I596))</f>
        <v/>
      </c>
      <c r="R596" s="3" t="str" cm="1">
        <f t="array" ref="R596">IF(C596="","",INDEX(FitCurve!$B$3:$B$1002,J596))</f>
        <v/>
      </c>
      <c r="S596" s="3" t="str" cm="1">
        <f t="array" ref="S596">IF(C596="","",INDEX(FitCurve!$B$3:$B$1002,K596))</f>
        <v/>
      </c>
    </row>
    <row r="597" spans="3:19" x14ac:dyDescent="0.25">
      <c r="C597" s="36"/>
      <c r="D597" s="3" t="str">
        <f>IF(C597="","",IF(OR(C597&gt;MAX(_xlfn.ANCHORARRAY(FitCurve!$E$3)),C597&lt;MIN(_xlfn.ANCHORARRAY(FitCurve!$E$3))),"Out of range",IF(CurveFitting!$N$3="5PL",10^(CurveFitting!$U$26-((LOG10(((CurveFitting!$U$25-CurveFitting!$U$24)/(C597-CurveFitting!$U$24))^(1/CurveFitting!$U$28)-1))/1)/CurveFitting!$U$27),
IF(CurveFitting!$N$3="4PL",10^(CurveFitting!$U$26-((LOG10((CurveFitting!$U$25-CurveFitting!$U$24)/(C597-CurveFitting!$U$24)-1))/CurveFitting!$U$27)),
IF(CurveFitting!$N$3="Linear",(C597-CurveFitting!$U$24)/CurveFitting!$U$25,
IF(CurveFitting!$N$3="Hyperbolic",CurveFitting!$U$25*C597/(CurveFitting!$U$24-C597),
IF(CurveFitting!$N$3="Exp1",CurveFitting!$U$26*LN(CurveFitting!$U$25/(CurveFitting!$U$25-C597)-CurveFitting!$U$24/(CurveFitting!$U$25-C597)),
IF(CurveFitting!$N$3="Exp2",CurveFitting!$U$26*LOG(CurveFitting!$U$24/(CurveFitting!$U$24-C597)-CurveFitting!$U$25/(CurveFitting!$U$24-C597)),""))))))))</f>
        <v/>
      </c>
      <c r="E597" s="3" t="str">
        <f>IFERROR(IF(C597="","",IF(OR(C597&gt;MAX(_xlfn.ANCHORARRAY(FitCurve!$E$3)),C597&lt;MIN(_xlfn.ANCHORARRAY(FitCurve!$E$3))),"Out of range","[ " &amp; TEXT(_xlfn.FORECAST.LINEAR(C597,R597:S597,N597:O597),"#.####") &amp; ", " &amp; TEXT(_xlfn.FORECAST.LINEAR(C597,P597:Q597,L597:M597),"#.####") &amp; " ]")),"")</f>
        <v/>
      </c>
      <c r="H597" s="52" t="str">
        <f>IF(C597="","",_xlfn.XMATCH(C597,FitCurve!AE597:AE1596,-1))</f>
        <v/>
      </c>
      <c r="I597" s="52" t="str">
        <f>IF(C597="","",_xlfn.XMATCH(C597,FitCurve!AE597:AE1596,1))</f>
        <v/>
      </c>
      <c r="J597" s="52" t="str">
        <f>IF(C597="","",_xlfn.XMATCH(C597,FitCurve!AF597:AF1596,-1))</f>
        <v/>
      </c>
      <c r="K597" s="52" t="str">
        <f>IF(C597="","",_xlfn.XMATCH(C597,FitCurve!AF597:AF1596,1))</f>
        <v/>
      </c>
      <c r="L597" s="3" t="str" cm="1">
        <f t="array" ref="L597">IF(C597="","",INDEX(FitCurve!$AE$3:$AE$1002,H597))</f>
        <v/>
      </c>
      <c r="M597" s="3" t="str" cm="1">
        <f t="array" ref="M597">IF(C597="","",INDEX(FitCurve!$AE$3:$AE$1002,I597))</f>
        <v/>
      </c>
      <c r="N597" s="3" t="str" cm="1">
        <f t="array" ref="N597">IF(C597="","",INDEX(FitCurve!$AF$3:$AF$1002,J597))</f>
        <v/>
      </c>
      <c r="O597" s="3" t="str" cm="1">
        <f t="array" ref="O597">IF(C597="","",INDEX(FitCurve!$AF$3:$AF$1002,K597))</f>
        <v/>
      </c>
      <c r="P597" s="3" t="str" cm="1">
        <f t="array" ref="P597">IF(C597="","",INDEX(FitCurve!$B$3:$B$1002,H597))</f>
        <v/>
      </c>
      <c r="Q597" s="3" t="str" cm="1">
        <f t="array" ref="Q597">IF(C597="","",INDEX(FitCurve!$B$3:$B$1002,I597))</f>
        <v/>
      </c>
      <c r="R597" s="3" t="str" cm="1">
        <f t="array" ref="R597">IF(C597="","",INDEX(FitCurve!$B$3:$B$1002,J597))</f>
        <v/>
      </c>
      <c r="S597" s="3" t="str" cm="1">
        <f t="array" ref="S597">IF(C597="","",INDEX(FitCurve!$B$3:$B$1002,K597))</f>
        <v/>
      </c>
    </row>
    <row r="598" spans="3:19" x14ac:dyDescent="0.25">
      <c r="C598" s="36"/>
      <c r="D598" s="3" t="str">
        <f>IF(C598="","",IF(OR(C598&gt;MAX(_xlfn.ANCHORARRAY(FitCurve!$E$3)),C598&lt;MIN(_xlfn.ANCHORARRAY(FitCurve!$E$3))),"Out of range",IF(CurveFitting!$N$3="5PL",10^(CurveFitting!$U$26-((LOG10(((CurveFitting!$U$25-CurveFitting!$U$24)/(C598-CurveFitting!$U$24))^(1/CurveFitting!$U$28)-1))/1)/CurveFitting!$U$27),
IF(CurveFitting!$N$3="4PL",10^(CurveFitting!$U$26-((LOG10((CurveFitting!$U$25-CurveFitting!$U$24)/(C598-CurveFitting!$U$24)-1))/CurveFitting!$U$27)),
IF(CurveFitting!$N$3="Linear",(C598-CurveFitting!$U$24)/CurveFitting!$U$25,
IF(CurveFitting!$N$3="Hyperbolic",CurveFitting!$U$25*C598/(CurveFitting!$U$24-C598),
IF(CurveFitting!$N$3="Exp1",CurveFitting!$U$26*LN(CurveFitting!$U$25/(CurveFitting!$U$25-C598)-CurveFitting!$U$24/(CurveFitting!$U$25-C598)),
IF(CurveFitting!$N$3="Exp2",CurveFitting!$U$26*LOG(CurveFitting!$U$24/(CurveFitting!$U$24-C598)-CurveFitting!$U$25/(CurveFitting!$U$24-C598)),""))))))))</f>
        <v/>
      </c>
      <c r="E598" s="3" t="str">
        <f>IFERROR(IF(C598="","",IF(OR(C598&gt;MAX(_xlfn.ANCHORARRAY(FitCurve!$E$3)),C598&lt;MIN(_xlfn.ANCHORARRAY(FitCurve!$E$3))),"Out of range","[ " &amp; TEXT(_xlfn.FORECAST.LINEAR(C598,R598:S598,N598:O598),"#.####") &amp; ", " &amp; TEXT(_xlfn.FORECAST.LINEAR(C598,P598:Q598,L598:M598),"#.####") &amp; " ]")),"")</f>
        <v/>
      </c>
      <c r="H598" s="52" t="str">
        <f>IF(C598="","",_xlfn.XMATCH(C598,FitCurve!AE598:AE1597,-1))</f>
        <v/>
      </c>
      <c r="I598" s="52" t="str">
        <f>IF(C598="","",_xlfn.XMATCH(C598,FitCurve!AE598:AE1597,1))</f>
        <v/>
      </c>
      <c r="J598" s="52" t="str">
        <f>IF(C598="","",_xlfn.XMATCH(C598,FitCurve!AF598:AF1597,-1))</f>
        <v/>
      </c>
      <c r="K598" s="52" t="str">
        <f>IF(C598="","",_xlfn.XMATCH(C598,FitCurve!AF598:AF1597,1))</f>
        <v/>
      </c>
      <c r="L598" s="3" t="str" cm="1">
        <f t="array" ref="L598">IF(C598="","",INDEX(FitCurve!$AE$3:$AE$1002,H598))</f>
        <v/>
      </c>
      <c r="M598" s="3" t="str" cm="1">
        <f t="array" ref="M598">IF(C598="","",INDEX(FitCurve!$AE$3:$AE$1002,I598))</f>
        <v/>
      </c>
      <c r="N598" s="3" t="str" cm="1">
        <f t="array" ref="N598">IF(C598="","",INDEX(FitCurve!$AF$3:$AF$1002,J598))</f>
        <v/>
      </c>
      <c r="O598" s="3" t="str" cm="1">
        <f t="array" ref="O598">IF(C598="","",INDEX(FitCurve!$AF$3:$AF$1002,K598))</f>
        <v/>
      </c>
      <c r="P598" s="3" t="str" cm="1">
        <f t="array" ref="P598">IF(C598="","",INDEX(FitCurve!$B$3:$B$1002,H598))</f>
        <v/>
      </c>
      <c r="Q598" s="3" t="str" cm="1">
        <f t="array" ref="Q598">IF(C598="","",INDEX(FitCurve!$B$3:$B$1002,I598))</f>
        <v/>
      </c>
      <c r="R598" s="3" t="str" cm="1">
        <f t="array" ref="R598">IF(C598="","",INDEX(FitCurve!$B$3:$B$1002,J598))</f>
        <v/>
      </c>
      <c r="S598" s="3" t="str" cm="1">
        <f t="array" ref="S598">IF(C598="","",INDEX(FitCurve!$B$3:$B$1002,K598))</f>
        <v/>
      </c>
    </row>
    <row r="599" spans="3:19" x14ac:dyDescent="0.25">
      <c r="C599" s="36"/>
      <c r="D599" s="3" t="str">
        <f>IF(C599="","",IF(OR(C599&gt;MAX(_xlfn.ANCHORARRAY(FitCurve!$E$3)),C599&lt;MIN(_xlfn.ANCHORARRAY(FitCurve!$E$3))),"Out of range",IF(CurveFitting!$N$3="5PL",10^(CurveFitting!$U$26-((LOG10(((CurveFitting!$U$25-CurveFitting!$U$24)/(C599-CurveFitting!$U$24))^(1/CurveFitting!$U$28)-1))/1)/CurveFitting!$U$27),
IF(CurveFitting!$N$3="4PL",10^(CurveFitting!$U$26-((LOG10((CurveFitting!$U$25-CurveFitting!$U$24)/(C599-CurveFitting!$U$24)-1))/CurveFitting!$U$27)),
IF(CurveFitting!$N$3="Linear",(C599-CurveFitting!$U$24)/CurveFitting!$U$25,
IF(CurveFitting!$N$3="Hyperbolic",CurveFitting!$U$25*C599/(CurveFitting!$U$24-C599),
IF(CurveFitting!$N$3="Exp1",CurveFitting!$U$26*LN(CurveFitting!$U$25/(CurveFitting!$U$25-C599)-CurveFitting!$U$24/(CurveFitting!$U$25-C599)),
IF(CurveFitting!$N$3="Exp2",CurveFitting!$U$26*LOG(CurveFitting!$U$24/(CurveFitting!$U$24-C599)-CurveFitting!$U$25/(CurveFitting!$U$24-C599)),""))))))))</f>
        <v/>
      </c>
      <c r="E599" s="3" t="str">
        <f>IFERROR(IF(C599="","",IF(OR(C599&gt;MAX(_xlfn.ANCHORARRAY(FitCurve!$E$3)),C599&lt;MIN(_xlfn.ANCHORARRAY(FitCurve!$E$3))),"Out of range","[ " &amp; TEXT(_xlfn.FORECAST.LINEAR(C599,R599:S599,N599:O599),"#.####") &amp; ", " &amp; TEXT(_xlfn.FORECAST.LINEAR(C599,P599:Q599,L599:M599),"#.####") &amp; " ]")),"")</f>
        <v/>
      </c>
      <c r="H599" s="52" t="str">
        <f>IF(C599="","",_xlfn.XMATCH(C599,FitCurve!AE599:AE1598,-1))</f>
        <v/>
      </c>
      <c r="I599" s="52" t="str">
        <f>IF(C599="","",_xlfn.XMATCH(C599,FitCurve!AE599:AE1598,1))</f>
        <v/>
      </c>
      <c r="J599" s="52" t="str">
        <f>IF(C599="","",_xlfn.XMATCH(C599,FitCurve!AF599:AF1598,-1))</f>
        <v/>
      </c>
      <c r="K599" s="52" t="str">
        <f>IF(C599="","",_xlfn.XMATCH(C599,FitCurve!AF599:AF1598,1))</f>
        <v/>
      </c>
      <c r="L599" s="3" t="str" cm="1">
        <f t="array" ref="L599">IF(C599="","",INDEX(FitCurve!$AE$3:$AE$1002,H599))</f>
        <v/>
      </c>
      <c r="M599" s="3" t="str" cm="1">
        <f t="array" ref="M599">IF(C599="","",INDEX(FitCurve!$AE$3:$AE$1002,I599))</f>
        <v/>
      </c>
      <c r="N599" s="3" t="str" cm="1">
        <f t="array" ref="N599">IF(C599="","",INDEX(FitCurve!$AF$3:$AF$1002,J599))</f>
        <v/>
      </c>
      <c r="O599" s="3" t="str" cm="1">
        <f t="array" ref="O599">IF(C599="","",INDEX(FitCurve!$AF$3:$AF$1002,K599))</f>
        <v/>
      </c>
      <c r="P599" s="3" t="str" cm="1">
        <f t="array" ref="P599">IF(C599="","",INDEX(FitCurve!$B$3:$B$1002,H599))</f>
        <v/>
      </c>
      <c r="Q599" s="3" t="str" cm="1">
        <f t="array" ref="Q599">IF(C599="","",INDEX(FitCurve!$B$3:$B$1002,I599))</f>
        <v/>
      </c>
      <c r="R599" s="3" t="str" cm="1">
        <f t="array" ref="R599">IF(C599="","",INDEX(FitCurve!$B$3:$B$1002,J599))</f>
        <v/>
      </c>
      <c r="S599" s="3" t="str" cm="1">
        <f t="array" ref="S599">IF(C599="","",INDEX(FitCurve!$B$3:$B$1002,K599))</f>
        <v/>
      </c>
    </row>
    <row r="600" spans="3:19" x14ac:dyDescent="0.25">
      <c r="C600" s="36"/>
      <c r="D600" s="3" t="str">
        <f>IF(C600="","",IF(OR(C600&gt;MAX(_xlfn.ANCHORARRAY(FitCurve!$E$3)),C600&lt;MIN(_xlfn.ANCHORARRAY(FitCurve!$E$3))),"Out of range",IF(CurveFitting!$N$3="5PL",10^(CurveFitting!$U$26-((LOG10(((CurveFitting!$U$25-CurveFitting!$U$24)/(C600-CurveFitting!$U$24))^(1/CurveFitting!$U$28)-1))/1)/CurveFitting!$U$27),
IF(CurveFitting!$N$3="4PL",10^(CurveFitting!$U$26-((LOG10((CurveFitting!$U$25-CurveFitting!$U$24)/(C600-CurveFitting!$U$24)-1))/CurveFitting!$U$27)),
IF(CurveFitting!$N$3="Linear",(C600-CurveFitting!$U$24)/CurveFitting!$U$25,
IF(CurveFitting!$N$3="Hyperbolic",CurveFitting!$U$25*C600/(CurveFitting!$U$24-C600),
IF(CurveFitting!$N$3="Exp1",CurveFitting!$U$26*LN(CurveFitting!$U$25/(CurveFitting!$U$25-C600)-CurveFitting!$U$24/(CurveFitting!$U$25-C600)),
IF(CurveFitting!$N$3="Exp2",CurveFitting!$U$26*LOG(CurveFitting!$U$24/(CurveFitting!$U$24-C600)-CurveFitting!$U$25/(CurveFitting!$U$24-C600)),""))))))))</f>
        <v/>
      </c>
      <c r="E600" s="3" t="str">
        <f>IFERROR(IF(C600="","",IF(OR(C600&gt;MAX(_xlfn.ANCHORARRAY(FitCurve!$E$3)),C600&lt;MIN(_xlfn.ANCHORARRAY(FitCurve!$E$3))),"Out of range","[ " &amp; TEXT(_xlfn.FORECAST.LINEAR(C600,R600:S600,N600:O600),"#.####") &amp; ", " &amp; TEXT(_xlfn.FORECAST.LINEAR(C600,P600:Q600,L600:M600),"#.####") &amp; " ]")),"")</f>
        <v/>
      </c>
      <c r="H600" s="52" t="str">
        <f>IF(C600="","",_xlfn.XMATCH(C600,FitCurve!AE600:AE1599,-1))</f>
        <v/>
      </c>
      <c r="I600" s="52" t="str">
        <f>IF(C600="","",_xlfn.XMATCH(C600,FitCurve!AE600:AE1599,1))</f>
        <v/>
      </c>
      <c r="J600" s="52" t="str">
        <f>IF(C600="","",_xlfn.XMATCH(C600,FitCurve!AF600:AF1599,-1))</f>
        <v/>
      </c>
      <c r="K600" s="52" t="str">
        <f>IF(C600="","",_xlfn.XMATCH(C600,FitCurve!AF600:AF1599,1))</f>
        <v/>
      </c>
      <c r="L600" s="3" t="str" cm="1">
        <f t="array" ref="L600">IF(C600="","",INDEX(FitCurve!$AE$3:$AE$1002,H600))</f>
        <v/>
      </c>
      <c r="M600" s="3" t="str" cm="1">
        <f t="array" ref="M600">IF(C600="","",INDEX(FitCurve!$AE$3:$AE$1002,I600))</f>
        <v/>
      </c>
      <c r="N600" s="3" t="str" cm="1">
        <f t="array" ref="N600">IF(C600="","",INDEX(FitCurve!$AF$3:$AF$1002,J600))</f>
        <v/>
      </c>
      <c r="O600" s="3" t="str" cm="1">
        <f t="array" ref="O600">IF(C600="","",INDEX(FitCurve!$AF$3:$AF$1002,K600))</f>
        <v/>
      </c>
      <c r="P600" s="3" t="str" cm="1">
        <f t="array" ref="P600">IF(C600="","",INDEX(FitCurve!$B$3:$B$1002,H600))</f>
        <v/>
      </c>
      <c r="Q600" s="3" t="str" cm="1">
        <f t="array" ref="Q600">IF(C600="","",INDEX(FitCurve!$B$3:$B$1002,I600))</f>
        <v/>
      </c>
      <c r="R600" s="3" t="str" cm="1">
        <f t="array" ref="R600">IF(C600="","",INDEX(FitCurve!$B$3:$B$1002,J600))</f>
        <v/>
      </c>
      <c r="S600" s="3" t="str" cm="1">
        <f t="array" ref="S600">IF(C600="","",INDEX(FitCurve!$B$3:$B$1002,K600))</f>
        <v/>
      </c>
    </row>
    <row r="601" spans="3:19" x14ac:dyDescent="0.25">
      <c r="C601" s="36"/>
      <c r="D601" s="3" t="str">
        <f>IF(C601="","",IF(OR(C601&gt;MAX(_xlfn.ANCHORARRAY(FitCurve!$E$3)),C601&lt;MIN(_xlfn.ANCHORARRAY(FitCurve!$E$3))),"Out of range",IF(CurveFitting!$N$3="5PL",10^(CurveFitting!$U$26-((LOG10(((CurveFitting!$U$25-CurveFitting!$U$24)/(C601-CurveFitting!$U$24))^(1/CurveFitting!$U$28)-1))/1)/CurveFitting!$U$27),
IF(CurveFitting!$N$3="4PL",10^(CurveFitting!$U$26-((LOG10((CurveFitting!$U$25-CurveFitting!$U$24)/(C601-CurveFitting!$U$24)-1))/CurveFitting!$U$27)),
IF(CurveFitting!$N$3="Linear",(C601-CurveFitting!$U$24)/CurveFitting!$U$25,
IF(CurveFitting!$N$3="Hyperbolic",CurveFitting!$U$25*C601/(CurveFitting!$U$24-C601),
IF(CurveFitting!$N$3="Exp1",CurveFitting!$U$26*LN(CurveFitting!$U$25/(CurveFitting!$U$25-C601)-CurveFitting!$U$24/(CurveFitting!$U$25-C601)),
IF(CurveFitting!$N$3="Exp2",CurveFitting!$U$26*LOG(CurveFitting!$U$24/(CurveFitting!$U$24-C601)-CurveFitting!$U$25/(CurveFitting!$U$24-C601)),""))))))))</f>
        <v/>
      </c>
      <c r="E601" s="3" t="str">
        <f>IFERROR(IF(C601="","",IF(OR(C601&gt;MAX(_xlfn.ANCHORARRAY(FitCurve!$E$3)),C601&lt;MIN(_xlfn.ANCHORARRAY(FitCurve!$E$3))),"Out of range","[ " &amp; TEXT(_xlfn.FORECAST.LINEAR(C601,R601:S601,N601:O601),"#.####") &amp; ", " &amp; TEXT(_xlfn.FORECAST.LINEAR(C601,P601:Q601,L601:M601),"#.####") &amp; " ]")),"")</f>
        <v/>
      </c>
      <c r="H601" s="52" t="str">
        <f>IF(C601="","",_xlfn.XMATCH(C601,FitCurve!AE601:AE1600,-1))</f>
        <v/>
      </c>
      <c r="I601" s="52" t="str">
        <f>IF(C601="","",_xlfn.XMATCH(C601,FitCurve!AE601:AE1600,1))</f>
        <v/>
      </c>
      <c r="J601" s="52" t="str">
        <f>IF(C601="","",_xlfn.XMATCH(C601,FitCurve!AF601:AF1600,-1))</f>
        <v/>
      </c>
      <c r="K601" s="52" t="str">
        <f>IF(C601="","",_xlfn.XMATCH(C601,FitCurve!AF601:AF1600,1))</f>
        <v/>
      </c>
      <c r="L601" s="3" t="str" cm="1">
        <f t="array" ref="L601">IF(C601="","",INDEX(FitCurve!$AE$3:$AE$1002,H601))</f>
        <v/>
      </c>
      <c r="M601" s="3" t="str" cm="1">
        <f t="array" ref="M601">IF(C601="","",INDEX(FitCurve!$AE$3:$AE$1002,I601))</f>
        <v/>
      </c>
      <c r="N601" s="3" t="str" cm="1">
        <f t="array" ref="N601">IF(C601="","",INDEX(FitCurve!$AF$3:$AF$1002,J601))</f>
        <v/>
      </c>
      <c r="O601" s="3" t="str" cm="1">
        <f t="array" ref="O601">IF(C601="","",INDEX(FitCurve!$AF$3:$AF$1002,K601))</f>
        <v/>
      </c>
      <c r="P601" s="3" t="str" cm="1">
        <f t="array" ref="P601">IF(C601="","",INDEX(FitCurve!$B$3:$B$1002,H601))</f>
        <v/>
      </c>
      <c r="Q601" s="3" t="str" cm="1">
        <f t="array" ref="Q601">IF(C601="","",INDEX(FitCurve!$B$3:$B$1002,I601))</f>
        <v/>
      </c>
      <c r="R601" s="3" t="str" cm="1">
        <f t="array" ref="R601">IF(C601="","",INDEX(FitCurve!$B$3:$B$1002,J601))</f>
        <v/>
      </c>
      <c r="S601" s="3" t="str" cm="1">
        <f t="array" ref="S601">IF(C601="","",INDEX(FitCurve!$B$3:$B$1002,K601))</f>
        <v/>
      </c>
    </row>
    <row r="602" spans="3:19" x14ac:dyDescent="0.25">
      <c r="C602" s="36"/>
      <c r="D602" s="3" t="str">
        <f>IF(C602="","",IF(OR(C602&gt;MAX(_xlfn.ANCHORARRAY(FitCurve!$E$3)),C602&lt;MIN(_xlfn.ANCHORARRAY(FitCurve!$E$3))),"Out of range",IF(CurveFitting!$N$3="5PL",10^(CurveFitting!$U$26-((LOG10(((CurveFitting!$U$25-CurveFitting!$U$24)/(C602-CurveFitting!$U$24))^(1/CurveFitting!$U$28)-1))/1)/CurveFitting!$U$27),
IF(CurveFitting!$N$3="4PL",10^(CurveFitting!$U$26-((LOG10((CurveFitting!$U$25-CurveFitting!$U$24)/(C602-CurveFitting!$U$24)-1))/CurveFitting!$U$27)),
IF(CurveFitting!$N$3="Linear",(C602-CurveFitting!$U$24)/CurveFitting!$U$25,
IF(CurveFitting!$N$3="Hyperbolic",CurveFitting!$U$25*C602/(CurveFitting!$U$24-C602),
IF(CurveFitting!$N$3="Exp1",CurveFitting!$U$26*LN(CurveFitting!$U$25/(CurveFitting!$U$25-C602)-CurveFitting!$U$24/(CurveFitting!$U$25-C602)),
IF(CurveFitting!$N$3="Exp2",CurveFitting!$U$26*LOG(CurveFitting!$U$24/(CurveFitting!$U$24-C602)-CurveFitting!$U$25/(CurveFitting!$U$24-C602)),""))))))))</f>
        <v/>
      </c>
      <c r="E602" s="3" t="str">
        <f>IFERROR(IF(C602="","",IF(OR(C602&gt;MAX(_xlfn.ANCHORARRAY(FitCurve!$E$3)),C602&lt;MIN(_xlfn.ANCHORARRAY(FitCurve!$E$3))),"Out of range","[ " &amp; TEXT(_xlfn.FORECAST.LINEAR(C602,R602:S602,N602:O602),"#.####") &amp; ", " &amp; TEXT(_xlfn.FORECAST.LINEAR(C602,P602:Q602,L602:M602),"#.####") &amp; " ]")),"")</f>
        <v/>
      </c>
      <c r="H602" s="52" t="str">
        <f>IF(C602="","",_xlfn.XMATCH(C602,FitCurve!AE602:AE1601,-1))</f>
        <v/>
      </c>
      <c r="I602" s="52" t="str">
        <f>IF(C602="","",_xlfn.XMATCH(C602,FitCurve!AE602:AE1601,1))</f>
        <v/>
      </c>
      <c r="J602" s="52" t="str">
        <f>IF(C602="","",_xlfn.XMATCH(C602,FitCurve!AF602:AF1601,-1))</f>
        <v/>
      </c>
      <c r="K602" s="52" t="str">
        <f>IF(C602="","",_xlfn.XMATCH(C602,FitCurve!AF602:AF1601,1))</f>
        <v/>
      </c>
      <c r="L602" s="3" t="str" cm="1">
        <f t="array" ref="L602">IF(C602="","",INDEX(FitCurve!$AE$3:$AE$1002,H602))</f>
        <v/>
      </c>
      <c r="M602" s="3" t="str" cm="1">
        <f t="array" ref="M602">IF(C602="","",INDEX(FitCurve!$AE$3:$AE$1002,I602))</f>
        <v/>
      </c>
      <c r="N602" s="3" t="str" cm="1">
        <f t="array" ref="N602">IF(C602="","",INDEX(FitCurve!$AF$3:$AF$1002,J602))</f>
        <v/>
      </c>
      <c r="O602" s="3" t="str" cm="1">
        <f t="array" ref="O602">IF(C602="","",INDEX(FitCurve!$AF$3:$AF$1002,K602))</f>
        <v/>
      </c>
      <c r="P602" s="3" t="str" cm="1">
        <f t="array" ref="P602">IF(C602="","",INDEX(FitCurve!$B$3:$B$1002,H602))</f>
        <v/>
      </c>
      <c r="Q602" s="3" t="str" cm="1">
        <f t="array" ref="Q602">IF(C602="","",INDEX(FitCurve!$B$3:$B$1002,I602))</f>
        <v/>
      </c>
      <c r="R602" s="3" t="str" cm="1">
        <f t="array" ref="R602">IF(C602="","",INDEX(FitCurve!$B$3:$B$1002,J602))</f>
        <v/>
      </c>
      <c r="S602" s="3" t="str" cm="1">
        <f t="array" ref="S602">IF(C602="","",INDEX(FitCurve!$B$3:$B$1002,K602))</f>
        <v/>
      </c>
    </row>
    <row r="603" spans="3:19" x14ac:dyDescent="0.25">
      <c r="C603" s="36"/>
      <c r="D603" s="3" t="str">
        <f>IF(C603="","",IF(OR(C603&gt;MAX(_xlfn.ANCHORARRAY(FitCurve!$E$3)),C603&lt;MIN(_xlfn.ANCHORARRAY(FitCurve!$E$3))),"Out of range",IF(CurveFitting!$N$3="5PL",10^(CurveFitting!$U$26-((LOG10(((CurveFitting!$U$25-CurveFitting!$U$24)/(C603-CurveFitting!$U$24))^(1/CurveFitting!$U$28)-1))/1)/CurveFitting!$U$27),
IF(CurveFitting!$N$3="4PL",10^(CurveFitting!$U$26-((LOG10((CurveFitting!$U$25-CurveFitting!$U$24)/(C603-CurveFitting!$U$24)-1))/CurveFitting!$U$27)),
IF(CurveFitting!$N$3="Linear",(C603-CurveFitting!$U$24)/CurveFitting!$U$25,
IF(CurveFitting!$N$3="Hyperbolic",CurveFitting!$U$25*C603/(CurveFitting!$U$24-C603),
IF(CurveFitting!$N$3="Exp1",CurveFitting!$U$26*LN(CurveFitting!$U$25/(CurveFitting!$U$25-C603)-CurveFitting!$U$24/(CurveFitting!$U$25-C603)),
IF(CurveFitting!$N$3="Exp2",CurveFitting!$U$26*LOG(CurveFitting!$U$24/(CurveFitting!$U$24-C603)-CurveFitting!$U$25/(CurveFitting!$U$24-C603)),""))))))))</f>
        <v/>
      </c>
      <c r="E603" s="3" t="str">
        <f>IFERROR(IF(C603="","",IF(OR(C603&gt;MAX(_xlfn.ANCHORARRAY(FitCurve!$E$3)),C603&lt;MIN(_xlfn.ANCHORARRAY(FitCurve!$E$3))),"Out of range","[ " &amp; TEXT(_xlfn.FORECAST.LINEAR(C603,R603:S603,N603:O603),"#.####") &amp; ", " &amp; TEXT(_xlfn.FORECAST.LINEAR(C603,P603:Q603,L603:M603),"#.####") &amp; " ]")),"")</f>
        <v/>
      </c>
      <c r="H603" s="52" t="str">
        <f>IF(C603="","",_xlfn.XMATCH(C603,FitCurve!AE603:AE1602,-1))</f>
        <v/>
      </c>
      <c r="I603" s="52" t="str">
        <f>IF(C603="","",_xlfn.XMATCH(C603,FitCurve!AE603:AE1602,1))</f>
        <v/>
      </c>
      <c r="J603" s="52" t="str">
        <f>IF(C603="","",_xlfn.XMATCH(C603,FitCurve!AF603:AF1602,-1))</f>
        <v/>
      </c>
      <c r="K603" s="52" t="str">
        <f>IF(C603="","",_xlfn.XMATCH(C603,FitCurve!AF603:AF1602,1))</f>
        <v/>
      </c>
      <c r="L603" s="3" t="str" cm="1">
        <f t="array" ref="L603">IF(C603="","",INDEX(FitCurve!$AE$3:$AE$1002,H603))</f>
        <v/>
      </c>
      <c r="M603" s="3" t="str" cm="1">
        <f t="array" ref="M603">IF(C603="","",INDEX(FitCurve!$AE$3:$AE$1002,I603))</f>
        <v/>
      </c>
      <c r="N603" s="3" t="str" cm="1">
        <f t="array" ref="N603">IF(C603="","",INDEX(FitCurve!$AF$3:$AF$1002,J603))</f>
        <v/>
      </c>
      <c r="O603" s="3" t="str" cm="1">
        <f t="array" ref="O603">IF(C603="","",INDEX(FitCurve!$AF$3:$AF$1002,K603))</f>
        <v/>
      </c>
      <c r="P603" s="3" t="str" cm="1">
        <f t="array" ref="P603">IF(C603="","",INDEX(FitCurve!$B$3:$B$1002,H603))</f>
        <v/>
      </c>
      <c r="Q603" s="3" t="str" cm="1">
        <f t="array" ref="Q603">IF(C603="","",INDEX(FitCurve!$B$3:$B$1002,I603))</f>
        <v/>
      </c>
      <c r="R603" s="3" t="str" cm="1">
        <f t="array" ref="R603">IF(C603="","",INDEX(FitCurve!$B$3:$B$1002,J603))</f>
        <v/>
      </c>
      <c r="S603" s="3" t="str" cm="1">
        <f t="array" ref="S603">IF(C603="","",INDEX(FitCurve!$B$3:$B$1002,K603))</f>
        <v/>
      </c>
    </row>
    <row r="604" spans="3:19" x14ac:dyDescent="0.25">
      <c r="C604" s="36"/>
      <c r="D604" s="3" t="str">
        <f>IF(C604="","",IF(OR(C604&gt;MAX(_xlfn.ANCHORARRAY(FitCurve!$E$3)),C604&lt;MIN(_xlfn.ANCHORARRAY(FitCurve!$E$3))),"Out of range",IF(CurveFitting!$N$3="5PL",10^(CurveFitting!$U$26-((LOG10(((CurveFitting!$U$25-CurveFitting!$U$24)/(C604-CurveFitting!$U$24))^(1/CurveFitting!$U$28)-1))/1)/CurveFitting!$U$27),
IF(CurveFitting!$N$3="4PL",10^(CurveFitting!$U$26-((LOG10((CurveFitting!$U$25-CurveFitting!$U$24)/(C604-CurveFitting!$U$24)-1))/CurveFitting!$U$27)),
IF(CurveFitting!$N$3="Linear",(C604-CurveFitting!$U$24)/CurveFitting!$U$25,
IF(CurveFitting!$N$3="Hyperbolic",CurveFitting!$U$25*C604/(CurveFitting!$U$24-C604),
IF(CurveFitting!$N$3="Exp1",CurveFitting!$U$26*LN(CurveFitting!$U$25/(CurveFitting!$U$25-C604)-CurveFitting!$U$24/(CurveFitting!$U$25-C604)),
IF(CurveFitting!$N$3="Exp2",CurveFitting!$U$26*LOG(CurveFitting!$U$24/(CurveFitting!$U$24-C604)-CurveFitting!$U$25/(CurveFitting!$U$24-C604)),""))))))))</f>
        <v/>
      </c>
      <c r="E604" s="3" t="str">
        <f>IFERROR(IF(C604="","",IF(OR(C604&gt;MAX(_xlfn.ANCHORARRAY(FitCurve!$E$3)),C604&lt;MIN(_xlfn.ANCHORARRAY(FitCurve!$E$3))),"Out of range","[ " &amp; TEXT(_xlfn.FORECAST.LINEAR(C604,R604:S604,N604:O604),"#.####") &amp; ", " &amp; TEXT(_xlfn.FORECAST.LINEAR(C604,P604:Q604,L604:M604),"#.####") &amp; " ]")),"")</f>
        <v/>
      </c>
      <c r="H604" s="52" t="str">
        <f>IF(C604="","",_xlfn.XMATCH(C604,FitCurve!AE604:AE1603,-1))</f>
        <v/>
      </c>
      <c r="I604" s="52" t="str">
        <f>IF(C604="","",_xlfn.XMATCH(C604,FitCurve!AE604:AE1603,1))</f>
        <v/>
      </c>
      <c r="J604" s="52" t="str">
        <f>IF(C604="","",_xlfn.XMATCH(C604,FitCurve!AF604:AF1603,-1))</f>
        <v/>
      </c>
      <c r="K604" s="52" t="str">
        <f>IF(C604="","",_xlfn.XMATCH(C604,FitCurve!AF604:AF1603,1))</f>
        <v/>
      </c>
      <c r="L604" s="3" t="str" cm="1">
        <f t="array" ref="L604">IF(C604="","",INDEX(FitCurve!$AE$3:$AE$1002,H604))</f>
        <v/>
      </c>
      <c r="M604" s="3" t="str" cm="1">
        <f t="array" ref="M604">IF(C604="","",INDEX(FitCurve!$AE$3:$AE$1002,I604))</f>
        <v/>
      </c>
      <c r="N604" s="3" t="str" cm="1">
        <f t="array" ref="N604">IF(C604="","",INDEX(FitCurve!$AF$3:$AF$1002,J604))</f>
        <v/>
      </c>
      <c r="O604" s="3" t="str" cm="1">
        <f t="array" ref="O604">IF(C604="","",INDEX(FitCurve!$AF$3:$AF$1002,K604))</f>
        <v/>
      </c>
      <c r="P604" s="3" t="str" cm="1">
        <f t="array" ref="P604">IF(C604="","",INDEX(FitCurve!$B$3:$B$1002,H604))</f>
        <v/>
      </c>
      <c r="Q604" s="3" t="str" cm="1">
        <f t="array" ref="Q604">IF(C604="","",INDEX(FitCurve!$B$3:$B$1002,I604))</f>
        <v/>
      </c>
      <c r="R604" s="3" t="str" cm="1">
        <f t="array" ref="R604">IF(C604="","",INDEX(FitCurve!$B$3:$B$1002,J604))</f>
        <v/>
      </c>
      <c r="S604" s="3" t="str" cm="1">
        <f t="array" ref="S604">IF(C604="","",INDEX(FitCurve!$B$3:$B$1002,K604))</f>
        <v/>
      </c>
    </row>
    <row r="605" spans="3:19" x14ac:dyDescent="0.25">
      <c r="C605" s="36"/>
      <c r="D605" s="3" t="str">
        <f>IF(C605="","",IF(OR(C605&gt;MAX(_xlfn.ANCHORARRAY(FitCurve!$E$3)),C605&lt;MIN(_xlfn.ANCHORARRAY(FitCurve!$E$3))),"Out of range",IF(CurveFitting!$N$3="5PL",10^(CurveFitting!$U$26-((LOG10(((CurveFitting!$U$25-CurveFitting!$U$24)/(C605-CurveFitting!$U$24))^(1/CurveFitting!$U$28)-1))/1)/CurveFitting!$U$27),
IF(CurveFitting!$N$3="4PL",10^(CurveFitting!$U$26-((LOG10((CurveFitting!$U$25-CurveFitting!$U$24)/(C605-CurveFitting!$U$24)-1))/CurveFitting!$U$27)),
IF(CurveFitting!$N$3="Linear",(C605-CurveFitting!$U$24)/CurveFitting!$U$25,
IF(CurveFitting!$N$3="Hyperbolic",CurveFitting!$U$25*C605/(CurveFitting!$U$24-C605),
IF(CurveFitting!$N$3="Exp1",CurveFitting!$U$26*LN(CurveFitting!$U$25/(CurveFitting!$U$25-C605)-CurveFitting!$U$24/(CurveFitting!$U$25-C605)),
IF(CurveFitting!$N$3="Exp2",CurveFitting!$U$26*LOG(CurveFitting!$U$24/(CurveFitting!$U$24-C605)-CurveFitting!$U$25/(CurveFitting!$U$24-C605)),""))))))))</f>
        <v/>
      </c>
      <c r="E605" s="3" t="str">
        <f>IFERROR(IF(C605="","",IF(OR(C605&gt;MAX(_xlfn.ANCHORARRAY(FitCurve!$E$3)),C605&lt;MIN(_xlfn.ANCHORARRAY(FitCurve!$E$3))),"Out of range","[ " &amp; TEXT(_xlfn.FORECAST.LINEAR(C605,R605:S605,N605:O605),"#.####") &amp; ", " &amp; TEXT(_xlfn.FORECAST.LINEAR(C605,P605:Q605,L605:M605),"#.####") &amp; " ]")),"")</f>
        <v/>
      </c>
      <c r="H605" s="52" t="str">
        <f>IF(C605="","",_xlfn.XMATCH(C605,FitCurve!AE605:AE1604,-1))</f>
        <v/>
      </c>
      <c r="I605" s="52" t="str">
        <f>IF(C605="","",_xlfn.XMATCH(C605,FitCurve!AE605:AE1604,1))</f>
        <v/>
      </c>
      <c r="J605" s="52" t="str">
        <f>IF(C605="","",_xlfn.XMATCH(C605,FitCurve!AF605:AF1604,-1))</f>
        <v/>
      </c>
      <c r="K605" s="52" t="str">
        <f>IF(C605="","",_xlfn.XMATCH(C605,FitCurve!AF605:AF1604,1))</f>
        <v/>
      </c>
      <c r="L605" s="3" t="str" cm="1">
        <f t="array" ref="L605">IF(C605="","",INDEX(FitCurve!$AE$3:$AE$1002,H605))</f>
        <v/>
      </c>
      <c r="M605" s="3" t="str" cm="1">
        <f t="array" ref="M605">IF(C605="","",INDEX(FitCurve!$AE$3:$AE$1002,I605))</f>
        <v/>
      </c>
      <c r="N605" s="3" t="str" cm="1">
        <f t="array" ref="N605">IF(C605="","",INDEX(FitCurve!$AF$3:$AF$1002,J605))</f>
        <v/>
      </c>
      <c r="O605" s="3" t="str" cm="1">
        <f t="array" ref="O605">IF(C605="","",INDEX(FitCurve!$AF$3:$AF$1002,K605))</f>
        <v/>
      </c>
      <c r="P605" s="3" t="str" cm="1">
        <f t="array" ref="P605">IF(C605="","",INDEX(FitCurve!$B$3:$B$1002,H605))</f>
        <v/>
      </c>
      <c r="Q605" s="3" t="str" cm="1">
        <f t="array" ref="Q605">IF(C605="","",INDEX(FitCurve!$B$3:$B$1002,I605))</f>
        <v/>
      </c>
      <c r="R605" s="3" t="str" cm="1">
        <f t="array" ref="R605">IF(C605="","",INDEX(FitCurve!$B$3:$B$1002,J605))</f>
        <v/>
      </c>
      <c r="S605" s="3" t="str" cm="1">
        <f t="array" ref="S605">IF(C605="","",INDEX(FitCurve!$B$3:$B$1002,K605))</f>
        <v/>
      </c>
    </row>
    <row r="606" spans="3:19" x14ac:dyDescent="0.25">
      <c r="C606" s="36"/>
      <c r="D606" s="3" t="str">
        <f>IF(C606="","",IF(OR(C606&gt;MAX(_xlfn.ANCHORARRAY(FitCurve!$E$3)),C606&lt;MIN(_xlfn.ANCHORARRAY(FitCurve!$E$3))),"Out of range",IF(CurveFitting!$N$3="5PL",10^(CurveFitting!$U$26-((LOG10(((CurveFitting!$U$25-CurveFitting!$U$24)/(C606-CurveFitting!$U$24))^(1/CurveFitting!$U$28)-1))/1)/CurveFitting!$U$27),
IF(CurveFitting!$N$3="4PL",10^(CurveFitting!$U$26-((LOG10((CurveFitting!$U$25-CurveFitting!$U$24)/(C606-CurveFitting!$U$24)-1))/CurveFitting!$U$27)),
IF(CurveFitting!$N$3="Linear",(C606-CurveFitting!$U$24)/CurveFitting!$U$25,
IF(CurveFitting!$N$3="Hyperbolic",CurveFitting!$U$25*C606/(CurveFitting!$U$24-C606),
IF(CurveFitting!$N$3="Exp1",CurveFitting!$U$26*LN(CurveFitting!$U$25/(CurveFitting!$U$25-C606)-CurveFitting!$U$24/(CurveFitting!$U$25-C606)),
IF(CurveFitting!$N$3="Exp2",CurveFitting!$U$26*LOG(CurveFitting!$U$24/(CurveFitting!$U$24-C606)-CurveFitting!$U$25/(CurveFitting!$U$24-C606)),""))))))))</f>
        <v/>
      </c>
      <c r="E606" s="3" t="str">
        <f>IFERROR(IF(C606="","",IF(OR(C606&gt;MAX(_xlfn.ANCHORARRAY(FitCurve!$E$3)),C606&lt;MIN(_xlfn.ANCHORARRAY(FitCurve!$E$3))),"Out of range","[ " &amp; TEXT(_xlfn.FORECAST.LINEAR(C606,R606:S606,N606:O606),"#.####") &amp; ", " &amp; TEXT(_xlfn.FORECAST.LINEAR(C606,P606:Q606,L606:M606),"#.####") &amp; " ]")),"")</f>
        <v/>
      </c>
      <c r="H606" s="52" t="str">
        <f>IF(C606="","",_xlfn.XMATCH(C606,FitCurve!AE606:AE1605,-1))</f>
        <v/>
      </c>
      <c r="I606" s="52" t="str">
        <f>IF(C606="","",_xlfn.XMATCH(C606,FitCurve!AE606:AE1605,1))</f>
        <v/>
      </c>
      <c r="J606" s="52" t="str">
        <f>IF(C606="","",_xlfn.XMATCH(C606,FitCurve!AF606:AF1605,-1))</f>
        <v/>
      </c>
      <c r="K606" s="52" t="str">
        <f>IF(C606="","",_xlfn.XMATCH(C606,FitCurve!AF606:AF1605,1))</f>
        <v/>
      </c>
      <c r="L606" s="3" t="str" cm="1">
        <f t="array" ref="L606">IF(C606="","",INDEX(FitCurve!$AE$3:$AE$1002,H606))</f>
        <v/>
      </c>
      <c r="M606" s="3" t="str" cm="1">
        <f t="array" ref="M606">IF(C606="","",INDEX(FitCurve!$AE$3:$AE$1002,I606))</f>
        <v/>
      </c>
      <c r="N606" s="3" t="str" cm="1">
        <f t="array" ref="N606">IF(C606="","",INDEX(FitCurve!$AF$3:$AF$1002,J606))</f>
        <v/>
      </c>
      <c r="O606" s="3" t="str" cm="1">
        <f t="array" ref="O606">IF(C606="","",INDEX(FitCurve!$AF$3:$AF$1002,K606))</f>
        <v/>
      </c>
      <c r="P606" s="3" t="str" cm="1">
        <f t="array" ref="P606">IF(C606="","",INDEX(FitCurve!$B$3:$B$1002,H606))</f>
        <v/>
      </c>
      <c r="Q606" s="3" t="str" cm="1">
        <f t="array" ref="Q606">IF(C606="","",INDEX(FitCurve!$B$3:$B$1002,I606))</f>
        <v/>
      </c>
      <c r="R606" s="3" t="str" cm="1">
        <f t="array" ref="R606">IF(C606="","",INDEX(FitCurve!$B$3:$B$1002,J606))</f>
        <v/>
      </c>
      <c r="S606" s="3" t="str" cm="1">
        <f t="array" ref="S606">IF(C606="","",INDEX(FitCurve!$B$3:$B$1002,K606))</f>
        <v/>
      </c>
    </row>
    <row r="607" spans="3:19" x14ac:dyDescent="0.25">
      <c r="C607" s="36"/>
      <c r="D607" s="3" t="str">
        <f>IF(C607="","",IF(OR(C607&gt;MAX(_xlfn.ANCHORARRAY(FitCurve!$E$3)),C607&lt;MIN(_xlfn.ANCHORARRAY(FitCurve!$E$3))),"Out of range",IF(CurveFitting!$N$3="5PL",10^(CurveFitting!$U$26-((LOG10(((CurveFitting!$U$25-CurveFitting!$U$24)/(C607-CurveFitting!$U$24))^(1/CurveFitting!$U$28)-1))/1)/CurveFitting!$U$27),
IF(CurveFitting!$N$3="4PL",10^(CurveFitting!$U$26-((LOG10((CurveFitting!$U$25-CurveFitting!$U$24)/(C607-CurveFitting!$U$24)-1))/CurveFitting!$U$27)),
IF(CurveFitting!$N$3="Linear",(C607-CurveFitting!$U$24)/CurveFitting!$U$25,
IF(CurveFitting!$N$3="Hyperbolic",CurveFitting!$U$25*C607/(CurveFitting!$U$24-C607),
IF(CurveFitting!$N$3="Exp1",CurveFitting!$U$26*LN(CurveFitting!$U$25/(CurveFitting!$U$25-C607)-CurveFitting!$U$24/(CurveFitting!$U$25-C607)),
IF(CurveFitting!$N$3="Exp2",CurveFitting!$U$26*LOG(CurveFitting!$U$24/(CurveFitting!$U$24-C607)-CurveFitting!$U$25/(CurveFitting!$U$24-C607)),""))))))))</f>
        <v/>
      </c>
      <c r="E607" s="3" t="str">
        <f>IFERROR(IF(C607="","",IF(OR(C607&gt;MAX(_xlfn.ANCHORARRAY(FitCurve!$E$3)),C607&lt;MIN(_xlfn.ANCHORARRAY(FitCurve!$E$3))),"Out of range","[ " &amp; TEXT(_xlfn.FORECAST.LINEAR(C607,R607:S607,N607:O607),"#.####") &amp; ", " &amp; TEXT(_xlfn.FORECAST.LINEAR(C607,P607:Q607,L607:M607),"#.####") &amp; " ]")),"")</f>
        <v/>
      </c>
      <c r="H607" s="52" t="str">
        <f>IF(C607="","",_xlfn.XMATCH(C607,FitCurve!AE607:AE1606,-1))</f>
        <v/>
      </c>
      <c r="I607" s="52" t="str">
        <f>IF(C607="","",_xlfn.XMATCH(C607,FitCurve!AE607:AE1606,1))</f>
        <v/>
      </c>
      <c r="J607" s="52" t="str">
        <f>IF(C607="","",_xlfn.XMATCH(C607,FitCurve!AF607:AF1606,-1))</f>
        <v/>
      </c>
      <c r="K607" s="52" t="str">
        <f>IF(C607="","",_xlfn.XMATCH(C607,FitCurve!AF607:AF1606,1))</f>
        <v/>
      </c>
      <c r="L607" s="3" t="str" cm="1">
        <f t="array" ref="L607">IF(C607="","",INDEX(FitCurve!$AE$3:$AE$1002,H607))</f>
        <v/>
      </c>
      <c r="M607" s="3" t="str" cm="1">
        <f t="array" ref="M607">IF(C607="","",INDEX(FitCurve!$AE$3:$AE$1002,I607))</f>
        <v/>
      </c>
      <c r="N607" s="3" t="str" cm="1">
        <f t="array" ref="N607">IF(C607="","",INDEX(FitCurve!$AF$3:$AF$1002,J607))</f>
        <v/>
      </c>
      <c r="O607" s="3" t="str" cm="1">
        <f t="array" ref="O607">IF(C607="","",INDEX(FitCurve!$AF$3:$AF$1002,K607))</f>
        <v/>
      </c>
      <c r="P607" s="3" t="str" cm="1">
        <f t="array" ref="P607">IF(C607="","",INDEX(FitCurve!$B$3:$B$1002,H607))</f>
        <v/>
      </c>
      <c r="Q607" s="3" t="str" cm="1">
        <f t="array" ref="Q607">IF(C607="","",INDEX(FitCurve!$B$3:$B$1002,I607))</f>
        <v/>
      </c>
      <c r="R607" s="3" t="str" cm="1">
        <f t="array" ref="R607">IF(C607="","",INDEX(FitCurve!$B$3:$B$1002,J607))</f>
        <v/>
      </c>
      <c r="S607" s="3" t="str" cm="1">
        <f t="array" ref="S607">IF(C607="","",INDEX(FitCurve!$B$3:$B$1002,K607))</f>
        <v/>
      </c>
    </row>
    <row r="608" spans="3:19" x14ac:dyDescent="0.25">
      <c r="C608" s="36"/>
      <c r="D608" s="3" t="str">
        <f>IF(C608="","",IF(OR(C608&gt;MAX(_xlfn.ANCHORARRAY(FitCurve!$E$3)),C608&lt;MIN(_xlfn.ANCHORARRAY(FitCurve!$E$3))),"Out of range",IF(CurveFitting!$N$3="5PL",10^(CurveFitting!$U$26-((LOG10(((CurveFitting!$U$25-CurveFitting!$U$24)/(C608-CurveFitting!$U$24))^(1/CurveFitting!$U$28)-1))/1)/CurveFitting!$U$27),
IF(CurveFitting!$N$3="4PL",10^(CurveFitting!$U$26-((LOG10((CurveFitting!$U$25-CurveFitting!$U$24)/(C608-CurveFitting!$U$24)-1))/CurveFitting!$U$27)),
IF(CurveFitting!$N$3="Linear",(C608-CurveFitting!$U$24)/CurveFitting!$U$25,
IF(CurveFitting!$N$3="Hyperbolic",CurveFitting!$U$25*C608/(CurveFitting!$U$24-C608),
IF(CurveFitting!$N$3="Exp1",CurveFitting!$U$26*LN(CurveFitting!$U$25/(CurveFitting!$U$25-C608)-CurveFitting!$U$24/(CurveFitting!$U$25-C608)),
IF(CurveFitting!$N$3="Exp2",CurveFitting!$U$26*LOG(CurveFitting!$U$24/(CurveFitting!$U$24-C608)-CurveFitting!$U$25/(CurveFitting!$U$24-C608)),""))))))))</f>
        <v/>
      </c>
      <c r="E608" s="3" t="str">
        <f>IFERROR(IF(C608="","",IF(OR(C608&gt;MAX(_xlfn.ANCHORARRAY(FitCurve!$E$3)),C608&lt;MIN(_xlfn.ANCHORARRAY(FitCurve!$E$3))),"Out of range","[ " &amp; TEXT(_xlfn.FORECAST.LINEAR(C608,R608:S608,N608:O608),"#.####") &amp; ", " &amp; TEXT(_xlfn.FORECAST.LINEAR(C608,P608:Q608,L608:M608),"#.####") &amp; " ]")),"")</f>
        <v/>
      </c>
      <c r="H608" s="52" t="str">
        <f>IF(C608="","",_xlfn.XMATCH(C608,FitCurve!AE608:AE1607,-1))</f>
        <v/>
      </c>
      <c r="I608" s="52" t="str">
        <f>IF(C608="","",_xlfn.XMATCH(C608,FitCurve!AE608:AE1607,1))</f>
        <v/>
      </c>
      <c r="J608" s="52" t="str">
        <f>IF(C608="","",_xlfn.XMATCH(C608,FitCurve!AF608:AF1607,-1))</f>
        <v/>
      </c>
      <c r="K608" s="52" t="str">
        <f>IF(C608="","",_xlfn.XMATCH(C608,FitCurve!AF608:AF1607,1))</f>
        <v/>
      </c>
      <c r="L608" s="3" t="str" cm="1">
        <f t="array" ref="L608">IF(C608="","",INDEX(FitCurve!$AE$3:$AE$1002,H608))</f>
        <v/>
      </c>
      <c r="M608" s="3" t="str" cm="1">
        <f t="array" ref="M608">IF(C608="","",INDEX(FitCurve!$AE$3:$AE$1002,I608))</f>
        <v/>
      </c>
      <c r="N608" s="3" t="str" cm="1">
        <f t="array" ref="N608">IF(C608="","",INDEX(FitCurve!$AF$3:$AF$1002,J608))</f>
        <v/>
      </c>
      <c r="O608" s="3" t="str" cm="1">
        <f t="array" ref="O608">IF(C608="","",INDEX(FitCurve!$AF$3:$AF$1002,K608))</f>
        <v/>
      </c>
      <c r="P608" s="3" t="str" cm="1">
        <f t="array" ref="P608">IF(C608="","",INDEX(FitCurve!$B$3:$B$1002,H608))</f>
        <v/>
      </c>
      <c r="Q608" s="3" t="str" cm="1">
        <f t="array" ref="Q608">IF(C608="","",INDEX(FitCurve!$B$3:$B$1002,I608))</f>
        <v/>
      </c>
      <c r="R608" s="3" t="str" cm="1">
        <f t="array" ref="R608">IF(C608="","",INDEX(FitCurve!$B$3:$B$1002,J608))</f>
        <v/>
      </c>
      <c r="S608" s="3" t="str" cm="1">
        <f t="array" ref="S608">IF(C608="","",INDEX(FitCurve!$B$3:$B$1002,K608))</f>
        <v/>
      </c>
    </row>
    <row r="609" spans="3:19" x14ac:dyDescent="0.25">
      <c r="C609" s="36"/>
      <c r="D609" s="3" t="str">
        <f>IF(C609="","",IF(OR(C609&gt;MAX(_xlfn.ANCHORARRAY(FitCurve!$E$3)),C609&lt;MIN(_xlfn.ANCHORARRAY(FitCurve!$E$3))),"Out of range",IF(CurveFitting!$N$3="5PL",10^(CurveFitting!$U$26-((LOG10(((CurveFitting!$U$25-CurveFitting!$U$24)/(C609-CurveFitting!$U$24))^(1/CurveFitting!$U$28)-1))/1)/CurveFitting!$U$27),
IF(CurveFitting!$N$3="4PL",10^(CurveFitting!$U$26-((LOG10((CurveFitting!$U$25-CurveFitting!$U$24)/(C609-CurveFitting!$U$24)-1))/CurveFitting!$U$27)),
IF(CurveFitting!$N$3="Linear",(C609-CurveFitting!$U$24)/CurveFitting!$U$25,
IF(CurveFitting!$N$3="Hyperbolic",CurveFitting!$U$25*C609/(CurveFitting!$U$24-C609),
IF(CurveFitting!$N$3="Exp1",CurveFitting!$U$26*LN(CurveFitting!$U$25/(CurveFitting!$U$25-C609)-CurveFitting!$U$24/(CurveFitting!$U$25-C609)),
IF(CurveFitting!$N$3="Exp2",CurveFitting!$U$26*LOG(CurveFitting!$U$24/(CurveFitting!$U$24-C609)-CurveFitting!$U$25/(CurveFitting!$U$24-C609)),""))))))))</f>
        <v/>
      </c>
      <c r="E609" s="3" t="str">
        <f>IFERROR(IF(C609="","",IF(OR(C609&gt;MAX(_xlfn.ANCHORARRAY(FitCurve!$E$3)),C609&lt;MIN(_xlfn.ANCHORARRAY(FitCurve!$E$3))),"Out of range","[ " &amp; TEXT(_xlfn.FORECAST.LINEAR(C609,R609:S609,N609:O609),"#.####") &amp; ", " &amp; TEXT(_xlfn.FORECAST.LINEAR(C609,P609:Q609,L609:M609),"#.####") &amp; " ]")),"")</f>
        <v/>
      </c>
      <c r="H609" s="52" t="str">
        <f>IF(C609="","",_xlfn.XMATCH(C609,FitCurve!AE609:AE1608,-1))</f>
        <v/>
      </c>
      <c r="I609" s="52" t="str">
        <f>IF(C609="","",_xlfn.XMATCH(C609,FitCurve!AE609:AE1608,1))</f>
        <v/>
      </c>
      <c r="J609" s="52" t="str">
        <f>IF(C609="","",_xlfn.XMATCH(C609,FitCurve!AF609:AF1608,-1))</f>
        <v/>
      </c>
      <c r="K609" s="52" t="str">
        <f>IF(C609="","",_xlfn.XMATCH(C609,FitCurve!AF609:AF1608,1))</f>
        <v/>
      </c>
      <c r="L609" s="3" t="str" cm="1">
        <f t="array" ref="L609">IF(C609="","",INDEX(FitCurve!$AE$3:$AE$1002,H609))</f>
        <v/>
      </c>
      <c r="M609" s="3" t="str" cm="1">
        <f t="array" ref="M609">IF(C609="","",INDEX(FitCurve!$AE$3:$AE$1002,I609))</f>
        <v/>
      </c>
      <c r="N609" s="3" t="str" cm="1">
        <f t="array" ref="N609">IF(C609="","",INDEX(FitCurve!$AF$3:$AF$1002,J609))</f>
        <v/>
      </c>
      <c r="O609" s="3" t="str" cm="1">
        <f t="array" ref="O609">IF(C609="","",INDEX(FitCurve!$AF$3:$AF$1002,K609))</f>
        <v/>
      </c>
      <c r="P609" s="3" t="str" cm="1">
        <f t="array" ref="P609">IF(C609="","",INDEX(FitCurve!$B$3:$B$1002,H609))</f>
        <v/>
      </c>
      <c r="Q609" s="3" t="str" cm="1">
        <f t="array" ref="Q609">IF(C609="","",INDEX(FitCurve!$B$3:$B$1002,I609))</f>
        <v/>
      </c>
      <c r="R609" s="3" t="str" cm="1">
        <f t="array" ref="R609">IF(C609="","",INDEX(FitCurve!$B$3:$B$1002,J609))</f>
        <v/>
      </c>
      <c r="S609" s="3" t="str" cm="1">
        <f t="array" ref="S609">IF(C609="","",INDEX(FitCurve!$B$3:$B$1002,K609))</f>
        <v/>
      </c>
    </row>
    <row r="610" spans="3:19" x14ac:dyDescent="0.25">
      <c r="C610" s="36"/>
      <c r="D610" s="3" t="str">
        <f>IF(C610="","",IF(OR(C610&gt;MAX(_xlfn.ANCHORARRAY(FitCurve!$E$3)),C610&lt;MIN(_xlfn.ANCHORARRAY(FitCurve!$E$3))),"Out of range",IF(CurveFitting!$N$3="5PL",10^(CurveFitting!$U$26-((LOG10(((CurveFitting!$U$25-CurveFitting!$U$24)/(C610-CurveFitting!$U$24))^(1/CurveFitting!$U$28)-1))/1)/CurveFitting!$U$27),
IF(CurveFitting!$N$3="4PL",10^(CurveFitting!$U$26-((LOG10((CurveFitting!$U$25-CurveFitting!$U$24)/(C610-CurveFitting!$U$24)-1))/CurveFitting!$U$27)),
IF(CurveFitting!$N$3="Linear",(C610-CurveFitting!$U$24)/CurveFitting!$U$25,
IF(CurveFitting!$N$3="Hyperbolic",CurveFitting!$U$25*C610/(CurveFitting!$U$24-C610),
IF(CurveFitting!$N$3="Exp1",CurveFitting!$U$26*LN(CurveFitting!$U$25/(CurveFitting!$U$25-C610)-CurveFitting!$U$24/(CurveFitting!$U$25-C610)),
IF(CurveFitting!$N$3="Exp2",CurveFitting!$U$26*LOG(CurveFitting!$U$24/(CurveFitting!$U$24-C610)-CurveFitting!$U$25/(CurveFitting!$U$24-C610)),""))))))))</f>
        <v/>
      </c>
      <c r="E610" s="3" t="str">
        <f>IFERROR(IF(C610="","",IF(OR(C610&gt;MAX(_xlfn.ANCHORARRAY(FitCurve!$E$3)),C610&lt;MIN(_xlfn.ANCHORARRAY(FitCurve!$E$3))),"Out of range","[ " &amp; TEXT(_xlfn.FORECAST.LINEAR(C610,R610:S610,N610:O610),"#.####") &amp; ", " &amp; TEXT(_xlfn.FORECAST.LINEAR(C610,P610:Q610,L610:M610),"#.####") &amp; " ]")),"")</f>
        <v/>
      </c>
      <c r="H610" s="52" t="str">
        <f>IF(C610="","",_xlfn.XMATCH(C610,FitCurve!AE610:AE1609,-1))</f>
        <v/>
      </c>
      <c r="I610" s="52" t="str">
        <f>IF(C610="","",_xlfn.XMATCH(C610,FitCurve!AE610:AE1609,1))</f>
        <v/>
      </c>
      <c r="J610" s="52" t="str">
        <f>IF(C610="","",_xlfn.XMATCH(C610,FitCurve!AF610:AF1609,-1))</f>
        <v/>
      </c>
      <c r="K610" s="52" t="str">
        <f>IF(C610="","",_xlfn.XMATCH(C610,FitCurve!AF610:AF1609,1))</f>
        <v/>
      </c>
      <c r="L610" s="3" t="str" cm="1">
        <f t="array" ref="L610">IF(C610="","",INDEX(FitCurve!$AE$3:$AE$1002,H610))</f>
        <v/>
      </c>
      <c r="M610" s="3" t="str" cm="1">
        <f t="array" ref="M610">IF(C610="","",INDEX(FitCurve!$AE$3:$AE$1002,I610))</f>
        <v/>
      </c>
      <c r="N610" s="3" t="str" cm="1">
        <f t="array" ref="N610">IF(C610="","",INDEX(FitCurve!$AF$3:$AF$1002,J610))</f>
        <v/>
      </c>
      <c r="O610" s="3" t="str" cm="1">
        <f t="array" ref="O610">IF(C610="","",INDEX(FitCurve!$AF$3:$AF$1002,K610))</f>
        <v/>
      </c>
      <c r="P610" s="3" t="str" cm="1">
        <f t="array" ref="P610">IF(C610="","",INDEX(FitCurve!$B$3:$B$1002,H610))</f>
        <v/>
      </c>
      <c r="Q610" s="3" t="str" cm="1">
        <f t="array" ref="Q610">IF(C610="","",INDEX(FitCurve!$B$3:$B$1002,I610))</f>
        <v/>
      </c>
      <c r="R610" s="3" t="str" cm="1">
        <f t="array" ref="R610">IF(C610="","",INDEX(FitCurve!$B$3:$B$1002,J610))</f>
        <v/>
      </c>
      <c r="S610" s="3" t="str" cm="1">
        <f t="array" ref="S610">IF(C610="","",INDEX(FitCurve!$B$3:$B$1002,K610))</f>
        <v/>
      </c>
    </row>
    <row r="611" spans="3:19" x14ac:dyDescent="0.25">
      <c r="C611" s="36"/>
      <c r="D611" s="3" t="str">
        <f>IF(C611="","",IF(OR(C611&gt;MAX(_xlfn.ANCHORARRAY(FitCurve!$E$3)),C611&lt;MIN(_xlfn.ANCHORARRAY(FitCurve!$E$3))),"Out of range",IF(CurveFitting!$N$3="5PL",10^(CurveFitting!$U$26-((LOG10(((CurveFitting!$U$25-CurveFitting!$U$24)/(C611-CurveFitting!$U$24))^(1/CurveFitting!$U$28)-1))/1)/CurveFitting!$U$27),
IF(CurveFitting!$N$3="4PL",10^(CurveFitting!$U$26-((LOG10((CurveFitting!$U$25-CurveFitting!$U$24)/(C611-CurveFitting!$U$24)-1))/CurveFitting!$U$27)),
IF(CurveFitting!$N$3="Linear",(C611-CurveFitting!$U$24)/CurveFitting!$U$25,
IF(CurveFitting!$N$3="Hyperbolic",CurveFitting!$U$25*C611/(CurveFitting!$U$24-C611),
IF(CurveFitting!$N$3="Exp1",CurveFitting!$U$26*LN(CurveFitting!$U$25/(CurveFitting!$U$25-C611)-CurveFitting!$U$24/(CurveFitting!$U$25-C611)),
IF(CurveFitting!$N$3="Exp2",CurveFitting!$U$26*LOG(CurveFitting!$U$24/(CurveFitting!$U$24-C611)-CurveFitting!$U$25/(CurveFitting!$U$24-C611)),""))))))))</f>
        <v/>
      </c>
      <c r="E611" s="3" t="str">
        <f>IFERROR(IF(C611="","",IF(OR(C611&gt;MAX(_xlfn.ANCHORARRAY(FitCurve!$E$3)),C611&lt;MIN(_xlfn.ANCHORARRAY(FitCurve!$E$3))),"Out of range","[ " &amp; TEXT(_xlfn.FORECAST.LINEAR(C611,R611:S611,N611:O611),"#.####") &amp; ", " &amp; TEXT(_xlfn.FORECAST.LINEAR(C611,P611:Q611,L611:M611),"#.####") &amp; " ]")),"")</f>
        <v/>
      </c>
      <c r="H611" s="52" t="str">
        <f>IF(C611="","",_xlfn.XMATCH(C611,FitCurve!AE611:AE1610,-1))</f>
        <v/>
      </c>
      <c r="I611" s="52" t="str">
        <f>IF(C611="","",_xlfn.XMATCH(C611,FitCurve!AE611:AE1610,1))</f>
        <v/>
      </c>
      <c r="J611" s="52" t="str">
        <f>IF(C611="","",_xlfn.XMATCH(C611,FitCurve!AF611:AF1610,-1))</f>
        <v/>
      </c>
      <c r="K611" s="52" t="str">
        <f>IF(C611="","",_xlfn.XMATCH(C611,FitCurve!AF611:AF1610,1))</f>
        <v/>
      </c>
      <c r="L611" s="3" t="str" cm="1">
        <f t="array" ref="L611">IF(C611="","",INDEX(FitCurve!$AE$3:$AE$1002,H611))</f>
        <v/>
      </c>
      <c r="M611" s="3" t="str" cm="1">
        <f t="array" ref="M611">IF(C611="","",INDEX(FitCurve!$AE$3:$AE$1002,I611))</f>
        <v/>
      </c>
      <c r="N611" s="3" t="str" cm="1">
        <f t="array" ref="N611">IF(C611="","",INDEX(FitCurve!$AF$3:$AF$1002,J611))</f>
        <v/>
      </c>
      <c r="O611" s="3" t="str" cm="1">
        <f t="array" ref="O611">IF(C611="","",INDEX(FitCurve!$AF$3:$AF$1002,K611))</f>
        <v/>
      </c>
      <c r="P611" s="3" t="str" cm="1">
        <f t="array" ref="P611">IF(C611="","",INDEX(FitCurve!$B$3:$B$1002,H611))</f>
        <v/>
      </c>
      <c r="Q611" s="3" t="str" cm="1">
        <f t="array" ref="Q611">IF(C611="","",INDEX(FitCurve!$B$3:$B$1002,I611))</f>
        <v/>
      </c>
      <c r="R611" s="3" t="str" cm="1">
        <f t="array" ref="R611">IF(C611="","",INDEX(FitCurve!$B$3:$B$1002,J611))</f>
        <v/>
      </c>
      <c r="S611" s="3" t="str" cm="1">
        <f t="array" ref="S611">IF(C611="","",INDEX(FitCurve!$B$3:$B$1002,K611))</f>
        <v/>
      </c>
    </row>
    <row r="612" spans="3:19" x14ac:dyDescent="0.25">
      <c r="C612" s="36"/>
      <c r="D612" s="3" t="str">
        <f>IF(C612="","",IF(OR(C612&gt;MAX(_xlfn.ANCHORARRAY(FitCurve!$E$3)),C612&lt;MIN(_xlfn.ANCHORARRAY(FitCurve!$E$3))),"Out of range",IF(CurveFitting!$N$3="5PL",10^(CurveFitting!$U$26-((LOG10(((CurveFitting!$U$25-CurveFitting!$U$24)/(C612-CurveFitting!$U$24))^(1/CurveFitting!$U$28)-1))/1)/CurveFitting!$U$27),
IF(CurveFitting!$N$3="4PL",10^(CurveFitting!$U$26-((LOG10((CurveFitting!$U$25-CurveFitting!$U$24)/(C612-CurveFitting!$U$24)-1))/CurveFitting!$U$27)),
IF(CurveFitting!$N$3="Linear",(C612-CurveFitting!$U$24)/CurveFitting!$U$25,
IF(CurveFitting!$N$3="Hyperbolic",CurveFitting!$U$25*C612/(CurveFitting!$U$24-C612),
IF(CurveFitting!$N$3="Exp1",CurveFitting!$U$26*LN(CurveFitting!$U$25/(CurveFitting!$U$25-C612)-CurveFitting!$U$24/(CurveFitting!$U$25-C612)),
IF(CurveFitting!$N$3="Exp2",CurveFitting!$U$26*LOG(CurveFitting!$U$24/(CurveFitting!$U$24-C612)-CurveFitting!$U$25/(CurveFitting!$U$24-C612)),""))))))))</f>
        <v/>
      </c>
      <c r="E612" s="3" t="str">
        <f>IFERROR(IF(C612="","",IF(OR(C612&gt;MAX(_xlfn.ANCHORARRAY(FitCurve!$E$3)),C612&lt;MIN(_xlfn.ANCHORARRAY(FitCurve!$E$3))),"Out of range","[ " &amp; TEXT(_xlfn.FORECAST.LINEAR(C612,R612:S612,N612:O612),"#.####") &amp; ", " &amp; TEXT(_xlfn.FORECAST.LINEAR(C612,P612:Q612,L612:M612),"#.####") &amp; " ]")),"")</f>
        <v/>
      </c>
      <c r="H612" s="52" t="str">
        <f>IF(C612="","",_xlfn.XMATCH(C612,FitCurve!AE612:AE1611,-1))</f>
        <v/>
      </c>
      <c r="I612" s="52" t="str">
        <f>IF(C612="","",_xlfn.XMATCH(C612,FitCurve!AE612:AE1611,1))</f>
        <v/>
      </c>
      <c r="J612" s="52" t="str">
        <f>IF(C612="","",_xlfn.XMATCH(C612,FitCurve!AF612:AF1611,-1))</f>
        <v/>
      </c>
      <c r="K612" s="52" t="str">
        <f>IF(C612="","",_xlfn.XMATCH(C612,FitCurve!AF612:AF1611,1))</f>
        <v/>
      </c>
      <c r="L612" s="3" t="str" cm="1">
        <f t="array" ref="L612">IF(C612="","",INDEX(FitCurve!$AE$3:$AE$1002,H612))</f>
        <v/>
      </c>
      <c r="M612" s="3" t="str" cm="1">
        <f t="array" ref="M612">IF(C612="","",INDEX(FitCurve!$AE$3:$AE$1002,I612))</f>
        <v/>
      </c>
      <c r="N612" s="3" t="str" cm="1">
        <f t="array" ref="N612">IF(C612="","",INDEX(FitCurve!$AF$3:$AF$1002,J612))</f>
        <v/>
      </c>
      <c r="O612" s="3" t="str" cm="1">
        <f t="array" ref="O612">IF(C612="","",INDEX(FitCurve!$AF$3:$AF$1002,K612))</f>
        <v/>
      </c>
      <c r="P612" s="3" t="str" cm="1">
        <f t="array" ref="P612">IF(C612="","",INDEX(FitCurve!$B$3:$B$1002,H612))</f>
        <v/>
      </c>
      <c r="Q612" s="3" t="str" cm="1">
        <f t="array" ref="Q612">IF(C612="","",INDEX(FitCurve!$B$3:$B$1002,I612))</f>
        <v/>
      </c>
      <c r="R612" s="3" t="str" cm="1">
        <f t="array" ref="R612">IF(C612="","",INDEX(FitCurve!$B$3:$B$1002,J612))</f>
        <v/>
      </c>
      <c r="S612" s="3" t="str" cm="1">
        <f t="array" ref="S612">IF(C612="","",INDEX(FitCurve!$B$3:$B$1002,K612))</f>
        <v/>
      </c>
    </row>
    <row r="613" spans="3:19" x14ac:dyDescent="0.25">
      <c r="C613" s="36"/>
      <c r="D613" s="3" t="str">
        <f>IF(C613="","",IF(OR(C613&gt;MAX(_xlfn.ANCHORARRAY(FitCurve!$E$3)),C613&lt;MIN(_xlfn.ANCHORARRAY(FitCurve!$E$3))),"Out of range",IF(CurveFitting!$N$3="5PL",10^(CurveFitting!$U$26-((LOG10(((CurveFitting!$U$25-CurveFitting!$U$24)/(C613-CurveFitting!$U$24))^(1/CurveFitting!$U$28)-1))/1)/CurveFitting!$U$27),
IF(CurveFitting!$N$3="4PL",10^(CurveFitting!$U$26-((LOG10((CurveFitting!$U$25-CurveFitting!$U$24)/(C613-CurveFitting!$U$24)-1))/CurveFitting!$U$27)),
IF(CurveFitting!$N$3="Linear",(C613-CurveFitting!$U$24)/CurveFitting!$U$25,
IF(CurveFitting!$N$3="Hyperbolic",CurveFitting!$U$25*C613/(CurveFitting!$U$24-C613),
IF(CurveFitting!$N$3="Exp1",CurveFitting!$U$26*LN(CurveFitting!$U$25/(CurveFitting!$U$25-C613)-CurveFitting!$U$24/(CurveFitting!$U$25-C613)),
IF(CurveFitting!$N$3="Exp2",CurveFitting!$U$26*LOG(CurveFitting!$U$24/(CurveFitting!$U$24-C613)-CurveFitting!$U$25/(CurveFitting!$U$24-C613)),""))))))))</f>
        <v/>
      </c>
      <c r="E613" s="3" t="str">
        <f>IFERROR(IF(C613="","",IF(OR(C613&gt;MAX(_xlfn.ANCHORARRAY(FitCurve!$E$3)),C613&lt;MIN(_xlfn.ANCHORARRAY(FitCurve!$E$3))),"Out of range","[ " &amp; TEXT(_xlfn.FORECAST.LINEAR(C613,R613:S613,N613:O613),"#.####") &amp; ", " &amp; TEXT(_xlfn.FORECAST.LINEAR(C613,P613:Q613,L613:M613),"#.####") &amp; " ]")),"")</f>
        <v/>
      </c>
      <c r="H613" s="52" t="str">
        <f>IF(C613="","",_xlfn.XMATCH(C613,FitCurve!AE613:AE1612,-1))</f>
        <v/>
      </c>
      <c r="I613" s="52" t="str">
        <f>IF(C613="","",_xlfn.XMATCH(C613,FitCurve!AE613:AE1612,1))</f>
        <v/>
      </c>
      <c r="J613" s="52" t="str">
        <f>IF(C613="","",_xlfn.XMATCH(C613,FitCurve!AF613:AF1612,-1))</f>
        <v/>
      </c>
      <c r="K613" s="52" t="str">
        <f>IF(C613="","",_xlfn.XMATCH(C613,FitCurve!AF613:AF1612,1))</f>
        <v/>
      </c>
      <c r="L613" s="3" t="str" cm="1">
        <f t="array" ref="L613">IF(C613="","",INDEX(FitCurve!$AE$3:$AE$1002,H613))</f>
        <v/>
      </c>
      <c r="M613" s="3" t="str" cm="1">
        <f t="array" ref="M613">IF(C613="","",INDEX(FitCurve!$AE$3:$AE$1002,I613))</f>
        <v/>
      </c>
      <c r="N613" s="3" t="str" cm="1">
        <f t="array" ref="N613">IF(C613="","",INDEX(FitCurve!$AF$3:$AF$1002,J613))</f>
        <v/>
      </c>
      <c r="O613" s="3" t="str" cm="1">
        <f t="array" ref="O613">IF(C613="","",INDEX(FitCurve!$AF$3:$AF$1002,K613))</f>
        <v/>
      </c>
      <c r="P613" s="3" t="str" cm="1">
        <f t="array" ref="P613">IF(C613="","",INDEX(FitCurve!$B$3:$B$1002,H613))</f>
        <v/>
      </c>
      <c r="Q613" s="3" t="str" cm="1">
        <f t="array" ref="Q613">IF(C613="","",INDEX(FitCurve!$B$3:$B$1002,I613))</f>
        <v/>
      </c>
      <c r="R613" s="3" t="str" cm="1">
        <f t="array" ref="R613">IF(C613="","",INDEX(FitCurve!$B$3:$B$1002,J613))</f>
        <v/>
      </c>
      <c r="S613" s="3" t="str" cm="1">
        <f t="array" ref="S613">IF(C613="","",INDEX(FitCurve!$B$3:$B$1002,K613))</f>
        <v/>
      </c>
    </row>
    <row r="614" spans="3:19" x14ac:dyDescent="0.25">
      <c r="C614" s="36"/>
      <c r="D614" s="3" t="str">
        <f>IF(C614="","",IF(OR(C614&gt;MAX(_xlfn.ANCHORARRAY(FitCurve!$E$3)),C614&lt;MIN(_xlfn.ANCHORARRAY(FitCurve!$E$3))),"Out of range",IF(CurveFitting!$N$3="5PL",10^(CurveFitting!$U$26-((LOG10(((CurveFitting!$U$25-CurveFitting!$U$24)/(C614-CurveFitting!$U$24))^(1/CurveFitting!$U$28)-1))/1)/CurveFitting!$U$27),
IF(CurveFitting!$N$3="4PL",10^(CurveFitting!$U$26-((LOG10((CurveFitting!$U$25-CurveFitting!$U$24)/(C614-CurveFitting!$U$24)-1))/CurveFitting!$U$27)),
IF(CurveFitting!$N$3="Linear",(C614-CurveFitting!$U$24)/CurveFitting!$U$25,
IF(CurveFitting!$N$3="Hyperbolic",CurveFitting!$U$25*C614/(CurveFitting!$U$24-C614),
IF(CurveFitting!$N$3="Exp1",CurveFitting!$U$26*LN(CurveFitting!$U$25/(CurveFitting!$U$25-C614)-CurveFitting!$U$24/(CurveFitting!$U$25-C614)),
IF(CurveFitting!$N$3="Exp2",CurveFitting!$U$26*LOG(CurveFitting!$U$24/(CurveFitting!$U$24-C614)-CurveFitting!$U$25/(CurveFitting!$U$24-C614)),""))))))))</f>
        <v/>
      </c>
      <c r="E614" s="3" t="str">
        <f>IFERROR(IF(C614="","",IF(OR(C614&gt;MAX(_xlfn.ANCHORARRAY(FitCurve!$E$3)),C614&lt;MIN(_xlfn.ANCHORARRAY(FitCurve!$E$3))),"Out of range","[ " &amp; TEXT(_xlfn.FORECAST.LINEAR(C614,R614:S614,N614:O614),"#.####") &amp; ", " &amp; TEXT(_xlfn.FORECAST.LINEAR(C614,P614:Q614,L614:M614),"#.####") &amp; " ]")),"")</f>
        <v/>
      </c>
      <c r="H614" s="52" t="str">
        <f>IF(C614="","",_xlfn.XMATCH(C614,FitCurve!AE614:AE1613,-1))</f>
        <v/>
      </c>
      <c r="I614" s="52" t="str">
        <f>IF(C614="","",_xlfn.XMATCH(C614,FitCurve!AE614:AE1613,1))</f>
        <v/>
      </c>
      <c r="J614" s="52" t="str">
        <f>IF(C614="","",_xlfn.XMATCH(C614,FitCurve!AF614:AF1613,-1))</f>
        <v/>
      </c>
      <c r="K614" s="52" t="str">
        <f>IF(C614="","",_xlfn.XMATCH(C614,FitCurve!AF614:AF1613,1))</f>
        <v/>
      </c>
      <c r="L614" s="3" t="str" cm="1">
        <f t="array" ref="L614">IF(C614="","",INDEX(FitCurve!$AE$3:$AE$1002,H614))</f>
        <v/>
      </c>
      <c r="M614" s="3" t="str" cm="1">
        <f t="array" ref="M614">IF(C614="","",INDEX(FitCurve!$AE$3:$AE$1002,I614))</f>
        <v/>
      </c>
      <c r="N614" s="3" t="str" cm="1">
        <f t="array" ref="N614">IF(C614="","",INDEX(FitCurve!$AF$3:$AF$1002,J614))</f>
        <v/>
      </c>
      <c r="O614" s="3" t="str" cm="1">
        <f t="array" ref="O614">IF(C614="","",INDEX(FitCurve!$AF$3:$AF$1002,K614))</f>
        <v/>
      </c>
      <c r="P614" s="3" t="str" cm="1">
        <f t="array" ref="P614">IF(C614="","",INDEX(FitCurve!$B$3:$B$1002,H614))</f>
        <v/>
      </c>
      <c r="Q614" s="3" t="str" cm="1">
        <f t="array" ref="Q614">IF(C614="","",INDEX(FitCurve!$B$3:$B$1002,I614))</f>
        <v/>
      </c>
      <c r="R614" s="3" t="str" cm="1">
        <f t="array" ref="R614">IF(C614="","",INDEX(FitCurve!$B$3:$B$1002,J614))</f>
        <v/>
      </c>
      <c r="S614" s="3" t="str" cm="1">
        <f t="array" ref="S614">IF(C614="","",INDEX(FitCurve!$B$3:$B$1002,K614))</f>
        <v/>
      </c>
    </row>
    <row r="615" spans="3:19" x14ac:dyDescent="0.25">
      <c r="C615" s="36"/>
      <c r="D615" s="3" t="str">
        <f>IF(C615="","",IF(OR(C615&gt;MAX(_xlfn.ANCHORARRAY(FitCurve!$E$3)),C615&lt;MIN(_xlfn.ANCHORARRAY(FitCurve!$E$3))),"Out of range",IF(CurveFitting!$N$3="5PL",10^(CurveFitting!$U$26-((LOG10(((CurveFitting!$U$25-CurveFitting!$U$24)/(C615-CurveFitting!$U$24))^(1/CurveFitting!$U$28)-1))/1)/CurveFitting!$U$27),
IF(CurveFitting!$N$3="4PL",10^(CurveFitting!$U$26-((LOG10((CurveFitting!$U$25-CurveFitting!$U$24)/(C615-CurveFitting!$U$24)-1))/CurveFitting!$U$27)),
IF(CurveFitting!$N$3="Linear",(C615-CurveFitting!$U$24)/CurveFitting!$U$25,
IF(CurveFitting!$N$3="Hyperbolic",CurveFitting!$U$25*C615/(CurveFitting!$U$24-C615),
IF(CurveFitting!$N$3="Exp1",CurveFitting!$U$26*LN(CurveFitting!$U$25/(CurveFitting!$U$25-C615)-CurveFitting!$U$24/(CurveFitting!$U$25-C615)),
IF(CurveFitting!$N$3="Exp2",CurveFitting!$U$26*LOG(CurveFitting!$U$24/(CurveFitting!$U$24-C615)-CurveFitting!$U$25/(CurveFitting!$U$24-C615)),""))))))))</f>
        <v/>
      </c>
      <c r="E615" s="3" t="str">
        <f>IFERROR(IF(C615="","",IF(OR(C615&gt;MAX(_xlfn.ANCHORARRAY(FitCurve!$E$3)),C615&lt;MIN(_xlfn.ANCHORARRAY(FitCurve!$E$3))),"Out of range","[ " &amp; TEXT(_xlfn.FORECAST.LINEAR(C615,R615:S615,N615:O615),"#.####") &amp; ", " &amp; TEXT(_xlfn.FORECAST.LINEAR(C615,P615:Q615,L615:M615),"#.####") &amp; " ]")),"")</f>
        <v/>
      </c>
      <c r="H615" s="52" t="str">
        <f>IF(C615="","",_xlfn.XMATCH(C615,FitCurve!AE615:AE1614,-1))</f>
        <v/>
      </c>
      <c r="I615" s="52" t="str">
        <f>IF(C615="","",_xlfn.XMATCH(C615,FitCurve!AE615:AE1614,1))</f>
        <v/>
      </c>
      <c r="J615" s="52" t="str">
        <f>IF(C615="","",_xlfn.XMATCH(C615,FitCurve!AF615:AF1614,-1))</f>
        <v/>
      </c>
      <c r="K615" s="52" t="str">
        <f>IF(C615="","",_xlfn.XMATCH(C615,FitCurve!AF615:AF1614,1))</f>
        <v/>
      </c>
      <c r="L615" s="3" t="str" cm="1">
        <f t="array" ref="L615">IF(C615="","",INDEX(FitCurve!$AE$3:$AE$1002,H615))</f>
        <v/>
      </c>
      <c r="M615" s="3" t="str" cm="1">
        <f t="array" ref="M615">IF(C615="","",INDEX(FitCurve!$AE$3:$AE$1002,I615))</f>
        <v/>
      </c>
      <c r="N615" s="3" t="str" cm="1">
        <f t="array" ref="N615">IF(C615="","",INDEX(FitCurve!$AF$3:$AF$1002,J615))</f>
        <v/>
      </c>
      <c r="O615" s="3" t="str" cm="1">
        <f t="array" ref="O615">IF(C615="","",INDEX(FitCurve!$AF$3:$AF$1002,K615))</f>
        <v/>
      </c>
      <c r="P615" s="3" t="str" cm="1">
        <f t="array" ref="P615">IF(C615="","",INDEX(FitCurve!$B$3:$B$1002,H615))</f>
        <v/>
      </c>
      <c r="Q615" s="3" t="str" cm="1">
        <f t="array" ref="Q615">IF(C615="","",INDEX(FitCurve!$B$3:$B$1002,I615))</f>
        <v/>
      </c>
      <c r="R615" s="3" t="str" cm="1">
        <f t="array" ref="R615">IF(C615="","",INDEX(FitCurve!$B$3:$B$1002,J615))</f>
        <v/>
      </c>
      <c r="S615" s="3" t="str" cm="1">
        <f t="array" ref="S615">IF(C615="","",INDEX(FitCurve!$B$3:$B$1002,K615))</f>
        <v/>
      </c>
    </row>
    <row r="616" spans="3:19" x14ac:dyDescent="0.25">
      <c r="C616" s="36"/>
      <c r="D616" s="3" t="str">
        <f>IF(C616="","",IF(OR(C616&gt;MAX(_xlfn.ANCHORARRAY(FitCurve!$E$3)),C616&lt;MIN(_xlfn.ANCHORARRAY(FitCurve!$E$3))),"Out of range",IF(CurveFitting!$N$3="5PL",10^(CurveFitting!$U$26-((LOG10(((CurveFitting!$U$25-CurveFitting!$U$24)/(C616-CurveFitting!$U$24))^(1/CurveFitting!$U$28)-1))/1)/CurveFitting!$U$27),
IF(CurveFitting!$N$3="4PL",10^(CurveFitting!$U$26-((LOG10((CurveFitting!$U$25-CurveFitting!$U$24)/(C616-CurveFitting!$U$24)-1))/CurveFitting!$U$27)),
IF(CurveFitting!$N$3="Linear",(C616-CurveFitting!$U$24)/CurveFitting!$U$25,
IF(CurveFitting!$N$3="Hyperbolic",CurveFitting!$U$25*C616/(CurveFitting!$U$24-C616),
IF(CurveFitting!$N$3="Exp1",CurveFitting!$U$26*LN(CurveFitting!$U$25/(CurveFitting!$U$25-C616)-CurveFitting!$U$24/(CurveFitting!$U$25-C616)),
IF(CurveFitting!$N$3="Exp2",CurveFitting!$U$26*LOG(CurveFitting!$U$24/(CurveFitting!$U$24-C616)-CurveFitting!$U$25/(CurveFitting!$U$24-C616)),""))))))))</f>
        <v/>
      </c>
      <c r="E616" s="3" t="str">
        <f>IFERROR(IF(C616="","",IF(OR(C616&gt;MAX(_xlfn.ANCHORARRAY(FitCurve!$E$3)),C616&lt;MIN(_xlfn.ANCHORARRAY(FitCurve!$E$3))),"Out of range","[ " &amp; TEXT(_xlfn.FORECAST.LINEAR(C616,R616:S616,N616:O616),"#.####") &amp; ", " &amp; TEXT(_xlfn.FORECAST.LINEAR(C616,P616:Q616,L616:M616),"#.####") &amp; " ]")),"")</f>
        <v/>
      </c>
      <c r="H616" s="52" t="str">
        <f>IF(C616="","",_xlfn.XMATCH(C616,FitCurve!AE616:AE1615,-1))</f>
        <v/>
      </c>
      <c r="I616" s="52" t="str">
        <f>IF(C616="","",_xlfn.XMATCH(C616,FitCurve!AE616:AE1615,1))</f>
        <v/>
      </c>
      <c r="J616" s="52" t="str">
        <f>IF(C616="","",_xlfn.XMATCH(C616,FitCurve!AF616:AF1615,-1))</f>
        <v/>
      </c>
      <c r="K616" s="52" t="str">
        <f>IF(C616="","",_xlfn.XMATCH(C616,FitCurve!AF616:AF1615,1))</f>
        <v/>
      </c>
      <c r="L616" s="3" t="str" cm="1">
        <f t="array" ref="L616">IF(C616="","",INDEX(FitCurve!$AE$3:$AE$1002,H616))</f>
        <v/>
      </c>
      <c r="M616" s="3" t="str" cm="1">
        <f t="array" ref="M616">IF(C616="","",INDEX(FitCurve!$AE$3:$AE$1002,I616))</f>
        <v/>
      </c>
      <c r="N616" s="3" t="str" cm="1">
        <f t="array" ref="N616">IF(C616="","",INDEX(FitCurve!$AF$3:$AF$1002,J616))</f>
        <v/>
      </c>
      <c r="O616" s="3" t="str" cm="1">
        <f t="array" ref="O616">IF(C616="","",INDEX(FitCurve!$AF$3:$AF$1002,K616))</f>
        <v/>
      </c>
      <c r="P616" s="3" t="str" cm="1">
        <f t="array" ref="P616">IF(C616="","",INDEX(FitCurve!$B$3:$B$1002,H616))</f>
        <v/>
      </c>
      <c r="Q616" s="3" t="str" cm="1">
        <f t="array" ref="Q616">IF(C616="","",INDEX(FitCurve!$B$3:$B$1002,I616))</f>
        <v/>
      </c>
      <c r="R616" s="3" t="str" cm="1">
        <f t="array" ref="R616">IF(C616="","",INDEX(FitCurve!$B$3:$B$1002,J616))</f>
        <v/>
      </c>
      <c r="S616" s="3" t="str" cm="1">
        <f t="array" ref="S616">IF(C616="","",INDEX(FitCurve!$B$3:$B$1002,K616))</f>
        <v/>
      </c>
    </row>
    <row r="617" spans="3:19" x14ac:dyDescent="0.25">
      <c r="C617" s="36"/>
      <c r="D617" s="3" t="str">
        <f>IF(C617="","",IF(OR(C617&gt;MAX(_xlfn.ANCHORARRAY(FitCurve!$E$3)),C617&lt;MIN(_xlfn.ANCHORARRAY(FitCurve!$E$3))),"Out of range",IF(CurveFitting!$N$3="5PL",10^(CurveFitting!$U$26-((LOG10(((CurveFitting!$U$25-CurveFitting!$U$24)/(C617-CurveFitting!$U$24))^(1/CurveFitting!$U$28)-1))/1)/CurveFitting!$U$27),
IF(CurveFitting!$N$3="4PL",10^(CurveFitting!$U$26-((LOG10((CurveFitting!$U$25-CurveFitting!$U$24)/(C617-CurveFitting!$U$24)-1))/CurveFitting!$U$27)),
IF(CurveFitting!$N$3="Linear",(C617-CurveFitting!$U$24)/CurveFitting!$U$25,
IF(CurveFitting!$N$3="Hyperbolic",CurveFitting!$U$25*C617/(CurveFitting!$U$24-C617),
IF(CurveFitting!$N$3="Exp1",CurveFitting!$U$26*LN(CurveFitting!$U$25/(CurveFitting!$U$25-C617)-CurveFitting!$U$24/(CurveFitting!$U$25-C617)),
IF(CurveFitting!$N$3="Exp2",CurveFitting!$U$26*LOG(CurveFitting!$U$24/(CurveFitting!$U$24-C617)-CurveFitting!$U$25/(CurveFitting!$U$24-C617)),""))))))))</f>
        <v/>
      </c>
      <c r="E617" s="3" t="str">
        <f>IFERROR(IF(C617="","",IF(OR(C617&gt;MAX(_xlfn.ANCHORARRAY(FitCurve!$E$3)),C617&lt;MIN(_xlfn.ANCHORARRAY(FitCurve!$E$3))),"Out of range","[ " &amp; TEXT(_xlfn.FORECAST.LINEAR(C617,R617:S617,N617:O617),"#.####") &amp; ", " &amp; TEXT(_xlfn.FORECAST.LINEAR(C617,P617:Q617,L617:M617),"#.####") &amp; " ]")),"")</f>
        <v/>
      </c>
      <c r="H617" s="52" t="str">
        <f>IF(C617="","",_xlfn.XMATCH(C617,FitCurve!AE617:AE1616,-1))</f>
        <v/>
      </c>
      <c r="I617" s="52" t="str">
        <f>IF(C617="","",_xlfn.XMATCH(C617,FitCurve!AE617:AE1616,1))</f>
        <v/>
      </c>
      <c r="J617" s="52" t="str">
        <f>IF(C617="","",_xlfn.XMATCH(C617,FitCurve!AF617:AF1616,-1))</f>
        <v/>
      </c>
      <c r="K617" s="52" t="str">
        <f>IF(C617="","",_xlfn.XMATCH(C617,FitCurve!AF617:AF1616,1))</f>
        <v/>
      </c>
      <c r="L617" s="3" t="str" cm="1">
        <f t="array" ref="L617">IF(C617="","",INDEX(FitCurve!$AE$3:$AE$1002,H617))</f>
        <v/>
      </c>
      <c r="M617" s="3" t="str" cm="1">
        <f t="array" ref="M617">IF(C617="","",INDEX(FitCurve!$AE$3:$AE$1002,I617))</f>
        <v/>
      </c>
      <c r="N617" s="3" t="str" cm="1">
        <f t="array" ref="N617">IF(C617="","",INDEX(FitCurve!$AF$3:$AF$1002,J617))</f>
        <v/>
      </c>
      <c r="O617" s="3" t="str" cm="1">
        <f t="array" ref="O617">IF(C617="","",INDEX(FitCurve!$AF$3:$AF$1002,K617))</f>
        <v/>
      </c>
      <c r="P617" s="3" t="str" cm="1">
        <f t="array" ref="P617">IF(C617="","",INDEX(FitCurve!$B$3:$B$1002,H617))</f>
        <v/>
      </c>
      <c r="Q617" s="3" t="str" cm="1">
        <f t="array" ref="Q617">IF(C617="","",INDEX(FitCurve!$B$3:$B$1002,I617))</f>
        <v/>
      </c>
      <c r="R617" s="3" t="str" cm="1">
        <f t="array" ref="R617">IF(C617="","",INDEX(FitCurve!$B$3:$B$1002,J617))</f>
        <v/>
      </c>
      <c r="S617" s="3" t="str" cm="1">
        <f t="array" ref="S617">IF(C617="","",INDEX(FitCurve!$B$3:$B$1002,K617))</f>
        <v/>
      </c>
    </row>
    <row r="618" spans="3:19" x14ac:dyDescent="0.25">
      <c r="C618" s="36"/>
      <c r="D618" s="3" t="str">
        <f>IF(C618="","",IF(OR(C618&gt;MAX(_xlfn.ANCHORARRAY(FitCurve!$E$3)),C618&lt;MIN(_xlfn.ANCHORARRAY(FitCurve!$E$3))),"Out of range",IF(CurveFitting!$N$3="5PL",10^(CurveFitting!$U$26-((LOG10(((CurveFitting!$U$25-CurveFitting!$U$24)/(C618-CurveFitting!$U$24))^(1/CurveFitting!$U$28)-1))/1)/CurveFitting!$U$27),
IF(CurveFitting!$N$3="4PL",10^(CurveFitting!$U$26-((LOG10((CurveFitting!$U$25-CurveFitting!$U$24)/(C618-CurveFitting!$U$24)-1))/CurveFitting!$U$27)),
IF(CurveFitting!$N$3="Linear",(C618-CurveFitting!$U$24)/CurveFitting!$U$25,
IF(CurveFitting!$N$3="Hyperbolic",CurveFitting!$U$25*C618/(CurveFitting!$U$24-C618),
IF(CurveFitting!$N$3="Exp1",CurveFitting!$U$26*LN(CurveFitting!$U$25/(CurveFitting!$U$25-C618)-CurveFitting!$U$24/(CurveFitting!$U$25-C618)),
IF(CurveFitting!$N$3="Exp2",CurveFitting!$U$26*LOG(CurveFitting!$U$24/(CurveFitting!$U$24-C618)-CurveFitting!$U$25/(CurveFitting!$U$24-C618)),""))))))))</f>
        <v/>
      </c>
      <c r="E618" s="3" t="str">
        <f>IFERROR(IF(C618="","",IF(OR(C618&gt;MAX(_xlfn.ANCHORARRAY(FitCurve!$E$3)),C618&lt;MIN(_xlfn.ANCHORARRAY(FitCurve!$E$3))),"Out of range","[ " &amp; TEXT(_xlfn.FORECAST.LINEAR(C618,R618:S618,N618:O618),"#.####") &amp; ", " &amp; TEXT(_xlfn.FORECAST.LINEAR(C618,P618:Q618,L618:M618),"#.####") &amp; " ]")),"")</f>
        <v/>
      </c>
      <c r="H618" s="52" t="str">
        <f>IF(C618="","",_xlfn.XMATCH(C618,FitCurve!AE618:AE1617,-1))</f>
        <v/>
      </c>
      <c r="I618" s="52" t="str">
        <f>IF(C618="","",_xlfn.XMATCH(C618,FitCurve!AE618:AE1617,1))</f>
        <v/>
      </c>
      <c r="J618" s="52" t="str">
        <f>IF(C618="","",_xlfn.XMATCH(C618,FitCurve!AF618:AF1617,-1))</f>
        <v/>
      </c>
      <c r="K618" s="52" t="str">
        <f>IF(C618="","",_xlfn.XMATCH(C618,FitCurve!AF618:AF1617,1))</f>
        <v/>
      </c>
      <c r="L618" s="3" t="str" cm="1">
        <f t="array" ref="L618">IF(C618="","",INDEX(FitCurve!$AE$3:$AE$1002,H618))</f>
        <v/>
      </c>
      <c r="M618" s="3" t="str" cm="1">
        <f t="array" ref="M618">IF(C618="","",INDEX(FitCurve!$AE$3:$AE$1002,I618))</f>
        <v/>
      </c>
      <c r="N618" s="3" t="str" cm="1">
        <f t="array" ref="N618">IF(C618="","",INDEX(FitCurve!$AF$3:$AF$1002,J618))</f>
        <v/>
      </c>
      <c r="O618" s="3" t="str" cm="1">
        <f t="array" ref="O618">IF(C618="","",INDEX(FitCurve!$AF$3:$AF$1002,K618))</f>
        <v/>
      </c>
      <c r="P618" s="3" t="str" cm="1">
        <f t="array" ref="P618">IF(C618="","",INDEX(FitCurve!$B$3:$B$1002,H618))</f>
        <v/>
      </c>
      <c r="Q618" s="3" t="str" cm="1">
        <f t="array" ref="Q618">IF(C618="","",INDEX(FitCurve!$B$3:$B$1002,I618))</f>
        <v/>
      </c>
      <c r="R618" s="3" t="str" cm="1">
        <f t="array" ref="R618">IF(C618="","",INDEX(FitCurve!$B$3:$B$1002,J618))</f>
        <v/>
      </c>
      <c r="S618" s="3" t="str" cm="1">
        <f t="array" ref="S618">IF(C618="","",INDEX(FitCurve!$B$3:$B$1002,K618))</f>
        <v/>
      </c>
    </row>
    <row r="619" spans="3:19" x14ac:dyDescent="0.25">
      <c r="C619" s="36"/>
      <c r="D619" s="3" t="str">
        <f>IF(C619="","",IF(OR(C619&gt;MAX(_xlfn.ANCHORARRAY(FitCurve!$E$3)),C619&lt;MIN(_xlfn.ANCHORARRAY(FitCurve!$E$3))),"Out of range",IF(CurveFitting!$N$3="5PL",10^(CurveFitting!$U$26-((LOG10(((CurveFitting!$U$25-CurveFitting!$U$24)/(C619-CurveFitting!$U$24))^(1/CurveFitting!$U$28)-1))/1)/CurveFitting!$U$27),
IF(CurveFitting!$N$3="4PL",10^(CurveFitting!$U$26-((LOG10((CurveFitting!$U$25-CurveFitting!$U$24)/(C619-CurveFitting!$U$24)-1))/CurveFitting!$U$27)),
IF(CurveFitting!$N$3="Linear",(C619-CurveFitting!$U$24)/CurveFitting!$U$25,
IF(CurveFitting!$N$3="Hyperbolic",CurveFitting!$U$25*C619/(CurveFitting!$U$24-C619),
IF(CurveFitting!$N$3="Exp1",CurveFitting!$U$26*LN(CurveFitting!$U$25/(CurveFitting!$U$25-C619)-CurveFitting!$U$24/(CurveFitting!$U$25-C619)),
IF(CurveFitting!$N$3="Exp2",CurveFitting!$U$26*LOG(CurveFitting!$U$24/(CurveFitting!$U$24-C619)-CurveFitting!$U$25/(CurveFitting!$U$24-C619)),""))))))))</f>
        <v/>
      </c>
      <c r="E619" s="3" t="str">
        <f>IFERROR(IF(C619="","",IF(OR(C619&gt;MAX(_xlfn.ANCHORARRAY(FitCurve!$E$3)),C619&lt;MIN(_xlfn.ANCHORARRAY(FitCurve!$E$3))),"Out of range","[ " &amp; TEXT(_xlfn.FORECAST.LINEAR(C619,R619:S619,N619:O619),"#.####") &amp; ", " &amp; TEXT(_xlfn.FORECAST.LINEAR(C619,P619:Q619,L619:M619),"#.####") &amp; " ]")),"")</f>
        <v/>
      </c>
      <c r="H619" s="52" t="str">
        <f>IF(C619="","",_xlfn.XMATCH(C619,FitCurve!AE619:AE1618,-1))</f>
        <v/>
      </c>
      <c r="I619" s="52" t="str">
        <f>IF(C619="","",_xlfn.XMATCH(C619,FitCurve!AE619:AE1618,1))</f>
        <v/>
      </c>
      <c r="J619" s="52" t="str">
        <f>IF(C619="","",_xlfn.XMATCH(C619,FitCurve!AF619:AF1618,-1))</f>
        <v/>
      </c>
      <c r="K619" s="52" t="str">
        <f>IF(C619="","",_xlfn.XMATCH(C619,FitCurve!AF619:AF1618,1))</f>
        <v/>
      </c>
      <c r="L619" s="3" t="str" cm="1">
        <f t="array" ref="L619">IF(C619="","",INDEX(FitCurve!$AE$3:$AE$1002,H619))</f>
        <v/>
      </c>
      <c r="M619" s="3" t="str" cm="1">
        <f t="array" ref="M619">IF(C619="","",INDEX(FitCurve!$AE$3:$AE$1002,I619))</f>
        <v/>
      </c>
      <c r="N619" s="3" t="str" cm="1">
        <f t="array" ref="N619">IF(C619="","",INDEX(FitCurve!$AF$3:$AF$1002,J619))</f>
        <v/>
      </c>
      <c r="O619" s="3" t="str" cm="1">
        <f t="array" ref="O619">IF(C619="","",INDEX(FitCurve!$AF$3:$AF$1002,K619))</f>
        <v/>
      </c>
      <c r="P619" s="3" t="str" cm="1">
        <f t="array" ref="P619">IF(C619="","",INDEX(FitCurve!$B$3:$B$1002,H619))</f>
        <v/>
      </c>
      <c r="Q619" s="3" t="str" cm="1">
        <f t="array" ref="Q619">IF(C619="","",INDEX(FitCurve!$B$3:$B$1002,I619))</f>
        <v/>
      </c>
      <c r="R619" s="3" t="str" cm="1">
        <f t="array" ref="R619">IF(C619="","",INDEX(FitCurve!$B$3:$B$1002,J619))</f>
        <v/>
      </c>
      <c r="S619" s="3" t="str" cm="1">
        <f t="array" ref="S619">IF(C619="","",INDEX(FitCurve!$B$3:$B$1002,K619))</f>
        <v/>
      </c>
    </row>
    <row r="620" spans="3:19" x14ac:dyDescent="0.25">
      <c r="C620" s="36"/>
      <c r="D620" s="3" t="str">
        <f>IF(C620="","",IF(OR(C620&gt;MAX(_xlfn.ANCHORARRAY(FitCurve!$E$3)),C620&lt;MIN(_xlfn.ANCHORARRAY(FitCurve!$E$3))),"Out of range",IF(CurveFitting!$N$3="5PL",10^(CurveFitting!$U$26-((LOG10(((CurveFitting!$U$25-CurveFitting!$U$24)/(C620-CurveFitting!$U$24))^(1/CurveFitting!$U$28)-1))/1)/CurveFitting!$U$27),
IF(CurveFitting!$N$3="4PL",10^(CurveFitting!$U$26-((LOG10((CurveFitting!$U$25-CurveFitting!$U$24)/(C620-CurveFitting!$U$24)-1))/CurveFitting!$U$27)),
IF(CurveFitting!$N$3="Linear",(C620-CurveFitting!$U$24)/CurveFitting!$U$25,
IF(CurveFitting!$N$3="Hyperbolic",CurveFitting!$U$25*C620/(CurveFitting!$U$24-C620),
IF(CurveFitting!$N$3="Exp1",CurveFitting!$U$26*LN(CurveFitting!$U$25/(CurveFitting!$U$25-C620)-CurveFitting!$U$24/(CurveFitting!$U$25-C620)),
IF(CurveFitting!$N$3="Exp2",CurveFitting!$U$26*LOG(CurveFitting!$U$24/(CurveFitting!$U$24-C620)-CurveFitting!$U$25/(CurveFitting!$U$24-C620)),""))))))))</f>
        <v/>
      </c>
      <c r="E620" s="3" t="str">
        <f>IFERROR(IF(C620="","",IF(OR(C620&gt;MAX(_xlfn.ANCHORARRAY(FitCurve!$E$3)),C620&lt;MIN(_xlfn.ANCHORARRAY(FitCurve!$E$3))),"Out of range","[ " &amp; TEXT(_xlfn.FORECAST.LINEAR(C620,R620:S620,N620:O620),"#.####") &amp; ", " &amp; TEXT(_xlfn.FORECAST.LINEAR(C620,P620:Q620,L620:M620),"#.####") &amp; " ]")),"")</f>
        <v/>
      </c>
      <c r="H620" s="52" t="str">
        <f>IF(C620="","",_xlfn.XMATCH(C620,FitCurve!AE620:AE1619,-1))</f>
        <v/>
      </c>
      <c r="I620" s="52" t="str">
        <f>IF(C620="","",_xlfn.XMATCH(C620,FitCurve!AE620:AE1619,1))</f>
        <v/>
      </c>
      <c r="J620" s="52" t="str">
        <f>IF(C620="","",_xlfn.XMATCH(C620,FitCurve!AF620:AF1619,-1))</f>
        <v/>
      </c>
      <c r="K620" s="52" t="str">
        <f>IF(C620="","",_xlfn.XMATCH(C620,FitCurve!AF620:AF1619,1))</f>
        <v/>
      </c>
      <c r="L620" s="3" t="str" cm="1">
        <f t="array" ref="L620">IF(C620="","",INDEX(FitCurve!$AE$3:$AE$1002,H620))</f>
        <v/>
      </c>
      <c r="M620" s="3" t="str" cm="1">
        <f t="array" ref="M620">IF(C620="","",INDEX(FitCurve!$AE$3:$AE$1002,I620))</f>
        <v/>
      </c>
      <c r="N620" s="3" t="str" cm="1">
        <f t="array" ref="N620">IF(C620="","",INDEX(FitCurve!$AF$3:$AF$1002,J620))</f>
        <v/>
      </c>
      <c r="O620" s="3" t="str" cm="1">
        <f t="array" ref="O620">IF(C620="","",INDEX(FitCurve!$AF$3:$AF$1002,K620))</f>
        <v/>
      </c>
      <c r="P620" s="3" t="str" cm="1">
        <f t="array" ref="P620">IF(C620="","",INDEX(FitCurve!$B$3:$B$1002,H620))</f>
        <v/>
      </c>
      <c r="Q620" s="3" t="str" cm="1">
        <f t="array" ref="Q620">IF(C620="","",INDEX(FitCurve!$B$3:$B$1002,I620))</f>
        <v/>
      </c>
      <c r="R620" s="3" t="str" cm="1">
        <f t="array" ref="R620">IF(C620="","",INDEX(FitCurve!$B$3:$B$1002,J620))</f>
        <v/>
      </c>
      <c r="S620" s="3" t="str" cm="1">
        <f t="array" ref="S620">IF(C620="","",INDEX(FitCurve!$B$3:$B$1002,K620))</f>
        <v/>
      </c>
    </row>
    <row r="621" spans="3:19" x14ac:dyDescent="0.25">
      <c r="C621" s="36"/>
      <c r="D621" s="3" t="str">
        <f>IF(C621="","",IF(OR(C621&gt;MAX(_xlfn.ANCHORARRAY(FitCurve!$E$3)),C621&lt;MIN(_xlfn.ANCHORARRAY(FitCurve!$E$3))),"Out of range",IF(CurveFitting!$N$3="5PL",10^(CurveFitting!$U$26-((LOG10(((CurveFitting!$U$25-CurveFitting!$U$24)/(C621-CurveFitting!$U$24))^(1/CurveFitting!$U$28)-1))/1)/CurveFitting!$U$27),
IF(CurveFitting!$N$3="4PL",10^(CurveFitting!$U$26-((LOG10((CurveFitting!$U$25-CurveFitting!$U$24)/(C621-CurveFitting!$U$24)-1))/CurveFitting!$U$27)),
IF(CurveFitting!$N$3="Linear",(C621-CurveFitting!$U$24)/CurveFitting!$U$25,
IF(CurveFitting!$N$3="Hyperbolic",CurveFitting!$U$25*C621/(CurveFitting!$U$24-C621),
IF(CurveFitting!$N$3="Exp1",CurveFitting!$U$26*LN(CurveFitting!$U$25/(CurveFitting!$U$25-C621)-CurveFitting!$U$24/(CurveFitting!$U$25-C621)),
IF(CurveFitting!$N$3="Exp2",CurveFitting!$U$26*LOG(CurveFitting!$U$24/(CurveFitting!$U$24-C621)-CurveFitting!$U$25/(CurveFitting!$U$24-C621)),""))))))))</f>
        <v/>
      </c>
      <c r="E621" s="3" t="str">
        <f>IFERROR(IF(C621="","",IF(OR(C621&gt;MAX(_xlfn.ANCHORARRAY(FitCurve!$E$3)),C621&lt;MIN(_xlfn.ANCHORARRAY(FitCurve!$E$3))),"Out of range","[ " &amp; TEXT(_xlfn.FORECAST.LINEAR(C621,R621:S621,N621:O621),"#.####") &amp; ", " &amp; TEXT(_xlfn.FORECAST.LINEAR(C621,P621:Q621,L621:M621),"#.####") &amp; " ]")),"")</f>
        <v/>
      </c>
      <c r="H621" s="52" t="str">
        <f>IF(C621="","",_xlfn.XMATCH(C621,FitCurve!AE621:AE1620,-1))</f>
        <v/>
      </c>
      <c r="I621" s="52" t="str">
        <f>IF(C621="","",_xlfn.XMATCH(C621,FitCurve!AE621:AE1620,1))</f>
        <v/>
      </c>
      <c r="J621" s="52" t="str">
        <f>IF(C621="","",_xlfn.XMATCH(C621,FitCurve!AF621:AF1620,-1))</f>
        <v/>
      </c>
      <c r="K621" s="52" t="str">
        <f>IF(C621="","",_xlfn.XMATCH(C621,FitCurve!AF621:AF1620,1))</f>
        <v/>
      </c>
      <c r="L621" s="3" t="str" cm="1">
        <f t="array" ref="L621">IF(C621="","",INDEX(FitCurve!$AE$3:$AE$1002,H621))</f>
        <v/>
      </c>
      <c r="M621" s="3" t="str" cm="1">
        <f t="array" ref="M621">IF(C621="","",INDEX(FitCurve!$AE$3:$AE$1002,I621))</f>
        <v/>
      </c>
      <c r="N621" s="3" t="str" cm="1">
        <f t="array" ref="N621">IF(C621="","",INDEX(FitCurve!$AF$3:$AF$1002,J621))</f>
        <v/>
      </c>
      <c r="O621" s="3" t="str" cm="1">
        <f t="array" ref="O621">IF(C621="","",INDEX(FitCurve!$AF$3:$AF$1002,K621))</f>
        <v/>
      </c>
      <c r="P621" s="3" t="str" cm="1">
        <f t="array" ref="P621">IF(C621="","",INDEX(FitCurve!$B$3:$B$1002,H621))</f>
        <v/>
      </c>
      <c r="Q621" s="3" t="str" cm="1">
        <f t="array" ref="Q621">IF(C621="","",INDEX(FitCurve!$B$3:$B$1002,I621))</f>
        <v/>
      </c>
      <c r="R621" s="3" t="str" cm="1">
        <f t="array" ref="R621">IF(C621="","",INDEX(FitCurve!$B$3:$B$1002,J621))</f>
        <v/>
      </c>
      <c r="S621" s="3" t="str" cm="1">
        <f t="array" ref="S621">IF(C621="","",INDEX(FitCurve!$B$3:$B$1002,K621))</f>
        <v/>
      </c>
    </row>
    <row r="622" spans="3:19" x14ac:dyDescent="0.25">
      <c r="C622" s="36"/>
      <c r="D622" s="3" t="str">
        <f>IF(C622="","",IF(OR(C622&gt;MAX(_xlfn.ANCHORARRAY(FitCurve!$E$3)),C622&lt;MIN(_xlfn.ANCHORARRAY(FitCurve!$E$3))),"Out of range",IF(CurveFitting!$N$3="5PL",10^(CurveFitting!$U$26-((LOG10(((CurveFitting!$U$25-CurveFitting!$U$24)/(C622-CurveFitting!$U$24))^(1/CurveFitting!$U$28)-1))/1)/CurveFitting!$U$27),
IF(CurveFitting!$N$3="4PL",10^(CurveFitting!$U$26-((LOG10((CurveFitting!$U$25-CurveFitting!$U$24)/(C622-CurveFitting!$U$24)-1))/CurveFitting!$U$27)),
IF(CurveFitting!$N$3="Linear",(C622-CurveFitting!$U$24)/CurveFitting!$U$25,
IF(CurveFitting!$N$3="Hyperbolic",CurveFitting!$U$25*C622/(CurveFitting!$U$24-C622),
IF(CurveFitting!$N$3="Exp1",CurveFitting!$U$26*LN(CurveFitting!$U$25/(CurveFitting!$U$25-C622)-CurveFitting!$U$24/(CurveFitting!$U$25-C622)),
IF(CurveFitting!$N$3="Exp2",CurveFitting!$U$26*LOG(CurveFitting!$U$24/(CurveFitting!$U$24-C622)-CurveFitting!$U$25/(CurveFitting!$U$24-C622)),""))))))))</f>
        <v/>
      </c>
      <c r="E622" s="3" t="str">
        <f>IFERROR(IF(C622="","",IF(OR(C622&gt;MAX(_xlfn.ANCHORARRAY(FitCurve!$E$3)),C622&lt;MIN(_xlfn.ANCHORARRAY(FitCurve!$E$3))),"Out of range","[ " &amp; TEXT(_xlfn.FORECAST.LINEAR(C622,R622:S622,N622:O622),"#.####") &amp; ", " &amp; TEXT(_xlfn.FORECAST.LINEAR(C622,P622:Q622,L622:M622),"#.####") &amp; " ]")),"")</f>
        <v/>
      </c>
      <c r="H622" s="52" t="str">
        <f>IF(C622="","",_xlfn.XMATCH(C622,FitCurve!AE622:AE1621,-1))</f>
        <v/>
      </c>
      <c r="I622" s="52" t="str">
        <f>IF(C622="","",_xlfn.XMATCH(C622,FitCurve!AE622:AE1621,1))</f>
        <v/>
      </c>
      <c r="J622" s="52" t="str">
        <f>IF(C622="","",_xlfn.XMATCH(C622,FitCurve!AF622:AF1621,-1))</f>
        <v/>
      </c>
      <c r="K622" s="52" t="str">
        <f>IF(C622="","",_xlfn.XMATCH(C622,FitCurve!AF622:AF1621,1))</f>
        <v/>
      </c>
      <c r="L622" s="3" t="str" cm="1">
        <f t="array" ref="L622">IF(C622="","",INDEX(FitCurve!$AE$3:$AE$1002,H622))</f>
        <v/>
      </c>
      <c r="M622" s="3" t="str" cm="1">
        <f t="array" ref="M622">IF(C622="","",INDEX(FitCurve!$AE$3:$AE$1002,I622))</f>
        <v/>
      </c>
      <c r="N622" s="3" t="str" cm="1">
        <f t="array" ref="N622">IF(C622="","",INDEX(FitCurve!$AF$3:$AF$1002,J622))</f>
        <v/>
      </c>
      <c r="O622" s="3" t="str" cm="1">
        <f t="array" ref="O622">IF(C622="","",INDEX(FitCurve!$AF$3:$AF$1002,K622))</f>
        <v/>
      </c>
      <c r="P622" s="3" t="str" cm="1">
        <f t="array" ref="P622">IF(C622="","",INDEX(FitCurve!$B$3:$B$1002,H622))</f>
        <v/>
      </c>
      <c r="Q622" s="3" t="str" cm="1">
        <f t="array" ref="Q622">IF(C622="","",INDEX(FitCurve!$B$3:$B$1002,I622))</f>
        <v/>
      </c>
      <c r="R622" s="3" t="str" cm="1">
        <f t="array" ref="R622">IF(C622="","",INDEX(FitCurve!$B$3:$B$1002,J622))</f>
        <v/>
      </c>
      <c r="S622" s="3" t="str" cm="1">
        <f t="array" ref="S622">IF(C622="","",INDEX(FitCurve!$B$3:$B$1002,K622))</f>
        <v/>
      </c>
    </row>
    <row r="623" spans="3:19" x14ac:dyDescent="0.25">
      <c r="C623" s="36"/>
      <c r="D623" s="3" t="str">
        <f>IF(C623="","",IF(OR(C623&gt;MAX(_xlfn.ANCHORARRAY(FitCurve!$E$3)),C623&lt;MIN(_xlfn.ANCHORARRAY(FitCurve!$E$3))),"Out of range",IF(CurveFitting!$N$3="5PL",10^(CurveFitting!$U$26-((LOG10(((CurveFitting!$U$25-CurveFitting!$U$24)/(C623-CurveFitting!$U$24))^(1/CurveFitting!$U$28)-1))/1)/CurveFitting!$U$27),
IF(CurveFitting!$N$3="4PL",10^(CurveFitting!$U$26-((LOG10((CurveFitting!$U$25-CurveFitting!$U$24)/(C623-CurveFitting!$U$24)-1))/CurveFitting!$U$27)),
IF(CurveFitting!$N$3="Linear",(C623-CurveFitting!$U$24)/CurveFitting!$U$25,
IF(CurveFitting!$N$3="Hyperbolic",CurveFitting!$U$25*C623/(CurveFitting!$U$24-C623),
IF(CurveFitting!$N$3="Exp1",CurveFitting!$U$26*LN(CurveFitting!$U$25/(CurveFitting!$U$25-C623)-CurveFitting!$U$24/(CurveFitting!$U$25-C623)),
IF(CurveFitting!$N$3="Exp2",CurveFitting!$U$26*LOG(CurveFitting!$U$24/(CurveFitting!$U$24-C623)-CurveFitting!$U$25/(CurveFitting!$U$24-C623)),""))))))))</f>
        <v/>
      </c>
      <c r="E623" s="3" t="str">
        <f>IFERROR(IF(C623="","",IF(OR(C623&gt;MAX(_xlfn.ANCHORARRAY(FitCurve!$E$3)),C623&lt;MIN(_xlfn.ANCHORARRAY(FitCurve!$E$3))),"Out of range","[ " &amp; TEXT(_xlfn.FORECAST.LINEAR(C623,R623:S623,N623:O623),"#.####") &amp; ", " &amp; TEXT(_xlfn.FORECAST.LINEAR(C623,P623:Q623,L623:M623),"#.####") &amp; " ]")),"")</f>
        <v/>
      </c>
      <c r="H623" s="52" t="str">
        <f>IF(C623="","",_xlfn.XMATCH(C623,FitCurve!AE623:AE1622,-1))</f>
        <v/>
      </c>
      <c r="I623" s="52" t="str">
        <f>IF(C623="","",_xlfn.XMATCH(C623,FitCurve!AE623:AE1622,1))</f>
        <v/>
      </c>
      <c r="J623" s="52" t="str">
        <f>IF(C623="","",_xlfn.XMATCH(C623,FitCurve!AF623:AF1622,-1))</f>
        <v/>
      </c>
      <c r="K623" s="52" t="str">
        <f>IF(C623="","",_xlfn.XMATCH(C623,FitCurve!AF623:AF1622,1))</f>
        <v/>
      </c>
      <c r="L623" s="3" t="str" cm="1">
        <f t="array" ref="L623">IF(C623="","",INDEX(FitCurve!$AE$3:$AE$1002,H623))</f>
        <v/>
      </c>
      <c r="M623" s="3" t="str" cm="1">
        <f t="array" ref="M623">IF(C623="","",INDEX(FitCurve!$AE$3:$AE$1002,I623))</f>
        <v/>
      </c>
      <c r="N623" s="3" t="str" cm="1">
        <f t="array" ref="N623">IF(C623="","",INDEX(FitCurve!$AF$3:$AF$1002,J623))</f>
        <v/>
      </c>
      <c r="O623" s="3" t="str" cm="1">
        <f t="array" ref="O623">IF(C623="","",INDEX(FitCurve!$AF$3:$AF$1002,K623))</f>
        <v/>
      </c>
      <c r="P623" s="3" t="str" cm="1">
        <f t="array" ref="P623">IF(C623="","",INDEX(FitCurve!$B$3:$B$1002,H623))</f>
        <v/>
      </c>
      <c r="Q623" s="3" t="str" cm="1">
        <f t="array" ref="Q623">IF(C623="","",INDEX(FitCurve!$B$3:$B$1002,I623))</f>
        <v/>
      </c>
      <c r="R623" s="3" t="str" cm="1">
        <f t="array" ref="R623">IF(C623="","",INDEX(FitCurve!$B$3:$B$1002,J623))</f>
        <v/>
      </c>
      <c r="S623" s="3" t="str" cm="1">
        <f t="array" ref="S623">IF(C623="","",INDEX(FitCurve!$B$3:$B$1002,K623))</f>
        <v/>
      </c>
    </row>
    <row r="624" spans="3:19" x14ac:dyDescent="0.25">
      <c r="C624" s="36"/>
      <c r="D624" s="3" t="str">
        <f>IF(C624="","",IF(OR(C624&gt;MAX(_xlfn.ANCHORARRAY(FitCurve!$E$3)),C624&lt;MIN(_xlfn.ANCHORARRAY(FitCurve!$E$3))),"Out of range",IF(CurveFitting!$N$3="5PL",10^(CurveFitting!$U$26-((LOG10(((CurveFitting!$U$25-CurveFitting!$U$24)/(C624-CurveFitting!$U$24))^(1/CurveFitting!$U$28)-1))/1)/CurveFitting!$U$27),
IF(CurveFitting!$N$3="4PL",10^(CurveFitting!$U$26-((LOG10((CurveFitting!$U$25-CurveFitting!$U$24)/(C624-CurveFitting!$U$24)-1))/CurveFitting!$U$27)),
IF(CurveFitting!$N$3="Linear",(C624-CurveFitting!$U$24)/CurveFitting!$U$25,
IF(CurveFitting!$N$3="Hyperbolic",CurveFitting!$U$25*C624/(CurveFitting!$U$24-C624),
IF(CurveFitting!$N$3="Exp1",CurveFitting!$U$26*LN(CurveFitting!$U$25/(CurveFitting!$U$25-C624)-CurveFitting!$U$24/(CurveFitting!$U$25-C624)),
IF(CurveFitting!$N$3="Exp2",CurveFitting!$U$26*LOG(CurveFitting!$U$24/(CurveFitting!$U$24-C624)-CurveFitting!$U$25/(CurveFitting!$U$24-C624)),""))))))))</f>
        <v/>
      </c>
      <c r="E624" s="3" t="str">
        <f>IFERROR(IF(C624="","",IF(OR(C624&gt;MAX(_xlfn.ANCHORARRAY(FitCurve!$E$3)),C624&lt;MIN(_xlfn.ANCHORARRAY(FitCurve!$E$3))),"Out of range","[ " &amp; TEXT(_xlfn.FORECAST.LINEAR(C624,R624:S624,N624:O624),"#.####") &amp; ", " &amp; TEXT(_xlfn.FORECAST.LINEAR(C624,P624:Q624,L624:M624),"#.####") &amp; " ]")),"")</f>
        <v/>
      </c>
      <c r="H624" s="52" t="str">
        <f>IF(C624="","",_xlfn.XMATCH(C624,FitCurve!AE624:AE1623,-1))</f>
        <v/>
      </c>
      <c r="I624" s="52" t="str">
        <f>IF(C624="","",_xlfn.XMATCH(C624,FitCurve!AE624:AE1623,1))</f>
        <v/>
      </c>
      <c r="J624" s="52" t="str">
        <f>IF(C624="","",_xlfn.XMATCH(C624,FitCurve!AF624:AF1623,-1))</f>
        <v/>
      </c>
      <c r="K624" s="52" t="str">
        <f>IF(C624="","",_xlfn.XMATCH(C624,FitCurve!AF624:AF1623,1))</f>
        <v/>
      </c>
      <c r="L624" s="3" t="str" cm="1">
        <f t="array" ref="L624">IF(C624="","",INDEX(FitCurve!$AE$3:$AE$1002,H624))</f>
        <v/>
      </c>
      <c r="M624" s="3" t="str" cm="1">
        <f t="array" ref="M624">IF(C624="","",INDEX(FitCurve!$AE$3:$AE$1002,I624))</f>
        <v/>
      </c>
      <c r="N624" s="3" t="str" cm="1">
        <f t="array" ref="N624">IF(C624="","",INDEX(FitCurve!$AF$3:$AF$1002,J624))</f>
        <v/>
      </c>
      <c r="O624" s="3" t="str" cm="1">
        <f t="array" ref="O624">IF(C624="","",INDEX(FitCurve!$AF$3:$AF$1002,K624))</f>
        <v/>
      </c>
      <c r="P624" s="3" t="str" cm="1">
        <f t="array" ref="P624">IF(C624="","",INDEX(FitCurve!$B$3:$B$1002,H624))</f>
        <v/>
      </c>
      <c r="Q624" s="3" t="str" cm="1">
        <f t="array" ref="Q624">IF(C624="","",INDEX(FitCurve!$B$3:$B$1002,I624))</f>
        <v/>
      </c>
      <c r="R624" s="3" t="str" cm="1">
        <f t="array" ref="R624">IF(C624="","",INDEX(FitCurve!$B$3:$B$1002,J624))</f>
        <v/>
      </c>
      <c r="S624" s="3" t="str" cm="1">
        <f t="array" ref="S624">IF(C624="","",INDEX(FitCurve!$B$3:$B$1002,K624))</f>
        <v/>
      </c>
    </row>
    <row r="625" spans="3:19" x14ac:dyDescent="0.25">
      <c r="C625" s="36"/>
      <c r="D625" s="3" t="str">
        <f>IF(C625="","",IF(OR(C625&gt;MAX(_xlfn.ANCHORARRAY(FitCurve!$E$3)),C625&lt;MIN(_xlfn.ANCHORARRAY(FitCurve!$E$3))),"Out of range",IF(CurveFitting!$N$3="5PL",10^(CurveFitting!$U$26-((LOG10(((CurveFitting!$U$25-CurveFitting!$U$24)/(C625-CurveFitting!$U$24))^(1/CurveFitting!$U$28)-1))/1)/CurveFitting!$U$27),
IF(CurveFitting!$N$3="4PL",10^(CurveFitting!$U$26-((LOG10((CurveFitting!$U$25-CurveFitting!$U$24)/(C625-CurveFitting!$U$24)-1))/CurveFitting!$U$27)),
IF(CurveFitting!$N$3="Linear",(C625-CurveFitting!$U$24)/CurveFitting!$U$25,
IF(CurveFitting!$N$3="Hyperbolic",CurveFitting!$U$25*C625/(CurveFitting!$U$24-C625),
IF(CurveFitting!$N$3="Exp1",CurveFitting!$U$26*LN(CurveFitting!$U$25/(CurveFitting!$U$25-C625)-CurveFitting!$U$24/(CurveFitting!$U$25-C625)),
IF(CurveFitting!$N$3="Exp2",CurveFitting!$U$26*LOG(CurveFitting!$U$24/(CurveFitting!$U$24-C625)-CurveFitting!$U$25/(CurveFitting!$U$24-C625)),""))))))))</f>
        <v/>
      </c>
      <c r="E625" s="3" t="str">
        <f>IFERROR(IF(C625="","",IF(OR(C625&gt;MAX(_xlfn.ANCHORARRAY(FitCurve!$E$3)),C625&lt;MIN(_xlfn.ANCHORARRAY(FitCurve!$E$3))),"Out of range","[ " &amp; TEXT(_xlfn.FORECAST.LINEAR(C625,R625:S625,N625:O625),"#.####") &amp; ", " &amp; TEXT(_xlfn.FORECAST.LINEAR(C625,P625:Q625,L625:M625),"#.####") &amp; " ]")),"")</f>
        <v/>
      </c>
      <c r="H625" s="52" t="str">
        <f>IF(C625="","",_xlfn.XMATCH(C625,FitCurve!AE625:AE1624,-1))</f>
        <v/>
      </c>
      <c r="I625" s="52" t="str">
        <f>IF(C625="","",_xlfn.XMATCH(C625,FitCurve!AE625:AE1624,1))</f>
        <v/>
      </c>
      <c r="J625" s="52" t="str">
        <f>IF(C625="","",_xlfn.XMATCH(C625,FitCurve!AF625:AF1624,-1))</f>
        <v/>
      </c>
      <c r="K625" s="52" t="str">
        <f>IF(C625="","",_xlfn.XMATCH(C625,FitCurve!AF625:AF1624,1))</f>
        <v/>
      </c>
      <c r="L625" s="3" t="str" cm="1">
        <f t="array" ref="L625">IF(C625="","",INDEX(FitCurve!$AE$3:$AE$1002,H625))</f>
        <v/>
      </c>
      <c r="M625" s="3" t="str" cm="1">
        <f t="array" ref="M625">IF(C625="","",INDEX(FitCurve!$AE$3:$AE$1002,I625))</f>
        <v/>
      </c>
      <c r="N625" s="3" t="str" cm="1">
        <f t="array" ref="N625">IF(C625="","",INDEX(FitCurve!$AF$3:$AF$1002,J625))</f>
        <v/>
      </c>
      <c r="O625" s="3" t="str" cm="1">
        <f t="array" ref="O625">IF(C625="","",INDEX(FitCurve!$AF$3:$AF$1002,K625))</f>
        <v/>
      </c>
      <c r="P625" s="3" t="str" cm="1">
        <f t="array" ref="P625">IF(C625="","",INDEX(FitCurve!$B$3:$B$1002,H625))</f>
        <v/>
      </c>
      <c r="Q625" s="3" t="str" cm="1">
        <f t="array" ref="Q625">IF(C625="","",INDEX(FitCurve!$B$3:$B$1002,I625))</f>
        <v/>
      </c>
      <c r="R625" s="3" t="str" cm="1">
        <f t="array" ref="R625">IF(C625="","",INDEX(FitCurve!$B$3:$B$1002,J625))</f>
        <v/>
      </c>
      <c r="S625" s="3" t="str" cm="1">
        <f t="array" ref="S625">IF(C625="","",INDEX(FitCurve!$B$3:$B$1002,K625))</f>
        <v/>
      </c>
    </row>
    <row r="626" spans="3:19" x14ac:dyDescent="0.25">
      <c r="C626" s="36"/>
      <c r="D626" s="3" t="str">
        <f>IF(C626="","",IF(OR(C626&gt;MAX(_xlfn.ANCHORARRAY(FitCurve!$E$3)),C626&lt;MIN(_xlfn.ANCHORARRAY(FitCurve!$E$3))),"Out of range",IF(CurveFitting!$N$3="5PL",10^(CurveFitting!$U$26-((LOG10(((CurveFitting!$U$25-CurveFitting!$U$24)/(C626-CurveFitting!$U$24))^(1/CurveFitting!$U$28)-1))/1)/CurveFitting!$U$27),
IF(CurveFitting!$N$3="4PL",10^(CurveFitting!$U$26-((LOG10((CurveFitting!$U$25-CurveFitting!$U$24)/(C626-CurveFitting!$U$24)-1))/CurveFitting!$U$27)),
IF(CurveFitting!$N$3="Linear",(C626-CurveFitting!$U$24)/CurveFitting!$U$25,
IF(CurveFitting!$N$3="Hyperbolic",CurveFitting!$U$25*C626/(CurveFitting!$U$24-C626),
IF(CurveFitting!$N$3="Exp1",CurveFitting!$U$26*LN(CurveFitting!$U$25/(CurveFitting!$U$25-C626)-CurveFitting!$U$24/(CurveFitting!$U$25-C626)),
IF(CurveFitting!$N$3="Exp2",CurveFitting!$U$26*LOG(CurveFitting!$U$24/(CurveFitting!$U$24-C626)-CurveFitting!$U$25/(CurveFitting!$U$24-C626)),""))))))))</f>
        <v/>
      </c>
      <c r="E626" s="3" t="str">
        <f>IFERROR(IF(C626="","",IF(OR(C626&gt;MAX(_xlfn.ANCHORARRAY(FitCurve!$E$3)),C626&lt;MIN(_xlfn.ANCHORARRAY(FitCurve!$E$3))),"Out of range","[ " &amp; TEXT(_xlfn.FORECAST.LINEAR(C626,R626:S626,N626:O626),"#.####") &amp; ", " &amp; TEXT(_xlfn.FORECAST.LINEAR(C626,P626:Q626,L626:M626),"#.####") &amp; " ]")),"")</f>
        <v/>
      </c>
      <c r="H626" s="52" t="str">
        <f>IF(C626="","",_xlfn.XMATCH(C626,FitCurve!AE626:AE1625,-1))</f>
        <v/>
      </c>
      <c r="I626" s="52" t="str">
        <f>IF(C626="","",_xlfn.XMATCH(C626,FitCurve!AE626:AE1625,1))</f>
        <v/>
      </c>
      <c r="J626" s="52" t="str">
        <f>IF(C626="","",_xlfn.XMATCH(C626,FitCurve!AF626:AF1625,-1))</f>
        <v/>
      </c>
      <c r="K626" s="52" t="str">
        <f>IF(C626="","",_xlfn.XMATCH(C626,FitCurve!AF626:AF1625,1))</f>
        <v/>
      </c>
      <c r="L626" s="3" t="str" cm="1">
        <f t="array" ref="L626">IF(C626="","",INDEX(FitCurve!$AE$3:$AE$1002,H626))</f>
        <v/>
      </c>
      <c r="M626" s="3" t="str" cm="1">
        <f t="array" ref="M626">IF(C626="","",INDEX(FitCurve!$AE$3:$AE$1002,I626))</f>
        <v/>
      </c>
      <c r="N626" s="3" t="str" cm="1">
        <f t="array" ref="N626">IF(C626="","",INDEX(FitCurve!$AF$3:$AF$1002,J626))</f>
        <v/>
      </c>
      <c r="O626" s="3" t="str" cm="1">
        <f t="array" ref="O626">IF(C626="","",INDEX(FitCurve!$AF$3:$AF$1002,K626))</f>
        <v/>
      </c>
      <c r="P626" s="3" t="str" cm="1">
        <f t="array" ref="P626">IF(C626="","",INDEX(FitCurve!$B$3:$B$1002,H626))</f>
        <v/>
      </c>
      <c r="Q626" s="3" t="str" cm="1">
        <f t="array" ref="Q626">IF(C626="","",INDEX(FitCurve!$B$3:$B$1002,I626))</f>
        <v/>
      </c>
      <c r="R626" s="3" t="str" cm="1">
        <f t="array" ref="R626">IF(C626="","",INDEX(FitCurve!$B$3:$B$1002,J626))</f>
        <v/>
      </c>
      <c r="S626" s="3" t="str" cm="1">
        <f t="array" ref="S626">IF(C626="","",INDEX(FitCurve!$B$3:$B$1002,K626))</f>
        <v/>
      </c>
    </row>
    <row r="627" spans="3:19" x14ac:dyDescent="0.25">
      <c r="C627" s="36"/>
      <c r="D627" s="3" t="str">
        <f>IF(C627="","",IF(OR(C627&gt;MAX(_xlfn.ANCHORARRAY(FitCurve!$E$3)),C627&lt;MIN(_xlfn.ANCHORARRAY(FitCurve!$E$3))),"Out of range",IF(CurveFitting!$N$3="5PL",10^(CurveFitting!$U$26-((LOG10(((CurveFitting!$U$25-CurveFitting!$U$24)/(C627-CurveFitting!$U$24))^(1/CurveFitting!$U$28)-1))/1)/CurveFitting!$U$27),
IF(CurveFitting!$N$3="4PL",10^(CurveFitting!$U$26-((LOG10((CurveFitting!$U$25-CurveFitting!$U$24)/(C627-CurveFitting!$U$24)-1))/CurveFitting!$U$27)),
IF(CurveFitting!$N$3="Linear",(C627-CurveFitting!$U$24)/CurveFitting!$U$25,
IF(CurveFitting!$N$3="Hyperbolic",CurveFitting!$U$25*C627/(CurveFitting!$U$24-C627),
IF(CurveFitting!$N$3="Exp1",CurveFitting!$U$26*LN(CurveFitting!$U$25/(CurveFitting!$U$25-C627)-CurveFitting!$U$24/(CurveFitting!$U$25-C627)),
IF(CurveFitting!$N$3="Exp2",CurveFitting!$U$26*LOG(CurveFitting!$U$24/(CurveFitting!$U$24-C627)-CurveFitting!$U$25/(CurveFitting!$U$24-C627)),""))))))))</f>
        <v/>
      </c>
      <c r="E627" s="3" t="str">
        <f>IFERROR(IF(C627="","",IF(OR(C627&gt;MAX(_xlfn.ANCHORARRAY(FitCurve!$E$3)),C627&lt;MIN(_xlfn.ANCHORARRAY(FitCurve!$E$3))),"Out of range","[ " &amp; TEXT(_xlfn.FORECAST.LINEAR(C627,R627:S627,N627:O627),"#.####") &amp; ", " &amp; TEXT(_xlfn.FORECAST.LINEAR(C627,P627:Q627,L627:M627),"#.####") &amp; " ]")),"")</f>
        <v/>
      </c>
      <c r="H627" s="52" t="str">
        <f>IF(C627="","",_xlfn.XMATCH(C627,FitCurve!AE627:AE1626,-1))</f>
        <v/>
      </c>
      <c r="I627" s="52" t="str">
        <f>IF(C627="","",_xlfn.XMATCH(C627,FitCurve!AE627:AE1626,1))</f>
        <v/>
      </c>
      <c r="J627" s="52" t="str">
        <f>IF(C627="","",_xlfn.XMATCH(C627,FitCurve!AF627:AF1626,-1))</f>
        <v/>
      </c>
      <c r="K627" s="52" t="str">
        <f>IF(C627="","",_xlfn.XMATCH(C627,FitCurve!AF627:AF1626,1))</f>
        <v/>
      </c>
      <c r="L627" s="3" t="str" cm="1">
        <f t="array" ref="L627">IF(C627="","",INDEX(FitCurve!$AE$3:$AE$1002,H627))</f>
        <v/>
      </c>
      <c r="M627" s="3" t="str" cm="1">
        <f t="array" ref="M627">IF(C627="","",INDEX(FitCurve!$AE$3:$AE$1002,I627))</f>
        <v/>
      </c>
      <c r="N627" s="3" t="str" cm="1">
        <f t="array" ref="N627">IF(C627="","",INDEX(FitCurve!$AF$3:$AF$1002,J627))</f>
        <v/>
      </c>
      <c r="O627" s="3" t="str" cm="1">
        <f t="array" ref="O627">IF(C627="","",INDEX(FitCurve!$AF$3:$AF$1002,K627))</f>
        <v/>
      </c>
      <c r="P627" s="3" t="str" cm="1">
        <f t="array" ref="P627">IF(C627="","",INDEX(FitCurve!$B$3:$B$1002,H627))</f>
        <v/>
      </c>
      <c r="Q627" s="3" t="str" cm="1">
        <f t="array" ref="Q627">IF(C627="","",INDEX(FitCurve!$B$3:$B$1002,I627))</f>
        <v/>
      </c>
      <c r="R627" s="3" t="str" cm="1">
        <f t="array" ref="R627">IF(C627="","",INDEX(FitCurve!$B$3:$B$1002,J627))</f>
        <v/>
      </c>
      <c r="S627" s="3" t="str" cm="1">
        <f t="array" ref="S627">IF(C627="","",INDEX(FitCurve!$B$3:$B$1002,K627))</f>
        <v/>
      </c>
    </row>
    <row r="628" spans="3:19" x14ac:dyDescent="0.25">
      <c r="C628" s="36"/>
      <c r="D628" s="3" t="str">
        <f>IF(C628="","",IF(OR(C628&gt;MAX(_xlfn.ANCHORARRAY(FitCurve!$E$3)),C628&lt;MIN(_xlfn.ANCHORARRAY(FitCurve!$E$3))),"Out of range",IF(CurveFitting!$N$3="5PL",10^(CurveFitting!$U$26-((LOG10(((CurveFitting!$U$25-CurveFitting!$U$24)/(C628-CurveFitting!$U$24))^(1/CurveFitting!$U$28)-1))/1)/CurveFitting!$U$27),
IF(CurveFitting!$N$3="4PL",10^(CurveFitting!$U$26-((LOG10((CurveFitting!$U$25-CurveFitting!$U$24)/(C628-CurveFitting!$U$24)-1))/CurveFitting!$U$27)),
IF(CurveFitting!$N$3="Linear",(C628-CurveFitting!$U$24)/CurveFitting!$U$25,
IF(CurveFitting!$N$3="Hyperbolic",CurveFitting!$U$25*C628/(CurveFitting!$U$24-C628),
IF(CurveFitting!$N$3="Exp1",CurveFitting!$U$26*LN(CurveFitting!$U$25/(CurveFitting!$U$25-C628)-CurveFitting!$U$24/(CurveFitting!$U$25-C628)),
IF(CurveFitting!$N$3="Exp2",CurveFitting!$U$26*LOG(CurveFitting!$U$24/(CurveFitting!$U$24-C628)-CurveFitting!$U$25/(CurveFitting!$U$24-C628)),""))))))))</f>
        <v/>
      </c>
      <c r="E628" s="3" t="str">
        <f>IFERROR(IF(C628="","",IF(OR(C628&gt;MAX(_xlfn.ANCHORARRAY(FitCurve!$E$3)),C628&lt;MIN(_xlfn.ANCHORARRAY(FitCurve!$E$3))),"Out of range","[ " &amp; TEXT(_xlfn.FORECAST.LINEAR(C628,R628:S628,N628:O628),"#.####") &amp; ", " &amp; TEXT(_xlfn.FORECAST.LINEAR(C628,P628:Q628,L628:M628),"#.####") &amp; " ]")),"")</f>
        <v/>
      </c>
      <c r="H628" s="52" t="str">
        <f>IF(C628="","",_xlfn.XMATCH(C628,FitCurve!AE628:AE1627,-1))</f>
        <v/>
      </c>
      <c r="I628" s="52" t="str">
        <f>IF(C628="","",_xlfn.XMATCH(C628,FitCurve!AE628:AE1627,1))</f>
        <v/>
      </c>
      <c r="J628" s="52" t="str">
        <f>IF(C628="","",_xlfn.XMATCH(C628,FitCurve!AF628:AF1627,-1))</f>
        <v/>
      </c>
      <c r="K628" s="52" t="str">
        <f>IF(C628="","",_xlfn.XMATCH(C628,FitCurve!AF628:AF1627,1))</f>
        <v/>
      </c>
      <c r="L628" s="3" t="str" cm="1">
        <f t="array" ref="L628">IF(C628="","",INDEX(FitCurve!$AE$3:$AE$1002,H628))</f>
        <v/>
      </c>
      <c r="M628" s="3" t="str" cm="1">
        <f t="array" ref="M628">IF(C628="","",INDEX(FitCurve!$AE$3:$AE$1002,I628))</f>
        <v/>
      </c>
      <c r="N628" s="3" t="str" cm="1">
        <f t="array" ref="N628">IF(C628="","",INDEX(FitCurve!$AF$3:$AF$1002,J628))</f>
        <v/>
      </c>
      <c r="O628" s="3" t="str" cm="1">
        <f t="array" ref="O628">IF(C628="","",INDEX(FitCurve!$AF$3:$AF$1002,K628))</f>
        <v/>
      </c>
      <c r="P628" s="3" t="str" cm="1">
        <f t="array" ref="P628">IF(C628="","",INDEX(FitCurve!$B$3:$B$1002,H628))</f>
        <v/>
      </c>
      <c r="Q628" s="3" t="str" cm="1">
        <f t="array" ref="Q628">IF(C628="","",INDEX(FitCurve!$B$3:$B$1002,I628))</f>
        <v/>
      </c>
      <c r="R628" s="3" t="str" cm="1">
        <f t="array" ref="R628">IF(C628="","",INDEX(FitCurve!$B$3:$B$1002,J628))</f>
        <v/>
      </c>
      <c r="S628" s="3" t="str" cm="1">
        <f t="array" ref="S628">IF(C628="","",INDEX(FitCurve!$B$3:$B$1002,K628))</f>
        <v/>
      </c>
    </row>
    <row r="629" spans="3:19" x14ac:dyDescent="0.25">
      <c r="C629" s="36"/>
      <c r="D629" s="3" t="str">
        <f>IF(C629="","",IF(OR(C629&gt;MAX(_xlfn.ANCHORARRAY(FitCurve!$E$3)),C629&lt;MIN(_xlfn.ANCHORARRAY(FitCurve!$E$3))),"Out of range",IF(CurveFitting!$N$3="5PL",10^(CurveFitting!$U$26-((LOG10(((CurveFitting!$U$25-CurveFitting!$U$24)/(C629-CurveFitting!$U$24))^(1/CurveFitting!$U$28)-1))/1)/CurveFitting!$U$27),
IF(CurveFitting!$N$3="4PL",10^(CurveFitting!$U$26-((LOG10((CurveFitting!$U$25-CurveFitting!$U$24)/(C629-CurveFitting!$U$24)-1))/CurveFitting!$U$27)),
IF(CurveFitting!$N$3="Linear",(C629-CurveFitting!$U$24)/CurveFitting!$U$25,
IF(CurveFitting!$N$3="Hyperbolic",CurveFitting!$U$25*C629/(CurveFitting!$U$24-C629),
IF(CurveFitting!$N$3="Exp1",CurveFitting!$U$26*LN(CurveFitting!$U$25/(CurveFitting!$U$25-C629)-CurveFitting!$U$24/(CurveFitting!$U$25-C629)),
IF(CurveFitting!$N$3="Exp2",CurveFitting!$U$26*LOG(CurveFitting!$U$24/(CurveFitting!$U$24-C629)-CurveFitting!$U$25/(CurveFitting!$U$24-C629)),""))))))))</f>
        <v/>
      </c>
      <c r="E629" s="3" t="str">
        <f>IFERROR(IF(C629="","",IF(OR(C629&gt;MAX(_xlfn.ANCHORARRAY(FitCurve!$E$3)),C629&lt;MIN(_xlfn.ANCHORARRAY(FitCurve!$E$3))),"Out of range","[ " &amp; TEXT(_xlfn.FORECAST.LINEAR(C629,R629:S629,N629:O629),"#.####") &amp; ", " &amp; TEXT(_xlfn.FORECAST.LINEAR(C629,P629:Q629,L629:M629),"#.####") &amp; " ]")),"")</f>
        <v/>
      </c>
      <c r="H629" s="52" t="str">
        <f>IF(C629="","",_xlfn.XMATCH(C629,FitCurve!AE629:AE1628,-1))</f>
        <v/>
      </c>
      <c r="I629" s="52" t="str">
        <f>IF(C629="","",_xlfn.XMATCH(C629,FitCurve!AE629:AE1628,1))</f>
        <v/>
      </c>
      <c r="J629" s="52" t="str">
        <f>IF(C629="","",_xlfn.XMATCH(C629,FitCurve!AF629:AF1628,-1))</f>
        <v/>
      </c>
      <c r="K629" s="52" t="str">
        <f>IF(C629="","",_xlfn.XMATCH(C629,FitCurve!AF629:AF1628,1))</f>
        <v/>
      </c>
      <c r="L629" s="3" t="str" cm="1">
        <f t="array" ref="L629">IF(C629="","",INDEX(FitCurve!$AE$3:$AE$1002,H629))</f>
        <v/>
      </c>
      <c r="M629" s="3" t="str" cm="1">
        <f t="array" ref="M629">IF(C629="","",INDEX(FitCurve!$AE$3:$AE$1002,I629))</f>
        <v/>
      </c>
      <c r="N629" s="3" t="str" cm="1">
        <f t="array" ref="N629">IF(C629="","",INDEX(FitCurve!$AF$3:$AF$1002,J629))</f>
        <v/>
      </c>
      <c r="O629" s="3" t="str" cm="1">
        <f t="array" ref="O629">IF(C629="","",INDEX(FitCurve!$AF$3:$AF$1002,K629))</f>
        <v/>
      </c>
      <c r="P629" s="3" t="str" cm="1">
        <f t="array" ref="P629">IF(C629="","",INDEX(FitCurve!$B$3:$B$1002,H629))</f>
        <v/>
      </c>
      <c r="Q629" s="3" t="str" cm="1">
        <f t="array" ref="Q629">IF(C629="","",INDEX(FitCurve!$B$3:$B$1002,I629))</f>
        <v/>
      </c>
      <c r="R629" s="3" t="str" cm="1">
        <f t="array" ref="R629">IF(C629="","",INDEX(FitCurve!$B$3:$B$1002,J629))</f>
        <v/>
      </c>
      <c r="S629" s="3" t="str" cm="1">
        <f t="array" ref="S629">IF(C629="","",INDEX(FitCurve!$B$3:$B$1002,K629))</f>
        <v/>
      </c>
    </row>
    <row r="630" spans="3:19" x14ac:dyDescent="0.25">
      <c r="C630" s="36"/>
      <c r="D630" s="3" t="str">
        <f>IF(C630="","",IF(OR(C630&gt;MAX(_xlfn.ANCHORARRAY(FitCurve!$E$3)),C630&lt;MIN(_xlfn.ANCHORARRAY(FitCurve!$E$3))),"Out of range",IF(CurveFitting!$N$3="5PL",10^(CurveFitting!$U$26-((LOG10(((CurveFitting!$U$25-CurveFitting!$U$24)/(C630-CurveFitting!$U$24))^(1/CurveFitting!$U$28)-1))/1)/CurveFitting!$U$27),
IF(CurveFitting!$N$3="4PL",10^(CurveFitting!$U$26-((LOG10((CurveFitting!$U$25-CurveFitting!$U$24)/(C630-CurveFitting!$U$24)-1))/CurveFitting!$U$27)),
IF(CurveFitting!$N$3="Linear",(C630-CurveFitting!$U$24)/CurveFitting!$U$25,
IF(CurveFitting!$N$3="Hyperbolic",CurveFitting!$U$25*C630/(CurveFitting!$U$24-C630),
IF(CurveFitting!$N$3="Exp1",CurveFitting!$U$26*LN(CurveFitting!$U$25/(CurveFitting!$U$25-C630)-CurveFitting!$U$24/(CurveFitting!$U$25-C630)),
IF(CurveFitting!$N$3="Exp2",CurveFitting!$U$26*LOG(CurveFitting!$U$24/(CurveFitting!$U$24-C630)-CurveFitting!$U$25/(CurveFitting!$U$24-C630)),""))))))))</f>
        <v/>
      </c>
      <c r="E630" s="3" t="str">
        <f>IFERROR(IF(C630="","",IF(OR(C630&gt;MAX(_xlfn.ANCHORARRAY(FitCurve!$E$3)),C630&lt;MIN(_xlfn.ANCHORARRAY(FitCurve!$E$3))),"Out of range","[ " &amp; TEXT(_xlfn.FORECAST.LINEAR(C630,R630:S630,N630:O630),"#.####") &amp; ", " &amp; TEXT(_xlfn.FORECAST.LINEAR(C630,P630:Q630,L630:M630),"#.####") &amp; " ]")),"")</f>
        <v/>
      </c>
      <c r="H630" s="52" t="str">
        <f>IF(C630="","",_xlfn.XMATCH(C630,FitCurve!AE630:AE1629,-1))</f>
        <v/>
      </c>
      <c r="I630" s="52" t="str">
        <f>IF(C630="","",_xlfn.XMATCH(C630,FitCurve!AE630:AE1629,1))</f>
        <v/>
      </c>
      <c r="J630" s="52" t="str">
        <f>IF(C630="","",_xlfn.XMATCH(C630,FitCurve!AF630:AF1629,-1))</f>
        <v/>
      </c>
      <c r="K630" s="52" t="str">
        <f>IF(C630="","",_xlfn.XMATCH(C630,FitCurve!AF630:AF1629,1))</f>
        <v/>
      </c>
      <c r="L630" s="3" t="str" cm="1">
        <f t="array" ref="L630">IF(C630="","",INDEX(FitCurve!$AE$3:$AE$1002,H630))</f>
        <v/>
      </c>
      <c r="M630" s="3" t="str" cm="1">
        <f t="array" ref="M630">IF(C630="","",INDEX(FitCurve!$AE$3:$AE$1002,I630))</f>
        <v/>
      </c>
      <c r="N630" s="3" t="str" cm="1">
        <f t="array" ref="N630">IF(C630="","",INDEX(FitCurve!$AF$3:$AF$1002,J630))</f>
        <v/>
      </c>
      <c r="O630" s="3" t="str" cm="1">
        <f t="array" ref="O630">IF(C630="","",INDEX(FitCurve!$AF$3:$AF$1002,K630))</f>
        <v/>
      </c>
      <c r="P630" s="3" t="str" cm="1">
        <f t="array" ref="P630">IF(C630="","",INDEX(FitCurve!$B$3:$B$1002,H630))</f>
        <v/>
      </c>
      <c r="Q630" s="3" t="str" cm="1">
        <f t="array" ref="Q630">IF(C630="","",INDEX(FitCurve!$B$3:$B$1002,I630))</f>
        <v/>
      </c>
      <c r="R630" s="3" t="str" cm="1">
        <f t="array" ref="R630">IF(C630="","",INDEX(FitCurve!$B$3:$B$1002,J630))</f>
        <v/>
      </c>
      <c r="S630" s="3" t="str" cm="1">
        <f t="array" ref="S630">IF(C630="","",INDEX(FitCurve!$B$3:$B$1002,K630))</f>
        <v/>
      </c>
    </row>
    <row r="631" spans="3:19" x14ac:dyDescent="0.25">
      <c r="C631" s="36"/>
      <c r="D631" s="3" t="str">
        <f>IF(C631="","",IF(OR(C631&gt;MAX(_xlfn.ANCHORARRAY(FitCurve!$E$3)),C631&lt;MIN(_xlfn.ANCHORARRAY(FitCurve!$E$3))),"Out of range",IF(CurveFitting!$N$3="5PL",10^(CurveFitting!$U$26-((LOG10(((CurveFitting!$U$25-CurveFitting!$U$24)/(C631-CurveFitting!$U$24))^(1/CurveFitting!$U$28)-1))/1)/CurveFitting!$U$27),
IF(CurveFitting!$N$3="4PL",10^(CurveFitting!$U$26-((LOG10((CurveFitting!$U$25-CurveFitting!$U$24)/(C631-CurveFitting!$U$24)-1))/CurveFitting!$U$27)),
IF(CurveFitting!$N$3="Linear",(C631-CurveFitting!$U$24)/CurveFitting!$U$25,
IF(CurveFitting!$N$3="Hyperbolic",CurveFitting!$U$25*C631/(CurveFitting!$U$24-C631),
IF(CurveFitting!$N$3="Exp1",CurveFitting!$U$26*LN(CurveFitting!$U$25/(CurveFitting!$U$25-C631)-CurveFitting!$U$24/(CurveFitting!$U$25-C631)),
IF(CurveFitting!$N$3="Exp2",CurveFitting!$U$26*LOG(CurveFitting!$U$24/(CurveFitting!$U$24-C631)-CurveFitting!$U$25/(CurveFitting!$U$24-C631)),""))))))))</f>
        <v/>
      </c>
      <c r="E631" s="3" t="str">
        <f>IFERROR(IF(C631="","",IF(OR(C631&gt;MAX(_xlfn.ANCHORARRAY(FitCurve!$E$3)),C631&lt;MIN(_xlfn.ANCHORARRAY(FitCurve!$E$3))),"Out of range","[ " &amp; TEXT(_xlfn.FORECAST.LINEAR(C631,R631:S631,N631:O631),"#.####") &amp; ", " &amp; TEXT(_xlfn.FORECAST.LINEAR(C631,P631:Q631,L631:M631),"#.####") &amp; " ]")),"")</f>
        <v/>
      </c>
      <c r="H631" s="52" t="str">
        <f>IF(C631="","",_xlfn.XMATCH(C631,FitCurve!AE631:AE1630,-1))</f>
        <v/>
      </c>
      <c r="I631" s="52" t="str">
        <f>IF(C631="","",_xlfn.XMATCH(C631,FitCurve!AE631:AE1630,1))</f>
        <v/>
      </c>
      <c r="J631" s="52" t="str">
        <f>IF(C631="","",_xlfn.XMATCH(C631,FitCurve!AF631:AF1630,-1))</f>
        <v/>
      </c>
      <c r="K631" s="52" t="str">
        <f>IF(C631="","",_xlfn.XMATCH(C631,FitCurve!AF631:AF1630,1))</f>
        <v/>
      </c>
      <c r="L631" s="3" t="str" cm="1">
        <f t="array" ref="L631">IF(C631="","",INDEX(FitCurve!$AE$3:$AE$1002,H631))</f>
        <v/>
      </c>
      <c r="M631" s="3" t="str" cm="1">
        <f t="array" ref="M631">IF(C631="","",INDEX(FitCurve!$AE$3:$AE$1002,I631))</f>
        <v/>
      </c>
      <c r="N631" s="3" t="str" cm="1">
        <f t="array" ref="N631">IF(C631="","",INDEX(FitCurve!$AF$3:$AF$1002,J631))</f>
        <v/>
      </c>
      <c r="O631" s="3" t="str" cm="1">
        <f t="array" ref="O631">IF(C631="","",INDEX(FitCurve!$AF$3:$AF$1002,K631))</f>
        <v/>
      </c>
      <c r="P631" s="3" t="str" cm="1">
        <f t="array" ref="P631">IF(C631="","",INDEX(FitCurve!$B$3:$B$1002,H631))</f>
        <v/>
      </c>
      <c r="Q631" s="3" t="str" cm="1">
        <f t="array" ref="Q631">IF(C631="","",INDEX(FitCurve!$B$3:$B$1002,I631))</f>
        <v/>
      </c>
      <c r="R631" s="3" t="str" cm="1">
        <f t="array" ref="R631">IF(C631="","",INDEX(FitCurve!$B$3:$B$1002,J631))</f>
        <v/>
      </c>
      <c r="S631" s="3" t="str" cm="1">
        <f t="array" ref="S631">IF(C631="","",INDEX(FitCurve!$B$3:$B$1002,K631))</f>
        <v/>
      </c>
    </row>
    <row r="632" spans="3:19" x14ac:dyDescent="0.25">
      <c r="C632" s="36"/>
      <c r="D632" s="3" t="str">
        <f>IF(C632="","",IF(OR(C632&gt;MAX(_xlfn.ANCHORARRAY(FitCurve!$E$3)),C632&lt;MIN(_xlfn.ANCHORARRAY(FitCurve!$E$3))),"Out of range",IF(CurveFitting!$N$3="5PL",10^(CurveFitting!$U$26-((LOG10(((CurveFitting!$U$25-CurveFitting!$U$24)/(C632-CurveFitting!$U$24))^(1/CurveFitting!$U$28)-1))/1)/CurveFitting!$U$27),
IF(CurveFitting!$N$3="4PL",10^(CurveFitting!$U$26-((LOG10((CurveFitting!$U$25-CurveFitting!$U$24)/(C632-CurveFitting!$U$24)-1))/CurveFitting!$U$27)),
IF(CurveFitting!$N$3="Linear",(C632-CurveFitting!$U$24)/CurveFitting!$U$25,
IF(CurveFitting!$N$3="Hyperbolic",CurveFitting!$U$25*C632/(CurveFitting!$U$24-C632),
IF(CurveFitting!$N$3="Exp1",CurveFitting!$U$26*LN(CurveFitting!$U$25/(CurveFitting!$U$25-C632)-CurveFitting!$U$24/(CurveFitting!$U$25-C632)),
IF(CurveFitting!$N$3="Exp2",CurveFitting!$U$26*LOG(CurveFitting!$U$24/(CurveFitting!$U$24-C632)-CurveFitting!$U$25/(CurveFitting!$U$24-C632)),""))))))))</f>
        <v/>
      </c>
      <c r="E632" s="3" t="str">
        <f>IFERROR(IF(C632="","",IF(OR(C632&gt;MAX(_xlfn.ANCHORARRAY(FitCurve!$E$3)),C632&lt;MIN(_xlfn.ANCHORARRAY(FitCurve!$E$3))),"Out of range","[ " &amp; TEXT(_xlfn.FORECAST.LINEAR(C632,R632:S632,N632:O632),"#.####") &amp; ", " &amp; TEXT(_xlfn.FORECAST.LINEAR(C632,P632:Q632,L632:M632),"#.####") &amp; " ]")),"")</f>
        <v/>
      </c>
      <c r="H632" s="52" t="str">
        <f>IF(C632="","",_xlfn.XMATCH(C632,FitCurve!AE632:AE1631,-1))</f>
        <v/>
      </c>
      <c r="I632" s="52" t="str">
        <f>IF(C632="","",_xlfn.XMATCH(C632,FitCurve!AE632:AE1631,1))</f>
        <v/>
      </c>
      <c r="J632" s="52" t="str">
        <f>IF(C632="","",_xlfn.XMATCH(C632,FitCurve!AF632:AF1631,-1))</f>
        <v/>
      </c>
      <c r="K632" s="52" t="str">
        <f>IF(C632="","",_xlfn.XMATCH(C632,FitCurve!AF632:AF1631,1))</f>
        <v/>
      </c>
      <c r="L632" s="3" t="str" cm="1">
        <f t="array" ref="L632">IF(C632="","",INDEX(FitCurve!$AE$3:$AE$1002,H632))</f>
        <v/>
      </c>
      <c r="M632" s="3" t="str" cm="1">
        <f t="array" ref="M632">IF(C632="","",INDEX(FitCurve!$AE$3:$AE$1002,I632))</f>
        <v/>
      </c>
      <c r="N632" s="3" t="str" cm="1">
        <f t="array" ref="N632">IF(C632="","",INDEX(FitCurve!$AF$3:$AF$1002,J632))</f>
        <v/>
      </c>
      <c r="O632" s="3" t="str" cm="1">
        <f t="array" ref="O632">IF(C632="","",INDEX(FitCurve!$AF$3:$AF$1002,K632))</f>
        <v/>
      </c>
      <c r="P632" s="3" t="str" cm="1">
        <f t="array" ref="P632">IF(C632="","",INDEX(FitCurve!$B$3:$B$1002,H632))</f>
        <v/>
      </c>
      <c r="Q632" s="3" t="str" cm="1">
        <f t="array" ref="Q632">IF(C632="","",INDEX(FitCurve!$B$3:$B$1002,I632))</f>
        <v/>
      </c>
      <c r="R632" s="3" t="str" cm="1">
        <f t="array" ref="R632">IF(C632="","",INDEX(FitCurve!$B$3:$B$1002,J632))</f>
        <v/>
      </c>
      <c r="S632" s="3" t="str" cm="1">
        <f t="array" ref="S632">IF(C632="","",INDEX(FitCurve!$B$3:$B$1002,K632))</f>
        <v/>
      </c>
    </row>
    <row r="633" spans="3:19" x14ac:dyDescent="0.25">
      <c r="C633" s="36"/>
      <c r="D633" s="3" t="str">
        <f>IF(C633="","",IF(OR(C633&gt;MAX(_xlfn.ANCHORARRAY(FitCurve!$E$3)),C633&lt;MIN(_xlfn.ANCHORARRAY(FitCurve!$E$3))),"Out of range",IF(CurveFitting!$N$3="5PL",10^(CurveFitting!$U$26-((LOG10(((CurveFitting!$U$25-CurveFitting!$U$24)/(C633-CurveFitting!$U$24))^(1/CurveFitting!$U$28)-1))/1)/CurveFitting!$U$27),
IF(CurveFitting!$N$3="4PL",10^(CurveFitting!$U$26-((LOG10((CurveFitting!$U$25-CurveFitting!$U$24)/(C633-CurveFitting!$U$24)-1))/CurveFitting!$U$27)),
IF(CurveFitting!$N$3="Linear",(C633-CurveFitting!$U$24)/CurveFitting!$U$25,
IF(CurveFitting!$N$3="Hyperbolic",CurveFitting!$U$25*C633/(CurveFitting!$U$24-C633),
IF(CurveFitting!$N$3="Exp1",CurveFitting!$U$26*LN(CurveFitting!$U$25/(CurveFitting!$U$25-C633)-CurveFitting!$U$24/(CurveFitting!$U$25-C633)),
IF(CurveFitting!$N$3="Exp2",CurveFitting!$U$26*LOG(CurveFitting!$U$24/(CurveFitting!$U$24-C633)-CurveFitting!$U$25/(CurveFitting!$U$24-C633)),""))))))))</f>
        <v/>
      </c>
      <c r="E633" s="3" t="str">
        <f>IFERROR(IF(C633="","",IF(OR(C633&gt;MAX(_xlfn.ANCHORARRAY(FitCurve!$E$3)),C633&lt;MIN(_xlfn.ANCHORARRAY(FitCurve!$E$3))),"Out of range","[ " &amp; TEXT(_xlfn.FORECAST.LINEAR(C633,R633:S633,N633:O633),"#.####") &amp; ", " &amp; TEXT(_xlfn.FORECAST.LINEAR(C633,P633:Q633,L633:M633),"#.####") &amp; " ]")),"")</f>
        <v/>
      </c>
      <c r="H633" s="52" t="str">
        <f>IF(C633="","",_xlfn.XMATCH(C633,FitCurve!AE633:AE1632,-1))</f>
        <v/>
      </c>
      <c r="I633" s="52" t="str">
        <f>IF(C633="","",_xlfn.XMATCH(C633,FitCurve!AE633:AE1632,1))</f>
        <v/>
      </c>
      <c r="J633" s="52" t="str">
        <f>IF(C633="","",_xlfn.XMATCH(C633,FitCurve!AF633:AF1632,-1))</f>
        <v/>
      </c>
      <c r="K633" s="52" t="str">
        <f>IF(C633="","",_xlfn.XMATCH(C633,FitCurve!AF633:AF1632,1))</f>
        <v/>
      </c>
      <c r="L633" s="3" t="str" cm="1">
        <f t="array" ref="L633">IF(C633="","",INDEX(FitCurve!$AE$3:$AE$1002,H633))</f>
        <v/>
      </c>
      <c r="M633" s="3" t="str" cm="1">
        <f t="array" ref="M633">IF(C633="","",INDEX(FitCurve!$AE$3:$AE$1002,I633))</f>
        <v/>
      </c>
      <c r="N633" s="3" t="str" cm="1">
        <f t="array" ref="N633">IF(C633="","",INDEX(FitCurve!$AF$3:$AF$1002,J633))</f>
        <v/>
      </c>
      <c r="O633" s="3" t="str" cm="1">
        <f t="array" ref="O633">IF(C633="","",INDEX(FitCurve!$AF$3:$AF$1002,K633))</f>
        <v/>
      </c>
      <c r="P633" s="3" t="str" cm="1">
        <f t="array" ref="P633">IF(C633="","",INDEX(FitCurve!$B$3:$B$1002,H633))</f>
        <v/>
      </c>
      <c r="Q633" s="3" t="str" cm="1">
        <f t="array" ref="Q633">IF(C633="","",INDEX(FitCurve!$B$3:$B$1002,I633))</f>
        <v/>
      </c>
      <c r="R633" s="3" t="str" cm="1">
        <f t="array" ref="R633">IF(C633="","",INDEX(FitCurve!$B$3:$B$1002,J633))</f>
        <v/>
      </c>
      <c r="S633" s="3" t="str" cm="1">
        <f t="array" ref="S633">IF(C633="","",INDEX(FitCurve!$B$3:$B$1002,K633))</f>
        <v/>
      </c>
    </row>
    <row r="634" spans="3:19" x14ac:dyDescent="0.25">
      <c r="C634" s="36"/>
      <c r="D634" s="3" t="str">
        <f>IF(C634="","",IF(OR(C634&gt;MAX(_xlfn.ANCHORARRAY(FitCurve!$E$3)),C634&lt;MIN(_xlfn.ANCHORARRAY(FitCurve!$E$3))),"Out of range",IF(CurveFitting!$N$3="5PL",10^(CurveFitting!$U$26-((LOG10(((CurveFitting!$U$25-CurveFitting!$U$24)/(C634-CurveFitting!$U$24))^(1/CurveFitting!$U$28)-1))/1)/CurveFitting!$U$27),
IF(CurveFitting!$N$3="4PL",10^(CurveFitting!$U$26-((LOG10((CurveFitting!$U$25-CurveFitting!$U$24)/(C634-CurveFitting!$U$24)-1))/CurveFitting!$U$27)),
IF(CurveFitting!$N$3="Linear",(C634-CurveFitting!$U$24)/CurveFitting!$U$25,
IF(CurveFitting!$N$3="Hyperbolic",CurveFitting!$U$25*C634/(CurveFitting!$U$24-C634),
IF(CurveFitting!$N$3="Exp1",CurveFitting!$U$26*LN(CurveFitting!$U$25/(CurveFitting!$U$25-C634)-CurveFitting!$U$24/(CurveFitting!$U$25-C634)),
IF(CurveFitting!$N$3="Exp2",CurveFitting!$U$26*LOG(CurveFitting!$U$24/(CurveFitting!$U$24-C634)-CurveFitting!$U$25/(CurveFitting!$U$24-C634)),""))))))))</f>
        <v/>
      </c>
      <c r="E634" s="3" t="str">
        <f>IFERROR(IF(C634="","",IF(OR(C634&gt;MAX(_xlfn.ANCHORARRAY(FitCurve!$E$3)),C634&lt;MIN(_xlfn.ANCHORARRAY(FitCurve!$E$3))),"Out of range","[ " &amp; TEXT(_xlfn.FORECAST.LINEAR(C634,R634:S634,N634:O634),"#.####") &amp; ", " &amp; TEXT(_xlfn.FORECAST.LINEAR(C634,P634:Q634,L634:M634),"#.####") &amp; " ]")),"")</f>
        <v/>
      </c>
      <c r="H634" s="52" t="str">
        <f>IF(C634="","",_xlfn.XMATCH(C634,FitCurve!AE634:AE1633,-1))</f>
        <v/>
      </c>
      <c r="I634" s="52" t="str">
        <f>IF(C634="","",_xlfn.XMATCH(C634,FitCurve!AE634:AE1633,1))</f>
        <v/>
      </c>
      <c r="J634" s="52" t="str">
        <f>IF(C634="","",_xlfn.XMATCH(C634,FitCurve!AF634:AF1633,-1))</f>
        <v/>
      </c>
      <c r="K634" s="52" t="str">
        <f>IF(C634="","",_xlfn.XMATCH(C634,FitCurve!AF634:AF1633,1))</f>
        <v/>
      </c>
      <c r="L634" s="3" t="str" cm="1">
        <f t="array" ref="L634">IF(C634="","",INDEX(FitCurve!$AE$3:$AE$1002,H634))</f>
        <v/>
      </c>
      <c r="M634" s="3" t="str" cm="1">
        <f t="array" ref="M634">IF(C634="","",INDEX(FitCurve!$AE$3:$AE$1002,I634))</f>
        <v/>
      </c>
      <c r="N634" s="3" t="str" cm="1">
        <f t="array" ref="N634">IF(C634="","",INDEX(FitCurve!$AF$3:$AF$1002,J634))</f>
        <v/>
      </c>
      <c r="O634" s="3" t="str" cm="1">
        <f t="array" ref="O634">IF(C634="","",INDEX(FitCurve!$AF$3:$AF$1002,K634))</f>
        <v/>
      </c>
      <c r="P634" s="3" t="str" cm="1">
        <f t="array" ref="P634">IF(C634="","",INDEX(FitCurve!$B$3:$B$1002,H634))</f>
        <v/>
      </c>
      <c r="Q634" s="3" t="str" cm="1">
        <f t="array" ref="Q634">IF(C634="","",INDEX(FitCurve!$B$3:$B$1002,I634))</f>
        <v/>
      </c>
      <c r="R634" s="3" t="str" cm="1">
        <f t="array" ref="R634">IF(C634="","",INDEX(FitCurve!$B$3:$B$1002,J634))</f>
        <v/>
      </c>
      <c r="S634" s="3" t="str" cm="1">
        <f t="array" ref="S634">IF(C634="","",INDEX(FitCurve!$B$3:$B$1002,K634))</f>
        <v/>
      </c>
    </row>
    <row r="635" spans="3:19" x14ac:dyDescent="0.25">
      <c r="C635" s="36"/>
      <c r="D635" s="3" t="str">
        <f>IF(C635="","",IF(OR(C635&gt;MAX(_xlfn.ANCHORARRAY(FitCurve!$E$3)),C635&lt;MIN(_xlfn.ANCHORARRAY(FitCurve!$E$3))),"Out of range",IF(CurveFitting!$N$3="5PL",10^(CurveFitting!$U$26-((LOG10(((CurveFitting!$U$25-CurveFitting!$U$24)/(C635-CurveFitting!$U$24))^(1/CurveFitting!$U$28)-1))/1)/CurveFitting!$U$27),
IF(CurveFitting!$N$3="4PL",10^(CurveFitting!$U$26-((LOG10((CurveFitting!$U$25-CurveFitting!$U$24)/(C635-CurveFitting!$U$24)-1))/CurveFitting!$U$27)),
IF(CurveFitting!$N$3="Linear",(C635-CurveFitting!$U$24)/CurveFitting!$U$25,
IF(CurveFitting!$N$3="Hyperbolic",CurveFitting!$U$25*C635/(CurveFitting!$U$24-C635),
IF(CurveFitting!$N$3="Exp1",CurveFitting!$U$26*LN(CurveFitting!$U$25/(CurveFitting!$U$25-C635)-CurveFitting!$U$24/(CurveFitting!$U$25-C635)),
IF(CurveFitting!$N$3="Exp2",CurveFitting!$U$26*LOG(CurveFitting!$U$24/(CurveFitting!$U$24-C635)-CurveFitting!$U$25/(CurveFitting!$U$24-C635)),""))))))))</f>
        <v/>
      </c>
      <c r="E635" s="3" t="str">
        <f>IFERROR(IF(C635="","",IF(OR(C635&gt;MAX(_xlfn.ANCHORARRAY(FitCurve!$E$3)),C635&lt;MIN(_xlfn.ANCHORARRAY(FitCurve!$E$3))),"Out of range","[ " &amp; TEXT(_xlfn.FORECAST.LINEAR(C635,R635:S635,N635:O635),"#.####") &amp; ", " &amp; TEXT(_xlfn.FORECAST.LINEAR(C635,P635:Q635,L635:M635),"#.####") &amp; " ]")),"")</f>
        <v/>
      </c>
      <c r="H635" s="52" t="str">
        <f>IF(C635="","",_xlfn.XMATCH(C635,FitCurve!AE635:AE1634,-1))</f>
        <v/>
      </c>
      <c r="I635" s="52" t="str">
        <f>IF(C635="","",_xlfn.XMATCH(C635,FitCurve!AE635:AE1634,1))</f>
        <v/>
      </c>
      <c r="J635" s="52" t="str">
        <f>IF(C635="","",_xlfn.XMATCH(C635,FitCurve!AF635:AF1634,-1))</f>
        <v/>
      </c>
      <c r="K635" s="52" t="str">
        <f>IF(C635="","",_xlfn.XMATCH(C635,FitCurve!AF635:AF1634,1))</f>
        <v/>
      </c>
      <c r="L635" s="3" t="str" cm="1">
        <f t="array" ref="L635">IF(C635="","",INDEX(FitCurve!$AE$3:$AE$1002,H635))</f>
        <v/>
      </c>
      <c r="M635" s="3" t="str" cm="1">
        <f t="array" ref="M635">IF(C635="","",INDEX(FitCurve!$AE$3:$AE$1002,I635))</f>
        <v/>
      </c>
      <c r="N635" s="3" t="str" cm="1">
        <f t="array" ref="N635">IF(C635="","",INDEX(FitCurve!$AF$3:$AF$1002,J635))</f>
        <v/>
      </c>
      <c r="O635" s="3" t="str" cm="1">
        <f t="array" ref="O635">IF(C635="","",INDEX(FitCurve!$AF$3:$AF$1002,K635))</f>
        <v/>
      </c>
      <c r="P635" s="3" t="str" cm="1">
        <f t="array" ref="P635">IF(C635="","",INDEX(FitCurve!$B$3:$B$1002,H635))</f>
        <v/>
      </c>
      <c r="Q635" s="3" t="str" cm="1">
        <f t="array" ref="Q635">IF(C635="","",INDEX(FitCurve!$B$3:$B$1002,I635))</f>
        <v/>
      </c>
      <c r="R635" s="3" t="str" cm="1">
        <f t="array" ref="R635">IF(C635="","",INDEX(FitCurve!$B$3:$B$1002,J635))</f>
        <v/>
      </c>
      <c r="S635" s="3" t="str" cm="1">
        <f t="array" ref="S635">IF(C635="","",INDEX(FitCurve!$B$3:$B$1002,K635))</f>
        <v/>
      </c>
    </row>
    <row r="636" spans="3:19" x14ac:dyDescent="0.25">
      <c r="C636" s="36"/>
      <c r="D636" s="3" t="str">
        <f>IF(C636="","",IF(OR(C636&gt;MAX(_xlfn.ANCHORARRAY(FitCurve!$E$3)),C636&lt;MIN(_xlfn.ANCHORARRAY(FitCurve!$E$3))),"Out of range",IF(CurveFitting!$N$3="5PL",10^(CurveFitting!$U$26-((LOG10(((CurveFitting!$U$25-CurveFitting!$U$24)/(C636-CurveFitting!$U$24))^(1/CurveFitting!$U$28)-1))/1)/CurveFitting!$U$27),
IF(CurveFitting!$N$3="4PL",10^(CurveFitting!$U$26-((LOG10((CurveFitting!$U$25-CurveFitting!$U$24)/(C636-CurveFitting!$U$24)-1))/CurveFitting!$U$27)),
IF(CurveFitting!$N$3="Linear",(C636-CurveFitting!$U$24)/CurveFitting!$U$25,
IF(CurveFitting!$N$3="Hyperbolic",CurveFitting!$U$25*C636/(CurveFitting!$U$24-C636),
IF(CurveFitting!$N$3="Exp1",CurveFitting!$U$26*LN(CurveFitting!$U$25/(CurveFitting!$U$25-C636)-CurveFitting!$U$24/(CurveFitting!$U$25-C636)),
IF(CurveFitting!$N$3="Exp2",CurveFitting!$U$26*LOG(CurveFitting!$U$24/(CurveFitting!$U$24-C636)-CurveFitting!$U$25/(CurveFitting!$U$24-C636)),""))))))))</f>
        <v/>
      </c>
      <c r="E636" s="3" t="str">
        <f>IFERROR(IF(C636="","",IF(OR(C636&gt;MAX(_xlfn.ANCHORARRAY(FitCurve!$E$3)),C636&lt;MIN(_xlfn.ANCHORARRAY(FitCurve!$E$3))),"Out of range","[ " &amp; TEXT(_xlfn.FORECAST.LINEAR(C636,R636:S636,N636:O636),"#.####") &amp; ", " &amp; TEXT(_xlfn.FORECAST.LINEAR(C636,P636:Q636,L636:M636),"#.####") &amp; " ]")),"")</f>
        <v/>
      </c>
      <c r="H636" s="52" t="str">
        <f>IF(C636="","",_xlfn.XMATCH(C636,FitCurve!AE636:AE1635,-1))</f>
        <v/>
      </c>
      <c r="I636" s="52" t="str">
        <f>IF(C636="","",_xlfn.XMATCH(C636,FitCurve!AE636:AE1635,1))</f>
        <v/>
      </c>
      <c r="J636" s="52" t="str">
        <f>IF(C636="","",_xlfn.XMATCH(C636,FitCurve!AF636:AF1635,-1))</f>
        <v/>
      </c>
      <c r="K636" s="52" t="str">
        <f>IF(C636="","",_xlfn.XMATCH(C636,FitCurve!AF636:AF1635,1))</f>
        <v/>
      </c>
      <c r="L636" s="3" t="str" cm="1">
        <f t="array" ref="L636">IF(C636="","",INDEX(FitCurve!$AE$3:$AE$1002,H636))</f>
        <v/>
      </c>
      <c r="M636" s="3" t="str" cm="1">
        <f t="array" ref="M636">IF(C636="","",INDEX(FitCurve!$AE$3:$AE$1002,I636))</f>
        <v/>
      </c>
      <c r="N636" s="3" t="str" cm="1">
        <f t="array" ref="N636">IF(C636="","",INDEX(FitCurve!$AF$3:$AF$1002,J636))</f>
        <v/>
      </c>
      <c r="O636" s="3" t="str" cm="1">
        <f t="array" ref="O636">IF(C636="","",INDEX(FitCurve!$AF$3:$AF$1002,K636))</f>
        <v/>
      </c>
      <c r="P636" s="3" t="str" cm="1">
        <f t="array" ref="P636">IF(C636="","",INDEX(FitCurve!$B$3:$B$1002,H636))</f>
        <v/>
      </c>
      <c r="Q636" s="3" t="str" cm="1">
        <f t="array" ref="Q636">IF(C636="","",INDEX(FitCurve!$B$3:$B$1002,I636))</f>
        <v/>
      </c>
      <c r="R636" s="3" t="str" cm="1">
        <f t="array" ref="R636">IF(C636="","",INDEX(FitCurve!$B$3:$B$1002,J636))</f>
        <v/>
      </c>
      <c r="S636" s="3" t="str" cm="1">
        <f t="array" ref="S636">IF(C636="","",INDEX(FitCurve!$B$3:$B$1002,K636))</f>
        <v/>
      </c>
    </row>
    <row r="637" spans="3:19" x14ac:dyDescent="0.25">
      <c r="C637" s="36"/>
      <c r="D637" s="3" t="str">
        <f>IF(C637="","",IF(OR(C637&gt;MAX(_xlfn.ANCHORARRAY(FitCurve!$E$3)),C637&lt;MIN(_xlfn.ANCHORARRAY(FitCurve!$E$3))),"Out of range",IF(CurveFitting!$N$3="5PL",10^(CurveFitting!$U$26-((LOG10(((CurveFitting!$U$25-CurveFitting!$U$24)/(C637-CurveFitting!$U$24))^(1/CurveFitting!$U$28)-1))/1)/CurveFitting!$U$27),
IF(CurveFitting!$N$3="4PL",10^(CurveFitting!$U$26-((LOG10((CurveFitting!$U$25-CurveFitting!$U$24)/(C637-CurveFitting!$U$24)-1))/CurveFitting!$U$27)),
IF(CurveFitting!$N$3="Linear",(C637-CurveFitting!$U$24)/CurveFitting!$U$25,
IF(CurveFitting!$N$3="Hyperbolic",CurveFitting!$U$25*C637/(CurveFitting!$U$24-C637),
IF(CurveFitting!$N$3="Exp1",CurveFitting!$U$26*LN(CurveFitting!$U$25/(CurveFitting!$U$25-C637)-CurveFitting!$U$24/(CurveFitting!$U$25-C637)),
IF(CurveFitting!$N$3="Exp2",CurveFitting!$U$26*LOG(CurveFitting!$U$24/(CurveFitting!$U$24-C637)-CurveFitting!$U$25/(CurveFitting!$U$24-C637)),""))))))))</f>
        <v/>
      </c>
      <c r="E637" s="3" t="str">
        <f>IFERROR(IF(C637="","",IF(OR(C637&gt;MAX(_xlfn.ANCHORARRAY(FitCurve!$E$3)),C637&lt;MIN(_xlfn.ANCHORARRAY(FitCurve!$E$3))),"Out of range","[ " &amp; TEXT(_xlfn.FORECAST.LINEAR(C637,R637:S637,N637:O637),"#.####") &amp; ", " &amp; TEXT(_xlfn.FORECAST.LINEAR(C637,P637:Q637,L637:M637),"#.####") &amp; " ]")),"")</f>
        <v/>
      </c>
      <c r="H637" s="52" t="str">
        <f>IF(C637="","",_xlfn.XMATCH(C637,FitCurve!AE637:AE1636,-1))</f>
        <v/>
      </c>
      <c r="I637" s="52" t="str">
        <f>IF(C637="","",_xlfn.XMATCH(C637,FitCurve!AE637:AE1636,1))</f>
        <v/>
      </c>
      <c r="J637" s="52" t="str">
        <f>IF(C637="","",_xlfn.XMATCH(C637,FitCurve!AF637:AF1636,-1))</f>
        <v/>
      </c>
      <c r="K637" s="52" t="str">
        <f>IF(C637="","",_xlfn.XMATCH(C637,FitCurve!AF637:AF1636,1))</f>
        <v/>
      </c>
      <c r="L637" s="3" t="str" cm="1">
        <f t="array" ref="L637">IF(C637="","",INDEX(FitCurve!$AE$3:$AE$1002,H637))</f>
        <v/>
      </c>
      <c r="M637" s="3" t="str" cm="1">
        <f t="array" ref="M637">IF(C637="","",INDEX(FitCurve!$AE$3:$AE$1002,I637))</f>
        <v/>
      </c>
      <c r="N637" s="3" t="str" cm="1">
        <f t="array" ref="N637">IF(C637="","",INDEX(FitCurve!$AF$3:$AF$1002,J637))</f>
        <v/>
      </c>
      <c r="O637" s="3" t="str" cm="1">
        <f t="array" ref="O637">IF(C637="","",INDEX(FitCurve!$AF$3:$AF$1002,K637))</f>
        <v/>
      </c>
      <c r="P637" s="3" t="str" cm="1">
        <f t="array" ref="P637">IF(C637="","",INDEX(FitCurve!$B$3:$B$1002,H637))</f>
        <v/>
      </c>
      <c r="Q637" s="3" t="str" cm="1">
        <f t="array" ref="Q637">IF(C637="","",INDEX(FitCurve!$B$3:$B$1002,I637))</f>
        <v/>
      </c>
      <c r="R637" s="3" t="str" cm="1">
        <f t="array" ref="R637">IF(C637="","",INDEX(FitCurve!$B$3:$B$1002,J637))</f>
        <v/>
      </c>
      <c r="S637" s="3" t="str" cm="1">
        <f t="array" ref="S637">IF(C637="","",INDEX(FitCurve!$B$3:$B$1002,K637))</f>
        <v/>
      </c>
    </row>
    <row r="638" spans="3:19" x14ac:dyDescent="0.25">
      <c r="C638" s="36"/>
      <c r="D638" s="3" t="str">
        <f>IF(C638="","",IF(OR(C638&gt;MAX(_xlfn.ANCHORARRAY(FitCurve!$E$3)),C638&lt;MIN(_xlfn.ANCHORARRAY(FitCurve!$E$3))),"Out of range",IF(CurveFitting!$N$3="5PL",10^(CurveFitting!$U$26-((LOG10(((CurveFitting!$U$25-CurveFitting!$U$24)/(C638-CurveFitting!$U$24))^(1/CurveFitting!$U$28)-1))/1)/CurveFitting!$U$27),
IF(CurveFitting!$N$3="4PL",10^(CurveFitting!$U$26-((LOG10((CurveFitting!$U$25-CurveFitting!$U$24)/(C638-CurveFitting!$U$24)-1))/CurveFitting!$U$27)),
IF(CurveFitting!$N$3="Linear",(C638-CurveFitting!$U$24)/CurveFitting!$U$25,
IF(CurveFitting!$N$3="Hyperbolic",CurveFitting!$U$25*C638/(CurveFitting!$U$24-C638),
IF(CurveFitting!$N$3="Exp1",CurveFitting!$U$26*LN(CurveFitting!$U$25/(CurveFitting!$U$25-C638)-CurveFitting!$U$24/(CurveFitting!$U$25-C638)),
IF(CurveFitting!$N$3="Exp2",CurveFitting!$U$26*LOG(CurveFitting!$U$24/(CurveFitting!$U$24-C638)-CurveFitting!$U$25/(CurveFitting!$U$24-C638)),""))))))))</f>
        <v/>
      </c>
      <c r="E638" s="3" t="str">
        <f>IFERROR(IF(C638="","",IF(OR(C638&gt;MAX(_xlfn.ANCHORARRAY(FitCurve!$E$3)),C638&lt;MIN(_xlfn.ANCHORARRAY(FitCurve!$E$3))),"Out of range","[ " &amp; TEXT(_xlfn.FORECAST.LINEAR(C638,R638:S638,N638:O638),"#.####") &amp; ", " &amp; TEXT(_xlfn.FORECAST.LINEAR(C638,P638:Q638,L638:M638),"#.####") &amp; " ]")),"")</f>
        <v/>
      </c>
      <c r="H638" s="52" t="str">
        <f>IF(C638="","",_xlfn.XMATCH(C638,FitCurve!AE638:AE1637,-1))</f>
        <v/>
      </c>
      <c r="I638" s="52" t="str">
        <f>IF(C638="","",_xlfn.XMATCH(C638,FitCurve!AE638:AE1637,1))</f>
        <v/>
      </c>
      <c r="J638" s="52" t="str">
        <f>IF(C638="","",_xlfn.XMATCH(C638,FitCurve!AF638:AF1637,-1))</f>
        <v/>
      </c>
      <c r="K638" s="52" t="str">
        <f>IF(C638="","",_xlfn.XMATCH(C638,FitCurve!AF638:AF1637,1))</f>
        <v/>
      </c>
      <c r="L638" s="3" t="str" cm="1">
        <f t="array" ref="L638">IF(C638="","",INDEX(FitCurve!$AE$3:$AE$1002,H638))</f>
        <v/>
      </c>
      <c r="M638" s="3" t="str" cm="1">
        <f t="array" ref="M638">IF(C638="","",INDEX(FitCurve!$AE$3:$AE$1002,I638))</f>
        <v/>
      </c>
      <c r="N638" s="3" t="str" cm="1">
        <f t="array" ref="N638">IF(C638="","",INDEX(FitCurve!$AF$3:$AF$1002,J638))</f>
        <v/>
      </c>
      <c r="O638" s="3" t="str" cm="1">
        <f t="array" ref="O638">IF(C638="","",INDEX(FitCurve!$AF$3:$AF$1002,K638))</f>
        <v/>
      </c>
      <c r="P638" s="3" t="str" cm="1">
        <f t="array" ref="P638">IF(C638="","",INDEX(FitCurve!$B$3:$B$1002,H638))</f>
        <v/>
      </c>
      <c r="Q638" s="3" t="str" cm="1">
        <f t="array" ref="Q638">IF(C638="","",INDEX(FitCurve!$B$3:$B$1002,I638))</f>
        <v/>
      </c>
      <c r="R638" s="3" t="str" cm="1">
        <f t="array" ref="R638">IF(C638="","",INDEX(FitCurve!$B$3:$B$1002,J638))</f>
        <v/>
      </c>
      <c r="S638" s="3" t="str" cm="1">
        <f t="array" ref="S638">IF(C638="","",INDEX(FitCurve!$B$3:$B$1002,K638))</f>
        <v/>
      </c>
    </row>
    <row r="639" spans="3:19" x14ac:dyDescent="0.25">
      <c r="C639" s="36"/>
      <c r="D639" s="3" t="str">
        <f>IF(C639="","",IF(OR(C639&gt;MAX(_xlfn.ANCHORARRAY(FitCurve!$E$3)),C639&lt;MIN(_xlfn.ANCHORARRAY(FitCurve!$E$3))),"Out of range",IF(CurveFitting!$N$3="5PL",10^(CurveFitting!$U$26-((LOG10(((CurveFitting!$U$25-CurveFitting!$U$24)/(C639-CurveFitting!$U$24))^(1/CurveFitting!$U$28)-1))/1)/CurveFitting!$U$27),
IF(CurveFitting!$N$3="4PL",10^(CurveFitting!$U$26-((LOG10((CurveFitting!$U$25-CurveFitting!$U$24)/(C639-CurveFitting!$U$24)-1))/CurveFitting!$U$27)),
IF(CurveFitting!$N$3="Linear",(C639-CurveFitting!$U$24)/CurveFitting!$U$25,
IF(CurveFitting!$N$3="Hyperbolic",CurveFitting!$U$25*C639/(CurveFitting!$U$24-C639),
IF(CurveFitting!$N$3="Exp1",CurveFitting!$U$26*LN(CurveFitting!$U$25/(CurveFitting!$U$25-C639)-CurveFitting!$U$24/(CurveFitting!$U$25-C639)),
IF(CurveFitting!$N$3="Exp2",CurveFitting!$U$26*LOG(CurveFitting!$U$24/(CurveFitting!$U$24-C639)-CurveFitting!$U$25/(CurveFitting!$U$24-C639)),""))))))))</f>
        <v/>
      </c>
      <c r="E639" s="3" t="str">
        <f>IFERROR(IF(C639="","",IF(OR(C639&gt;MAX(_xlfn.ANCHORARRAY(FitCurve!$E$3)),C639&lt;MIN(_xlfn.ANCHORARRAY(FitCurve!$E$3))),"Out of range","[ " &amp; TEXT(_xlfn.FORECAST.LINEAR(C639,R639:S639,N639:O639),"#.####") &amp; ", " &amp; TEXT(_xlfn.FORECAST.LINEAR(C639,P639:Q639,L639:M639),"#.####") &amp; " ]")),"")</f>
        <v/>
      </c>
      <c r="H639" s="52" t="str">
        <f>IF(C639="","",_xlfn.XMATCH(C639,FitCurve!AE639:AE1638,-1))</f>
        <v/>
      </c>
      <c r="I639" s="52" t="str">
        <f>IF(C639="","",_xlfn.XMATCH(C639,FitCurve!AE639:AE1638,1))</f>
        <v/>
      </c>
      <c r="J639" s="52" t="str">
        <f>IF(C639="","",_xlfn.XMATCH(C639,FitCurve!AF639:AF1638,-1))</f>
        <v/>
      </c>
      <c r="K639" s="52" t="str">
        <f>IF(C639="","",_xlfn.XMATCH(C639,FitCurve!AF639:AF1638,1))</f>
        <v/>
      </c>
      <c r="L639" s="3" t="str" cm="1">
        <f t="array" ref="L639">IF(C639="","",INDEX(FitCurve!$AE$3:$AE$1002,H639))</f>
        <v/>
      </c>
      <c r="M639" s="3" t="str" cm="1">
        <f t="array" ref="M639">IF(C639="","",INDEX(FitCurve!$AE$3:$AE$1002,I639))</f>
        <v/>
      </c>
      <c r="N639" s="3" t="str" cm="1">
        <f t="array" ref="N639">IF(C639="","",INDEX(FitCurve!$AF$3:$AF$1002,J639))</f>
        <v/>
      </c>
      <c r="O639" s="3" t="str" cm="1">
        <f t="array" ref="O639">IF(C639="","",INDEX(FitCurve!$AF$3:$AF$1002,K639))</f>
        <v/>
      </c>
      <c r="P639" s="3" t="str" cm="1">
        <f t="array" ref="P639">IF(C639="","",INDEX(FitCurve!$B$3:$B$1002,H639))</f>
        <v/>
      </c>
      <c r="Q639" s="3" t="str" cm="1">
        <f t="array" ref="Q639">IF(C639="","",INDEX(FitCurve!$B$3:$B$1002,I639))</f>
        <v/>
      </c>
      <c r="R639" s="3" t="str" cm="1">
        <f t="array" ref="R639">IF(C639="","",INDEX(FitCurve!$B$3:$B$1002,J639))</f>
        <v/>
      </c>
      <c r="S639" s="3" t="str" cm="1">
        <f t="array" ref="S639">IF(C639="","",INDEX(FitCurve!$B$3:$B$1002,K639))</f>
        <v/>
      </c>
    </row>
    <row r="640" spans="3:19" x14ac:dyDescent="0.25">
      <c r="C640" s="36"/>
      <c r="D640" s="3" t="str">
        <f>IF(C640="","",IF(OR(C640&gt;MAX(_xlfn.ANCHORARRAY(FitCurve!$E$3)),C640&lt;MIN(_xlfn.ANCHORARRAY(FitCurve!$E$3))),"Out of range",IF(CurveFitting!$N$3="5PL",10^(CurveFitting!$U$26-((LOG10(((CurveFitting!$U$25-CurveFitting!$U$24)/(C640-CurveFitting!$U$24))^(1/CurveFitting!$U$28)-1))/1)/CurveFitting!$U$27),
IF(CurveFitting!$N$3="4PL",10^(CurveFitting!$U$26-((LOG10((CurveFitting!$U$25-CurveFitting!$U$24)/(C640-CurveFitting!$U$24)-1))/CurveFitting!$U$27)),
IF(CurveFitting!$N$3="Linear",(C640-CurveFitting!$U$24)/CurveFitting!$U$25,
IF(CurveFitting!$N$3="Hyperbolic",CurveFitting!$U$25*C640/(CurveFitting!$U$24-C640),
IF(CurveFitting!$N$3="Exp1",CurveFitting!$U$26*LN(CurveFitting!$U$25/(CurveFitting!$U$25-C640)-CurveFitting!$U$24/(CurveFitting!$U$25-C640)),
IF(CurveFitting!$N$3="Exp2",CurveFitting!$U$26*LOG(CurveFitting!$U$24/(CurveFitting!$U$24-C640)-CurveFitting!$U$25/(CurveFitting!$U$24-C640)),""))))))))</f>
        <v/>
      </c>
      <c r="E640" s="3" t="str">
        <f>IFERROR(IF(C640="","",IF(OR(C640&gt;MAX(_xlfn.ANCHORARRAY(FitCurve!$E$3)),C640&lt;MIN(_xlfn.ANCHORARRAY(FitCurve!$E$3))),"Out of range","[ " &amp; TEXT(_xlfn.FORECAST.LINEAR(C640,R640:S640,N640:O640),"#.####") &amp; ", " &amp; TEXT(_xlfn.FORECAST.LINEAR(C640,P640:Q640,L640:M640),"#.####") &amp; " ]")),"")</f>
        <v/>
      </c>
      <c r="H640" s="52" t="str">
        <f>IF(C640="","",_xlfn.XMATCH(C640,FitCurve!AE640:AE1639,-1))</f>
        <v/>
      </c>
      <c r="I640" s="52" t="str">
        <f>IF(C640="","",_xlfn.XMATCH(C640,FitCurve!AE640:AE1639,1))</f>
        <v/>
      </c>
      <c r="J640" s="52" t="str">
        <f>IF(C640="","",_xlfn.XMATCH(C640,FitCurve!AF640:AF1639,-1))</f>
        <v/>
      </c>
      <c r="K640" s="52" t="str">
        <f>IF(C640="","",_xlfn.XMATCH(C640,FitCurve!AF640:AF1639,1))</f>
        <v/>
      </c>
      <c r="L640" s="3" t="str" cm="1">
        <f t="array" ref="L640">IF(C640="","",INDEX(FitCurve!$AE$3:$AE$1002,H640))</f>
        <v/>
      </c>
      <c r="M640" s="3" t="str" cm="1">
        <f t="array" ref="M640">IF(C640="","",INDEX(FitCurve!$AE$3:$AE$1002,I640))</f>
        <v/>
      </c>
      <c r="N640" s="3" t="str" cm="1">
        <f t="array" ref="N640">IF(C640="","",INDEX(FitCurve!$AF$3:$AF$1002,J640))</f>
        <v/>
      </c>
      <c r="O640" s="3" t="str" cm="1">
        <f t="array" ref="O640">IF(C640="","",INDEX(FitCurve!$AF$3:$AF$1002,K640))</f>
        <v/>
      </c>
      <c r="P640" s="3" t="str" cm="1">
        <f t="array" ref="P640">IF(C640="","",INDEX(FitCurve!$B$3:$B$1002,H640))</f>
        <v/>
      </c>
      <c r="Q640" s="3" t="str" cm="1">
        <f t="array" ref="Q640">IF(C640="","",INDEX(FitCurve!$B$3:$B$1002,I640))</f>
        <v/>
      </c>
      <c r="R640" s="3" t="str" cm="1">
        <f t="array" ref="R640">IF(C640="","",INDEX(FitCurve!$B$3:$B$1002,J640))</f>
        <v/>
      </c>
      <c r="S640" s="3" t="str" cm="1">
        <f t="array" ref="S640">IF(C640="","",INDEX(FitCurve!$B$3:$B$1002,K640))</f>
        <v/>
      </c>
    </row>
    <row r="641" spans="3:19" x14ac:dyDescent="0.25">
      <c r="C641" s="36"/>
      <c r="D641" s="3" t="str">
        <f>IF(C641="","",IF(OR(C641&gt;MAX(_xlfn.ANCHORARRAY(FitCurve!$E$3)),C641&lt;MIN(_xlfn.ANCHORARRAY(FitCurve!$E$3))),"Out of range",IF(CurveFitting!$N$3="5PL",10^(CurveFitting!$U$26-((LOG10(((CurveFitting!$U$25-CurveFitting!$U$24)/(C641-CurveFitting!$U$24))^(1/CurveFitting!$U$28)-1))/1)/CurveFitting!$U$27),
IF(CurveFitting!$N$3="4PL",10^(CurveFitting!$U$26-((LOG10((CurveFitting!$U$25-CurveFitting!$U$24)/(C641-CurveFitting!$U$24)-1))/CurveFitting!$U$27)),
IF(CurveFitting!$N$3="Linear",(C641-CurveFitting!$U$24)/CurveFitting!$U$25,
IF(CurveFitting!$N$3="Hyperbolic",CurveFitting!$U$25*C641/(CurveFitting!$U$24-C641),
IF(CurveFitting!$N$3="Exp1",CurveFitting!$U$26*LN(CurveFitting!$U$25/(CurveFitting!$U$25-C641)-CurveFitting!$U$24/(CurveFitting!$U$25-C641)),
IF(CurveFitting!$N$3="Exp2",CurveFitting!$U$26*LOG(CurveFitting!$U$24/(CurveFitting!$U$24-C641)-CurveFitting!$U$25/(CurveFitting!$U$24-C641)),""))))))))</f>
        <v/>
      </c>
      <c r="E641" s="3" t="str">
        <f>IFERROR(IF(C641="","",IF(OR(C641&gt;MAX(_xlfn.ANCHORARRAY(FitCurve!$E$3)),C641&lt;MIN(_xlfn.ANCHORARRAY(FitCurve!$E$3))),"Out of range","[ " &amp; TEXT(_xlfn.FORECAST.LINEAR(C641,R641:S641,N641:O641),"#.####") &amp; ", " &amp; TEXT(_xlfn.FORECAST.LINEAR(C641,P641:Q641,L641:M641),"#.####") &amp; " ]")),"")</f>
        <v/>
      </c>
      <c r="H641" s="52" t="str">
        <f>IF(C641="","",_xlfn.XMATCH(C641,FitCurve!AE641:AE1640,-1))</f>
        <v/>
      </c>
      <c r="I641" s="52" t="str">
        <f>IF(C641="","",_xlfn.XMATCH(C641,FitCurve!AE641:AE1640,1))</f>
        <v/>
      </c>
      <c r="J641" s="52" t="str">
        <f>IF(C641="","",_xlfn.XMATCH(C641,FitCurve!AF641:AF1640,-1))</f>
        <v/>
      </c>
      <c r="K641" s="52" t="str">
        <f>IF(C641="","",_xlfn.XMATCH(C641,FitCurve!AF641:AF1640,1))</f>
        <v/>
      </c>
      <c r="L641" s="3" t="str" cm="1">
        <f t="array" ref="L641">IF(C641="","",INDEX(FitCurve!$AE$3:$AE$1002,H641))</f>
        <v/>
      </c>
      <c r="M641" s="3" t="str" cm="1">
        <f t="array" ref="M641">IF(C641="","",INDEX(FitCurve!$AE$3:$AE$1002,I641))</f>
        <v/>
      </c>
      <c r="N641" s="3" t="str" cm="1">
        <f t="array" ref="N641">IF(C641="","",INDEX(FitCurve!$AF$3:$AF$1002,J641))</f>
        <v/>
      </c>
      <c r="O641" s="3" t="str" cm="1">
        <f t="array" ref="O641">IF(C641="","",INDEX(FitCurve!$AF$3:$AF$1002,K641))</f>
        <v/>
      </c>
      <c r="P641" s="3" t="str" cm="1">
        <f t="array" ref="P641">IF(C641="","",INDEX(FitCurve!$B$3:$B$1002,H641))</f>
        <v/>
      </c>
      <c r="Q641" s="3" t="str" cm="1">
        <f t="array" ref="Q641">IF(C641="","",INDEX(FitCurve!$B$3:$B$1002,I641))</f>
        <v/>
      </c>
      <c r="R641" s="3" t="str" cm="1">
        <f t="array" ref="R641">IF(C641="","",INDEX(FitCurve!$B$3:$B$1002,J641))</f>
        <v/>
      </c>
      <c r="S641" s="3" t="str" cm="1">
        <f t="array" ref="S641">IF(C641="","",INDEX(FitCurve!$B$3:$B$1002,K641))</f>
        <v/>
      </c>
    </row>
    <row r="642" spans="3:19" x14ac:dyDescent="0.25">
      <c r="C642" s="36"/>
      <c r="D642" s="3" t="str">
        <f>IF(C642="","",IF(OR(C642&gt;MAX(_xlfn.ANCHORARRAY(FitCurve!$E$3)),C642&lt;MIN(_xlfn.ANCHORARRAY(FitCurve!$E$3))),"Out of range",IF(CurveFitting!$N$3="5PL",10^(CurveFitting!$U$26-((LOG10(((CurveFitting!$U$25-CurveFitting!$U$24)/(C642-CurveFitting!$U$24))^(1/CurveFitting!$U$28)-1))/1)/CurveFitting!$U$27),
IF(CurveFitting!$N$3="4PL",10^(CurveFitting!$U$26-((LOG10((CurveFitting!$U$25-CurveFitting!$U$24)/(C642-CurveFitting!$U$24)-1))/CurveFitting!$U$27)),
IF(CurveFitting!$N$3="Linear",(C642-CurveFitting!$U$24)/CurveFitting!$U$25,
IF(CurveFitting!$N$3="Hyperbolic",CurveFitting!$U$25*C642/(CurveFitting!$U$24-C642),
IF(CurveFitting!$N$3="Exp1",CurveFitting!$U$26*LN(CurveFitting!$U$25/(CurveFitting!$U$25-C642)-CurveFitting!$U$24/(CurveFitting!$U$25-C642)),
IF(CurveFitting!$N$3="Exp2",CurveFitting!$U$26*LOG(CurveFitting!$U$24/(CurveFitting!$U$24-C642)-CurveFitting!$U$25/(CurveFitting!$U$24-C642)),""))))))))</f>
        <v/>
      </c>
      <c r="E642" s="3" t="str">
        <f>IFERROR(IF(C642="","",IF(OR(C642&gt;MAX(_xlfn.ANCHORARRAY(FitCurve!$E$3)),C642&lt;MIN(_xlfn.ANCHORARRAY(FitCurve!$E$3))),"Out of range","[ " &amp; TEXT(_xlfn.FORECAST.LINEAR(C642,R642:S642,N642:O642),"#.####") &amp; ", " &amp; TEXT(_xlfn.FORECAST.LINEAR(C642,P642:Q642,L642:M642),"#.####") &amp; " ]")),"")</f>
        <v/>
      </c>
      <c r="H642" s="52" t="str">
        <f>IF(C642="","",_xlfn.XMATCH(C642,FitCurve!AE642:AE1641,-1))</f>
        <v/>
      </c>
      <c r="I642" s="52" t="str">
        <f>IF(C642="","",_xlfn.XMATCH(C642,FitCurve!AE642:AE1641,1))</f>
        <v/>
      </c>
      <c r="J642" s="52" t="str">
        <f>IF(C642="","",_xlfn.XMATCH(C642,FitCurve!AF642:AF1641,-1))</f>
        <v/>
      </c>
      <c r="K642" s="52" t="str">
        <f>IF(C642="","",_xlfn.XMATCH(C642,FitCurve!AF642:AF1641,1))</f>
        <v/>
      </c>
      <c r="L642" s="3" t="str" cm="1">
        <f t="array" ref="L642">IF(C642="","",INDEX(FitCurve!$AE$3:$AE$1002,H642))</f>
        <v/>
      </c>
      <c r="M642" s="3" t="str" cm="1">
        <f t="array" ref="M642">IF(C642="","",INDEX(FitCurve!$AE$3:$AE$1002,I642))</f>
        <v/>
      </c>
      <c r="N642" s="3" t="str" cm="1">
        <f t="array" ref="N642">IF(C642="","",INDEX(FitCurve!$AF$3:$AF$1002,J642))</f>
        <v/>
      </c>
      <c r="O642" s="3" t="str" cm="1">
        <f t="array" ref="O642">IF(C642="","",INDEX(FitCurve!$AF$3:$AF$1002,K642))</f>
        <v/>
      </c>
      <c r="P642" s="3" t="str" cm="1">
        <f t="array" ref="P642">IF(C642="","",INDEX(FitCurve!$B$3:$B$1002,H642))</f>
        <v/>
      </c>
      <c r="Q642" s="3" t="str" cm="1">
        <f t="array" ref="Q642">IF(C642="","",INDEX(FitCurve!$B$3:$B$1002,I642))</f>
        <v/>
      </c>
      <c r="R642" s="3" t="str" cm="1">
        <f t="array" ref="R642">IF(C642="","",INDEX(FitCurve!$B$3:$B$1002,J642))</f>
        <v/>
      </c>
      <c r="S642" s="3" t="str" cm="1">
        <f t="array" ref="S642">IF(C642="","",INDEX(FitCurve!$B$3:$B$1002,K642))</f>
        <v/>
      </c>
    </row>
    <row r="643" spans="3:19" x14ac:dyDescent="0.25">
      <c r="C643" s="36"/>
      <c r="D643" s="3" t="str">
        <f>IF(C643="","",IF(OR(C643&gt;MAX(_xlfn.ANCHORARRAY(FitCurve!$E$3)),C643&lt;MIN(_xlfn.ANCHORARRAY(FitCurve!$E$3))),"Out of range",IF(CurveFitting!$N$3="5PL",10^(CurveFitting!$U$26-((LOG10(((CurveFitting!$U$25-CurveFitting!$U$24)/(C643-CurveFitting!$U$24))^(1/CurveFitting!$U$28)-1))/1)/CurveFitting!$U$27),
IF(CurveFitting!$N$3="4PL",10^(CurveFitting!$U$26-((LOG10((CurveFitting!$U$25-CurveFitting!$U$24)/(C643-CurveFitting!$U$24)-1))/CurveFitting!$U$27)),
IF(CurveFitting!$N$3="Linear",(C643-CurveFitting!$U$24)/CurveFitting!$U$25,
IF(CurveFitting!$N$3="Hyperbolic",CurveFitting!$U$25*C643/(CurveFitting!$U$24-C643),
IF(CurveFitting!$N$3="Exp1",CurveFitting!$U$26*LN(CurveFitting!$U$25/(CurveFitting!$U$25-C643)-CurveFitting!$U$24/(CurveFitting!$U$25-C643)),
IF(CurveFitting!$N$3="Exp2",CurveFitting!$U$26*LOG(CurveFitting!$U$24/(CurveFitting!$U$24-C643)-CurveFitting!$U$25/(CurveFitting!$U$24-C643)),""))))))))</f>
        <v/>
      </c>
      <c r="E643" s="3" t="str">
        <f>IFERROR(IF(C643="","",IF(OR(C643&gt;MAX(_xlfn.ANCHORARRAY(FitCurve!$E$3)),C643&lt;MIN(_xlfn.ANCHORARRAY(FitCurve!$E$3))),"Out of range","[ " &amp; TEXT(_xlfn.FORECAST.LINEAR(C643,R643:S643,N643:O643),"#.####") &amp; ", " &amp; TEXT(_xlfn.FORECAST.LINEAR(C643,P643:Q643,L643:M643),"#.####") &amp; " ]")),"")</f>
        <v/>
      </c>
      <c r="H643" s="52" t="str">
        <f>IF(C643="","",_xlfn.XMATCH(C643,FitCurve!AE643:AE1642,-1))</f>
        <v/>
      </c>
      <c r="I643" s="52" t="str">
        <f>IF(C643="","",_xlfn.XMATCH(C643,FitCurve!AE643:AE1642,1))</f>
        <v/>
      </c>
      <c r="J643" s="52" t="str">
        <f>IF(C643="","",_xlfn.XMATCH(C643,FitCurve!AF643:AF1642,-1))</f>
        <v/>
      </c>
      <c r="K643" s="52" t="str">
        <f>IF(C643="","",_xlfn.XMATCH(C643,FitCurve!AF643:AF1642,1))</f>
        <v/>
      </c>
      <c r="L643" s="3" t="str" cm="1">
        <f t="array" ref="L643">IF(C643="","",INDEX(FitCurve!$AE$3:$AE$1002,H643))</f>
        <v/>
      </c>
      <c r="M643" s="3" t="str" cm="1">
        <f t="array" ref="M643">IF(C643="","",INDEX(FitCurve!$AE$3:$AE$1002,I643))</f>
        <v/>
      </c>
      <c r="N643" s="3" t="str" cm="1">
        <f t="array" ref="N643">IF(C643="","",INDEX(FitCurve!$AF$3:$AF$1002,J643))</f>
        <v/>
      </c>
      <c r="O643" s="3" t="str" cm="1">
        <f t="array" ref="O643">IF(C643="","",INDEX(FitCurve!$AF$3:$AF$1002,K643))</f>
        <v/>
      </c>
      <c r="P643" s="3" t="str" cm="1">
        <f t="array" ref="P643">IF(C643="","",INDEX(FitCurve!$B$3:$B$1002,H643))</f>
        <v/>
      </c>
      <c r="Q643" s="3" t="str" cm="1">
        <f t="array" ref="Q643">IF(C643="","",INDEX(FitCurve!$B$3:$B$1002,I643))</f>
        <v/>
      </c>
      <c r="R643" s="3" t="str" cm="1">
        <f t="array" ref="R643">IF(C643="","",INDEX(FitCurve!$B$3:$B$1002,J643))</f>
        <v/>
      </c>
      <c r="S643" s="3" t="str" cm="1">
        <f t="array" ref="S643">IF(C643="","",INDEX(FitCurve!$B$3:$B$1002,K643))</f>
        <v/>
      </c>
    </row>
    <row r="644" spans="3:19" x14ac:dyDescent="0.25">
      <c r="C644" s="36"/>
      <c r="D644" s="3" t="str">
        <f>IF(C644="","",IF(OR(C644&gt;MAX(_xlfn.ANCHORARRAY(FitCurve!$E$3)),C644&lt;MIN(_xlfn.ANCHORARRAY(FitCurve!$E$3))),"Out of range",IF(CurveFitting!$N$3="5PL",10^(CurveFitting!$U$26-((LOG10(((CurveFitting!$U$25-CurveFitting!$U$24)/(C644-CurveFitting!$U$24))^(1/CurveFitting!$U$28)-1))/1)/CurveFitting!$U$27),
IF(CurveFitting!$N$3="4PL",10^(CurveFitting!$U$26-((LOG10((CurveFitting!$U$25-CurveFitting!$U$24)/(C644-CurveFitting!$U$24)-1))/CurveFitting!$U$27)),
IF(CurveFitting!$N$3="Linear",(C644-CurveFitting!$U$24)/CurveFitting!$U$25,
IF(CurveFitting!$N$3="Hyperbolic",CurveFitting!$U$25*C644/(CurveFitting!$U$24-C644),
IF(CurveFitting!$N$3="Exp1",CurveFitting!$U$26*LN(CurveFitting!$U$25/(CurveFitting!$U$25-C644)-CurveFitting!$U$24/(CurveFitting!$U$25-C644)),
IF(CurveFitting!$N$3="Exp2",CurveFitting!$U$26*LOG(CurveFitting!$U$24/(CurveFitting!$U$24-C644)-CurveFitting!$U$25/(CurveFitting!$U$24-C644)),""))))))))</f>
        <v/>
      </c>
      <c r="E644" s="3" t="str">
        <f>IFERROR(IF(C644="","",IF(OR(C644&gt;MAX(_xlfn.ANCHORARRAY(FitCurve!$E$3)),C644&lt;MIN(_xlfn.ANCHORARRAY(FitCurve!$E$3))),"Out of range","[ " &amp; TEXT(_xlfn.FORECAST.LINEAR(C644,R644:S644,N644:O644),"#.####") &amp; ", " &amp; TEXT(_xlfn.FORECAST.LINEAR(C644,P644:Q644,L644:M644),"#.####") &amp; " ]")),"")</f>
        <v/>
      </c>
      <c r="H644" s="52" t="str">
        <f>IF(C644="","",_xlfn.XMATCH(C644,FitCurve!AE644:AE1643,-1))</f>
        <v/>
      </c>
      <c r="I644" s="52" t="str">
        <f>IF(C644="","",_xlfn.XMATCH(C644,FitCurve!AE644:AE1643,1))</f>
        <v/>
      </c>
      <c r="J644" s="52" t="str">
        <f>IF(C644="","",_xlfn.XMATCH(C644,FitCurve!AF644:AF1643,-1))</f>
        <v/>
      </c>
      <c r="K644" s="52" t="str">
        <f>IF(C644="","",_xlfn.XMATCH(C644,FitCurve!AF644:AF1643,1))</f>
        <v/>
      </c>
      <c r="L644" s="3" t="str" cm="1">
        <f t="array" ref="L644">IF(C644="","",INDEX(FitCurve!$AE$3:$AE$1002,H644))</f>
        <v/>
      </c>
      <c r="M644" s="3" t="str" cm="1">
        <f t="array" ref="M644">IF(C644="","",INDEX(FitCurve!$AE$3:$AE$1002,I644))</f>
        <v/>
      </c>
      <c r="N644" s="3" t="str" cm="1">
        <f t="array" ref="N644">IF(C644="","",INDEX(FitCurve!$AF$3:$AF$1002,J644))</f>
        <v/>
      </c>
      <c r="O644" s="3" t="str" cm="1">
        <f t="array" ref="O644">IF(C644="","",INDEX(FitCurve!$AF$3:$AF$1002,K644))</f>
        <v/>
      </c>
      <c r="P644" s="3" t="str" cm="1">
        <f t="array" ref="P644">IF(C644="","",INDEX(FitCurve!$B$3:$B$1002,H644))</f>
        <v/>
      </c>
      <c r="Q644" s="3" t="str" cm="1">
        <f t="array" ref="Q644">IF(C644="","",INDEX(FitCurve!$B$3:$B$1002,I644))</f>
        <v/>
      </c>
      <c r="R644" s="3" t="str" cm="1">
        <f t="array" ref="R644">IF(C644="","",INDEX(FitCurve!$B$3:$B$1002,J644))</f>
        <v/>
      </c>
      <c r="S644" s="3" t="str" cm="1">
        <f t="array" ref="S644">IF(C644="","",INDEX(FitCurve!$B$3:$B$1002,K644))</f>
        <v/>
      </c>
    </row>
    <row r="645" spans="3:19" x14ac:dyDescent="0.25">
      <c r="C645" s="36"/>
      <c r="D645" s="3" t="str">
        <f>IF(C645="","",IF(OR(C645&gt;MAX(_xlfn.ANCHORARRAY(FitCurve!$E$3)),C645&lt;MIN(_xlfn.ANCHORARRAY(FitCurve!$E$3))),"Out of range",IF(CurveFitting!$N$3="5PL",10^(CurveFitting!$U$26-((LOG10(((CurveFitting!$U$25-CurveFitting!$U$24)/(C645-CurveFitting!$U$24))^(1/CurveFitting!$U$28)-1))/1)/CurveFitting!$U$27),
IF(CurveFitting!$N$3="4PL",10^(CurveFitting!$U$26-((LOG10((CurveFitting!$U$25-CurveFitting!$U$24)/(C645-CurveFitting!$U$24)-1))/CurveFitting!$U$27)),
IF(CurveFitting!$N$3="Linear",(C645-CurveFitting!$U$24)/CurveFitting!$U$25,
IF(CurveFitting!$N$3="Hyperbolic",CurveFitting!$U$25*C645/(CurveFitting!$U$24-C645),
IF(CurveFitting!$N$3="Exp1",CurveFitting!$U$26*LN(CurveFitting!$U$25/(CurveFitting!$U$25-C645)-CurveFitting!$U$24/(CurveFitting!$U$25-C645)),
IF(CurveFitting!$N$3="Exp2",CurveFitting!$U$26*LOG(CurveFitting!$U$24/(CurveFitting!$U$24-C645)-CurveFitting!$U$25/(CurveFitting!$U$24-C645)),""))))))))</f>
        <v/>
      </c>
      <c r="E645" s="3" t="str">
        <f>IFERROR(IF(C645="","",IF(OR(C645&gt;MAX(_xlfn.ANCHORARRAY(FitCurve!$E$3)),C645&lt;MIN(_xlfn.ANCHORARRAY(FitCurve!$E$3))),"Out of range","[ " &amp; TEXT(_xlfn.FORECAST.LINEAR(C645,R645:S645,N645:O645),"#.####") &amp; ", " &amp; TEXT(_xlfn.FORECAST.LINEAR(C645,P645:Q645,L645:M645),"#.####") &amp; " ]")),"")</f>
        <v/>
      </c>
      <c r="H645" s="52" t="str">
        <f>IF(C645="","",_xlfn.XMATCH(C645,FitCurve!AE645:AE1644,-1))</f>
        <v/>
      </c>
      <c r="I645" s="52" t="str">
        <f>IF(C645="","",_xlfn.XMATCH(C645,FitCurve!AE645:AE1644,1))</f>
        <v/>
      </c>
      <c r="J645" s="52" t="str">
        <f>IF(C645="","",_xlfn.XMATCH(C645,FitCurve!AF645:AF1644,-1))</f>
        <v/>
      </c>
      <c r="K645" s="52" t="str">
        <f>IF(C645="","",_xlfn.XMATCH(C645,FitCurve!AF645:AF1644,1))</f>
        <v/>
      </c>
      <c r="L645" s="3" t="str" cm="1">
        <f t="array" ref="L645">IF(C645="","",INDEX(FitCurve!$AE$3:$AE$1002,H645))</f>
        <v/>
      </c>
      <c r="M645" s="3" t="str" cm="1">
        <f t="array" ref="M645">IF(C645="","",INDEX(FitCurve!$AE$3:$AE$1002,I645))</f>
        <v/>
      </c>
      <c r="N645" s="3" t="str" cm="1">
        <f t="array" ref="N645">IF(C645="","",INDEX(FitCurve!$AF$3:$AF$1002,J645))</f>
        <v/>
      </c>
      <c r="O645" s="3" t="str" cm="1">
        <f t="array" ref="O645">IF(C645="","",INDEX(FitCurve!$AF$3:$AF$1002,K645))</f>
        <v/>
      </c>
      <c r="P645" s="3" t="str" cm="1">
        <f t="array" ref="P645">IF(C645="","",INDEX(FitCurve!$B$3:$B$1002,H645))</f>
        <v/>
      </c>
      <c r="Q645" s="3" t="str" cm="1">
        <f t="array" ref="Q645">IF(C645="","",INDEX(FitCurve!$B$3:$B$1002,I645))</f>
        <v/>
      </c>
      <c r="R645" s="3" t="str" cm="1">
        <f t="array" ref="R645">IF(C645="","",INDEX(FitCurve!$B$3:$B$1002,J645))</f>
        <v/>
      </c>
      <c r="S645" s="3" t="str" cm="1">
        <f t="array" ref="S645">IF(C645="","",INDEX(FitCurve!$B$3:$B$1002,K645))</f>
        <v/>
      </c>
    </row>
    <row r="646" spans="3:19" x14ac:dyDescent="0.25">
      <c r="C646" s="36"/>
      <c r="D646" s="3" t="str">
        <f>IF(C646="","",IF(OR(C646&gt;MAX(_xlfn.ANCHORARRAY(FitCurve!$E$3)),C646&lt;MIN(_xlfn.ANCHORARRAY(FitCurve!$E$3))),"Out of range",IF(CurveFitting!$N$3="5PL",10^(CurveFitting!$U$26-((LOG10(((CurveFitting!$U$25-CurveFitting!$U$24)/(C646-CurveFitting!$U$24))^(1/CurveFitting!$U$28)-1))/1)/CurveFitting!$U$27),
IF(CurveFitting!$N$3="4PL",10^(CurveFitting!$U$26-((LOG10((CurveFitting!$U$25-CurveFitting!$U$24)/(C646-CurveFitting!$U$24)-1))/CurveFitting!$U$27)),
IF(CurveFitting!$N$3="Linear",(C646-CurveFitting!$U$24)/CurveFitting!$U$25,
IF(CurveFitting!$N$3="Hyperbolic",CurveFitting!$U$25*C646/(CurveFitting!$U$24-C646),
IF(CurveFitting!$N$3="Exp1",CurveFitting!$U$26*LN(CurveFitting!$U$25/(CurveFitting!$U$25-C646)-CurveFitting!$U$24/(CurveFitting!$U$25-C646)),
IF(CurveFitting!$N$3="Exp2",CurveFitting!$U$26*LOG(CurveFitting!$U$24/(CurveFitting!$U$24-C646)-CurveFitting!$U$25/(CurveFitting!$U$24-C646)),""))))))))</f>
        <v/>
      </c>
      <c r="E646" s="3" t="str">
        <f>IFERROR(IF(C646="","",IF(OR(C646&gt;MAX(_xlfn.ANCHORARRAY(FitCurve!$E$3)),C646&lt;MIN(_xlfn.ANCHORARRAY(FitCurve!$E$3))),"Out of range","[ " &amp; TEXT(_xlfn.FORECAST.LINEAR(C646,R646:S646,N646:O646),"#.####") &amp; ", " &amp; TEXT(_xlfn.FORECAST.LINEAR(C646,P646:Q646,L646:M646),"#.####") &amp; " ]")),"")</f>
        <v/>
      </c>
      <c r="H646" s="52" t="str">
        <f>IF(C646="","",_xlfn.XMATCH(C646,FitCurve!AE646:AE1645,-1))</f>
        <v/>
      </c>
      <c r="I646" s="52" t="str">
        <f>IF(C646="","",_xlfn.XMATCH(C646,FitCurve!AE646:AE1645,1))</f>
        <v/>
      </c>
      <c r="J646" s="52" t="str">
        <f>IF(C646="","",_xlfn.XMATCH(C646,FitCurve!AF646:AF1645,-1))</f>
        <v/>
      </c>
      <c r="K646" s="52" t="str">
        <f>IF(C646="","",_xlfn.XMATCH(C646,FitCurve!AF646:AF1645,1))</f>
        <v/>
      </c>
      <c r="L646" s="3" t="str" cm="1">
        <f t="array" ref="L646">IF(C646="","",INDEX(FitCurve!$AE$3:$AE$1002,H646))</f>
        <v/>
      </c>
      <c r="M646" s="3" t="str" cm="1">
        <f t="array" ref="M646">IF(C646="","",INDEX(FitCurve!$AE$3:$AE$1002,I646))</f>
        <v/>
      </c>
      <c r="N646" s="3" t="str" cm="1">
        <f t="array" ref="N646">IF(C646="","",INDEX(FitCurve!$AF$3:$AF$1002,J646))</f>
        <v/>
      </c>
      <c r="O646" s="3" t="str" cm="1">
        <f t="array" ref="O646">IF(C646="","",INDEX(FitCurve!$AF$3:$AF$1002,K646))</f>
        <v/>
      </c>
      <c r="P646" s="3" t="str" cm="1">
        <f t="array" ref="P646">IF(C646="","",INDEX(FitCurve!$B$3:$B$1002,H646))</f>
        <v/>
      </c>
      <c r="Q646" s="3" t="str" cm="1">
        <f t="array" ref="Q646">IF(C646="","",INDEX(FitCurve!$B$3:$B$1002,I646))</f>
        <v/>
      </c>
      <c r="R646" s="3" t="str" cm="1">
        <f t="array" ref="R646">IF(C646="","",INDEX(FitCurve!$B$3:$B$1002,J646))</f>
        <v/>
      </c>
      <c r="S646" s="3" t="str" cm="1">
        <f t="array" ref="S646">IF(C646="","",INDEX(FitCurve!$B$3:$B$1002,K646))</f>
        <v/>
      </c>
    </row>
    <row r="647" spans="3:19" x14ac:dyDescent="0.25">
      <c r="C647" s="36"/>
      <c r="D647" s="3" t="str">
        <f>IF(C647="","",IF(OR(C647&gt;MAX(_xlfn.ANCHORARRAY(FitCurve!$E$3)),C647&lt;MIN(_xlfn.ANCHORARRAY(FitCurve!$E$3))),"Out of range",IF(CurveFitting!$N$3="5PL",10^(CurveFitting!$U$26-((LOG10(((CurveFitting!$U$25-CurveFitting!$U$24)/(C647-CurveFitting!$U$24))^(1/CurveFitting!$U$28)-1))/1)/CurveFitting!$U$27),
IF(CurveFitting!$N$3="4PL",10^(CurveFitting!$U$26-((LOG10((CurveFitting!$U$25-CurveFitting!$U$24)/(C647-CurveFitting!$U$24)-1))/CurveFitting!$U$27)),
IF(CurveFitting!$N$3="Linear",(C647-CurveFitting!$U$24)/CurveFitting!$U$25,
IF(CurveFitting!$N$3="Hyperbolic",CurveFitting!$U$25*C647/(CurveFitting!$U$24-C647),
IF(CurveFitting!$N$3="Exp1",CurveFitting!$U$26*LN(CurveFitting!$U$25/(CurveFitting!$U$25-C647)-CurveFitting!$U$24/(CurveFitting!$U$25-C647)),
IF(CurveFitting!$N$3="Exp2",CurveFitting!$U$26*LOG(CurveFitting!$U$24/(CurveFitting!$U$24-C647)-CurveFitting!$U$25/(CurveFitting!$U$24-C647)),""))))))))</f>
        <v/>
      </c>
      <c r="E647" s="3" t="str">
        <f>IFERROR(IF(C647="","",IF(OR(C647&gt;MAX(_xlfn.ANCHORARRAY(FitCurve!$E$3)),C647&lt;MIN(_xlfn.ANCHORARRAY(FitCurve!$E$3))),"Out of range","[ " &amp; TEXT(_xlfn.FORECAST.LINEAR(C647,R647:S647,N647:O647),"#.####") &amp; ", " &amp; TEXT(_xlfn.FORECAST.LINEAR(C647,P647:Q647,L647:M647),"#.####") &amp; " ]")),"")</f>
        <v/>
      </c>
      <c r="H647" s="52" t="str">
        <f>IF(C647="","",_xlfn.XMATCH(C647,FitCurve!AE647:AE1646,-1))</f>
        <v/>
      </c>
      <c r="I647" s="52" t="str">
        <f>IF(C647="","",_xlfn.XMATCH(C647,FitCurve!AE647:AE1646,1))</f>
        <v/>
      </c>
      <c r="J647" s="52" t="str">
        <f>IF(C647="","",_xlfn.XMATCH(C647,FitCurve!AF647:AF1646,-1))</f>
        <v/>
      </c>
      <c r="K647" s="52" t="str">
        <f>IF(C647="","",_xlfn.XMATCH(C647,FitCurve!AF647:AF1646,1))</f>
        <v/>
      </c>
      <c r="L647" s="3" t="str" cm="1">
        <f t="array" ref="L647">IF(C647="","",INDEX(FitCurve!$AE$3:$AE$1002,H647))</f>
        <v/>
      </c>
      <c r="M647" s="3" t="str" cm="1">
        <f t="array" ref="M647">IF(C647="","",INDEX(FitCurve!$AE$3:$AE$1002,I647))</f>
        <v/>
      </c>
      <c r="N647" s="3" t="str" cm="1">
        <f t="array" ref="N647">IF(C647="","",INDEX(FitCurve!$AF$3:$AF$1002,J647))</f>
        <v/>
      </c>
      <c r="O647" s="3" t="str" cm="1">
        <f t="array" ref="O647">IF(C647="","",INDEX(FitCurve!$AF$3:$AF$1002,K647))</f>
        <v/>
      </c>
      <c r="P647" s="3" t="str" cm="1">
        <f t="array" ref="P647">IF(C647="","",INDEX(FitCurve!$B$3:$B$1002,H647))</f>
        <v/>
      </c>
      <c r="Q647" s="3" t="str" cm="1">
        <f t="array" ref="Q647">IF(C647="","",INDEX(FitCurve!$B$3:$B$1002,I647))</f>
        <v/>
      </c>
      <c r="R647" s="3" t="str" cm="1">
        <f t="array" ref="R647">IF(C647="","",INDEX(FitCurve!$B$3:$B$1002,J647))</f>
        <v/>
      </c>
      <c r="S647" s="3" t="str" cm="1">
        <f t="array" ref="S647">IF(C647="","",INDEX(FitCurve!$B$3:$B$1002,K647))</f>
        <v/>
      </c>
    </row>
    <row r="648" spans="3:19" x14ac:dyDescent="0.25">
      <c r="C648" s="36"/>
      <c r="D648" s="3" t="str">
        <f>IF(C648="","",IF(OR(C648&gt;MAX(_xlfn.ANCHORARRAY(FitCurve!$E$3)),C648&lt;MIN(_xlfn.ANCHORARRAY(FitCurve!$E$3))),"Out of range",IF(CurveFitting!$N$3="5PL",10^(CurveFitting!$U$26-((LOG10(((CurveFitting!$U$25-CurveFitting!$U$24)/(C648-CurveFitting!$U$24))^(1/CurveFitting!$U$28)-1))/1)/CurveFitting!$U$27),
IF(CurveFitting!$N$3="4PL",10^(CurveFitting!$U$26-((LOG10((CurveFitting!$U$25-CurveFitting!$U$24)/(C648-CurveFitting!$U$24)-1))/CurveFitting!$U$27)),
IF(CurveFitting!$N$3="Linear",(C648-CurveFitting!$U$24)/CurveFitting!$U$25,
IF(CurveFitting!$N$3="Hyperbolic",CurveFitting!$U$25*C648/(CurveFitting!$U$24-C648),
IF(CurveFitting!$N$3="Exp1",CurveFitting!$U$26*LN(CurveFitting!$U$25/(CurveFitting!$U$25-C648)-CurveFitting!$U$24/(CurveFitting!$U$25-C648)),
IF(CurveFitting!$N$3="Exp2",CurveFitting!$U$26*LOG(CurveFitting!$U$24/(CurveFitting!$U$24-C648)-CurveFitting!$U$25/(CurveFitting!$U$24-C648)),""))))))))</f>
        <v/>
      </c>
      <c r="E648" s="3" t="str">
        <f>IFERROR(IF(C648="","",IF(OR(C648&gt;MAX(_xlfn.ANCHORARRAY(FitCurve!$E$3)),C648&lt;MIN(_xlfn.ANCHORARRAY(FitCurve!$E$3))),"Out of range","[ " &amp; TEXT(_xlfn.FORECAST.LINEAR(C648,R648:S648,N648:O648),"#.####") &amp; ", " &amp; TEXT(_xlfn.FORECAST.LINEAR(C648,P648:Q648,L648:M648),"#.####") &amp; " ]")),"")</f>
        <v/>
      </c>
      <c r="H648" s="52" t="str">
        <f>IF(C648="","",_xlfn.XMATCH(C648,FitCurve!AE648:AE1647,-1))</f>
        <v/>
      </c>
      <c r="I648" s="52" t="str">
        <f>IF(C648="","",_xlfn.XMATCH(C648,FitCurve!AE648:AE1647,1))</f>
        <v/>
      </c>
      <c r="J648" s="52" t="str">
        <f>IF(C648="","",_xlfn.XMATCH(C648,FitCurve!AF648:AF1647,-1))</f>
        <v/>
      </c>
      <c r="K648" s="52" t="str">
        <f>IF(C648="","",_xlfn.XMATCH(C648,FitCurve!AF648:AF1647,1))</f>
        <v/>
      </c>
      <c r="L648" s="3" t="str" cm="1">
        <f t="array" ref="L648">IF(C648="","",INDEX(FitCurve!$AE$3:$AE$1002,H648))</f>
        <v/>
      </c>
      <c r="M648" s="3" t="str" cm="1">
        <f t="array" ref="M648">IF(C648="","",INDEX(FitCurve!$AE$3:$AE$1002,I648))</f>
        <v/>
      </c>
      <c r="N648" s="3" t="str" cm="1">
        <f t="array" ref="N648">IF(C648="","",INDEX(FitCurve!$AF$3:$AF$1002,J648))</f>
        <v/>
      </c>
      <c r="O648" s="3" t="str" cm="1">
        <f t="array" ref="O648">IF(C648="","",INDEX(FitCurve!$AF$3:$AF$1002,K648))</f>
        <v/>
      </c>
      <c r="P648" s="3" t="str" cm="1">
        <f t="array" ref="P648">IF(C648="","",INDEX(FitCurve!$B$3:$B$1002,H648))</f>
        <v/>
      </c>
      <c r="Q648" s="3" t="str" cm="1">
        <f t="array" ref="Q648">IF(C648="","",INDEX(FitCurve!$B$3:$B$1002,I648))</f>
        <v/>
      </c>
      <c r="R648" s="3" t="str" cm="1">
        <f t="array" ref="R648">IF(C648="","",INDEX(FitCurve!$B$3:$B$1002,J648))</f>
        <v/>
      </c>
      <c r="S648" s="3" t="str" cm="1">
        <f t="array" ref="S648">IF(C648="","",INDEX(FitCurve!$B$3:$B$1002,K648))</f>
        <v/>
      </c>
    </row>
    <row r="649" spans="3:19" x14ac:dyDescent="0.25">
      <c r="C649" s="36"/>
      <c r="D649" s="3" t="str">
        <f>IF(C649="","",IF(OR(C649&gt;MAX(_xlfn.ANCHORARRAY(FitCurve!$E$3)),C649&lt;MIN(_xlfn.ANCHORARRAY(FitCurve!$E$3))),"Out of range",IF(CurveFitting!$N$3="5PL",10^(CurveFitting!$U$26-((LOG10(((CurveFitting!$U$25-CurveFitting!$U$24)/(C649-CurveFitting!$U$24))^(1/CurveFitting!$U$28)-1))/1)/CurveFitting!$U$27),
IF(CurveFitting!$N$3="4PL",10^(CurveFitting!$U$26-((LOG10((CurveFitting!$U$25-CurveFitting!$U$24)/(C649-CurveFitting!$U$24)-1))/CurveFitting!$U$27)),
IF(CurveFitting!$N$3="Linear",(C649-CurveFitting!$U$24)/CurveFitting!$U$25,
IF(CurveFitting!$N$3="Hyperbolic",CurveFitting!$U$25*C649/(CurveFitting!$U$24-C649),
IF(CurveFitting!$N$3="Exp1",CurveFitting!$U$26*LN(CurveFitting!$U$25/(CurveFitting!$U$25-C649)-CurveFitting!$U$24/(CurveFitting!$U$25-C649)),
IF(CurveFitting!$N$3="Exp2",CurveFitting!$U$26*LOG(CurveFitting!$U$24/(CurveFitting!$U$24-C649)-CurveFitting!$U$25/(CurveFitting!$U$24-C649)),""))))))))</f>
        <v/>
      </c>
      <c r="E649" s="3" t="str">
        <f>IFERROR(IF(C649="","",IF(OR(C649&gt;MAX(_xlfn.ANCHORARRAY(FitCurve!$E$3)),C649&lt;MIN(_xlfn.ANCHORARRAY(FitCurve!$E$3))),"Out of range","[ " &amp; TEXT(_xlfn.FORECAST.LINEAR(C649,R649:S649,N649:O649),"#.####") &amp; ", " &amp; TEXT(_xlfn.FORECAST.LINEAR(C649,P649:Q649,L649:M649),"#.####") &amp; " ]")),"")</f>
        <v/>
      </c>
      <c r="H649" s="52" t="str">
        <f>IF(C649="","",_xlfn.XMATCH(C649,FitCurve!AE649:AE1648,-1))</f>
        <v/>
      </c>
      <c r="I649" s="52" t="str">
        <f>IF(C649="","",_xlfn.XMATCH(C649,FitCurve!AE649:AE1648,1))</f>
        <v/>
      </c>
      <c r="J649" s="52" t="str">
        <f>IF(C649="","",_xlfn.XMATCH(C649,FitCurve!AF649:AF1648,-1))</f>
        <v/>
      </c>
      <c r="K649" s="52" t="str">
        <f>IF(C649="","",_xlfn.XMATCH(C649,FitCurve!AF649:AF1648,1))</f>
        <v/>
      </c>
      <c r="L649" s="3" t="str" cm="1">
        <f t="array" ref="L649">IF(C649="","",INDEX(FitCurve!$AE$3:$AE$1002,H649))</f>
        <v/>
      </c>
      <c r="M649" s="3" t="str" cm="1">
        <f t="array" ref="M649">IF(C649="","",INDEX(FitCurve!$AE$3:$AE$1002,I649))</f>
        <v/>
      </c>
      <c r="N649" s="3" t="str" cm="1">
        <f t="array" ref="N649">IF(C649="","",INDEX(FitCurve!$AF$3:$AF$1002,J649))</f>
        <v/>
      </c>
      <c r="O649" s="3" t="str" cm="1">
        <f t="array" ref="O649">IF(C649="","",INDEX(FitCurve!$AF$3:$AF$1002,K649))</f>
        <v/>
      </c>
      <c r="P649" s="3" t="str" cm="1">
        <f t="array" ref="P649">IF(C649="","",INDEX(FitCurve!$B$3:$B$1002,H649))</f>
        <v/>
      </c>
      <c r="Q649" s="3" t="str" cm="1">
        <f t="array" ref="Q649">IF(C649="","",INDEX(FitCurve!$B$3:$B$1002,I649))</f>
        <v/>
      </c>
      <c r="R649" s="3" t="str" cm="1">
        <f t="array" ref="R649">IF(C649="","",INDEX(FitCurve!$B$3:$B$1002,J649))</f>
        <v/>
      </c>
      <c r="S649" s="3" t="str" cm="1">
        <f t="array" ref="S649">IF(C649="","",INDEX(FitCurve!$B$3:$B$1002,K649))</f>
        <v/>
      </c>
    </row>
    <row r="650" spans="3:19" x14ac:dyDescent="0.25">
      <c r="C650" s="36"/>
      <c r="D650" s="3" t="str">
        <f>IF(C650="","",IF(OR(C650&gt;MAX(_xlfn.ANCHORARRAY(FitCurve!$E$3)),C650&lt;MIN(_xlfn.ANCHORARRAY(FitCurve!$E$3))),"Out of range",IF(CurveFitting!$N$3="5PL",10^(CurveFitting!$U$26-((LOG10(((CurveFitting!$U$25-CurveFitting!$U$24)/(C650-CurveFitting!$U$24))^(1/CurveFitting!$U$28)-1))/1)/CurveFitting!$U$27),
IF(CurveFitting!$N$3="4PL",10^(CurveFitting!$U$26-((LOG10((CurveFitting!$U$25-CurveFitting!$U$24)/(C650-CurveFitting!$U$24)-1))/CurveFitting!$U$27)),
IF(CurveFitting!$N$3="Linear",(C650-CurveFitting!$U$24)/CurveFitting!$U$25,
IF(CurveFitting!$N$3="Hyperbolic",CurveFitting!$U$25*C650/(CurveFitting!$U$24-C650),
IF(CurveFitting!$N$3="Exp1",CurveFitting!$U$26*LN(CurveFitting!$U$25/(CurveFitting!$U$25-C650)-CurveFitting!$U$24/(CurveFitting!$U$25-C650)),
IF(CurveFitting!$N$3="Exp2",CurveFitting!$U$26*LOG(CurveFitting!$U$24/(CurveFitting!$U$24-C650)-CurveFitting!$U$25/(CurveFitting!$U$24-C650)),""))))))))</f>
        <v/>
      </c>
      <c r="E650" s="3" t="str">
        <f>IFERROR(IF(C650="","",IF(OR(C650&gt;MAX(_xlfn.ANCHORARRAY(FitCurve!$E$3)),C650&lt;MIN(_xlfn.ANCHORARRAY(FitCurve!$E$3))),"Out of range","[ " &amp; TEXT(_xlfn.FORECAST.LINEAR(C650,R650:S650,N650:O650),"#.####") &amp; ", " &amp; TEXT(_xlfn.FORECAST.LINEAR(C650,P650:Q650,L650:M650),"#.####") &amp; " ]")),"")</f>
        <v/>
      </c>
      <c r="H650" s="52" t="str">
        <f>IF(C650="","",_xlfn.XMATCH(C650,FitCurve!AE650:AE1649,-1))</f>
        <v/>
      </c>
      <c r="I650" s="52" t="str">
        <f>IF(C650="","",_xlfn.XMATCH(C650,FitCurve!AE650:AE1649,1))</f>
        <v/>
      </c>
      <c r="J650" s="52" t="str">
        <f>IF(C650="","",_xlfn.XMATCH(C650,FitCurve!AF650:AF1649,-1))</f>
        <v/>
      </c>
      <c r="K650" s="52" t="str">
        <f>IF(C650="","",_xlfn.XMATCH(C650,FitCurve!AF650:AF1649,1))</f>
        <v/>
      </c>
      <c r="L650" s="3" t="str" cm="1">
        <f t="array" ref="L650">IF(C650="","",INDEX(FitCurve!$AE$3:$AE$1002,H650))</f>
        <v/>
      </c>
      <c r="M650" s="3" t="str" cm="1">
        <f t="array" ref="M650">IF(C650="","",INDEX(FitCurve!$AE$3:$AE$1002,I650))</f>
        <v/>
      </c>
      <c r="N650" s="3" t="str" cm="1">
        <f t="array" ref="N650">IF(C650="","",INDEX(FitCurve!$AF$3:$AF$1002,J650))</f>
        <v/>
      </c>
      <c r="O650" s="3" t="str" cm="1">
        <f t="array" ref="O650">IF(C650="","",INDEX(FitCurve!$AF$3:$AF$1002,K650))</f>
        <v/>
      </c>
      <c r="P650" s="3" t="str" cm="1">
        <f t="array" ref="P650">IF(C650="","",INDEX(FitCurve!$B$3:$B$1002,H650))</f>
        <v/>
      </c>
      <c r="Q650" s="3" t="str" cm="1">
        <f t="array" ref="Q650">IF(C650="","",INDEX(FitCurve!$B$3:$B$1002,I650))</f>
        <v/>
      </c>
      <c r="R650" s="3" t="str" cm="1">
        <f t="array" ref="R650">IF(C650="","",INDEX(FitCurve!$B$3:$B$1002,J650))</f>
        <v/>
      </c>
      <c r="S650" s="3" t="str" cm="1">
        <f t="array" ref="S650">IF(C650="","",INDEX(FitCurve!$B$3:$B$1002,K650))</f>
        <v/>
      </c>
    </row>
    <row r="651" spans="3:19" x14ac:dyDescent="0.25">
      <c r="C651" s="36"/>
      <c r="D651" s="3" t="str">
        <f>IF(C651="","",IF(OR(C651&gt;MAX(_xlfn.ANCHORARRAY(FitCurve!$E$3)),C651&lt;MIN(_xlfn.ANCHORARRAY(FitCurve!$E$3))),"Out of range",IF(CurveFitting!$N$3="5PL",10^(CurveFitting!$U$26-((LOG10(((CurveFitting!$U$25-CurveFitting!$U$24)/(C651-CurveFitting!$U$24))^(1/CurveFitting!$U$28)-1))/1)/CurveFitting!$U$27),
IF(CurveFitting!$N$3="4PL",10^(CurveFitting!$U$26-((LOG10((CurveFitting!$U$25-CurveFitting!$U$24)/(C651-CurveFitting!$U$24)-1))/CurveFitting!$U$27)),
IF(CurveFitting!$N$3="Linear",(C651-CurveFitting!$U$24)/CurveFitting!$U$25,
IF(CurveFitting!$N$3="Hyperbolic",CurveFitting!$U$25*C651/(CurveFitting!$U$24-C651),
IF(CurveFitting!$N$3="Exp1",CurveFitting!$U$26*LN(CurveFitting!$U$25/(CurveFitting!$U$25-C651)-CurveFitting!$U$24/(CurveFitting!$U$25-C651)),
IF(CurveFitting!$N$3="Exp2",CurveFitting!$U$26*LOG(CurveFitting!$U$24/(CurveFitting!$U$24-C651)-CurveFitting!$U$25/(CurveFitting!$U$24-C651)),""))))))))</f>
        <v/>
      </c>
      <c r="E651" s="3" t="str">
        <f>IFERROR(IF(C651="","",IF(OR(C651&gt;MAX(_xlfn.ANCHORARRAY(FitCurve!$E$3)),C651&lt;MIN(_xlfn.ANCHORARRAY(FitCurve!$E$3))),"Out of range","[ " &amp; TEXT(_xlfn.FORECAST.LINEAR(C651,R651:S651,N651:O651),"#.####") &amp; ", " &amp; TEXT(_xlfn.FORECAST.LINEAR(C651,P651:Q651,L651:M651),"#.####") &amp; " ]")),"")</f>
        <v/>
      </c>
      <c r="H651" s="52" t="str">
        <f>IF(C651="","",_xlfn.XMATCH(C651,FitCurve!AE651:AE1650,-1))</f>
        <v/>
      </c>
      <c r="I651" s="52" t="str">
        <f>IF(C651="","",_xlfn.XMATCH(C651,FitCurve!AE651:AE1650,1))</f>
        <v/>
      </c>
      <c r="J651" s="52" t="str">
        <f>IF(C651="","",_xlfn.XMATCH(C651,FitCurve!AF651:AF1650,-1))</f>
        <v/>
      </c>
      <c r="K651" s="52" t="str">
        <f>IF(C651="","",_xlfn.XMATCH(C651,FitCurve!AF651:AF1650,1))</f>
        <v/>
      </c>
      <c r="L651" s="3" t="str" cm="1">
        <f t="array" ref="L651">IF(C651="","",INDEX(FitCurve!$AE$3:$AE$1002,H651))</f>
        <v/>
      </c>
      <c r="M651" s="3" t="str" cm="1">
        <f t="array" ref="M651">IF(C651="","",INDEX(FitCurve!$AE$3:$AE$1002,I651))</f>
        <v/>
      </c>
      <c r="N651" s="3" t="str" cm="1">
        <f t="array" ref="N651">IF(C651="","",INDEX(FitCurve!$AF$3:$AF$1002,J651))</f>
        <v/>
      </c>
      <c r="O651" s="3" t="str" cm="1">
        <f t="array" ref="O651">IF(C651="","",INDEX(FitCurve!$AF$3:$AF$1002,K651))</f>
        <v/>
      </c>
      <c r="P651" s="3" t="str" cm="1">
        <f t="array" ref="P651">IF(C651="","",INDEX(FitCurve!$B$3:$B$1002,H651))</f>
        <v/>
      </c>
      <c r="Q651" s="3" t="str" cm="1">
        <f t="array" ref="Q651">IF(C651="","",INDEX(FitCurve!$B$3:$B$1002,I651))</f>
        <v/>
      </c>
      <c r="R651" s="3" t="str" cm="1">
        <f t="array" ref="R651">IF(C651="","",INDEX(FitCurve!$B$3:$B$1002,J651))</f>
        <v/>
      </c>
      <c r="S651" s="3" t="str" cm="1">
        <f t="array" ref="S651">IF(C651="","",INDEX(FitCurve!$B$3:$B$1002,K651))</f>
        <v/>
      </c>
    </row>
    <row r="652" spans="3:19" x14ac:dyDescent="0.25">
      <c r="C652" s="36"/>
      <c r="D652" s="3" t="str">
        <f>IF(C652="","",IF(OR(C652&gt;MAX(_xlfn.ANCHORARRAY(FitCurve!$E$3)),C652&lt;MIN(_xlfn.ANCHORARRAY(FitCurve!$E$3))),"Out of range",IF(CurveFitting!$N$3="5PL",10^(CurveFitting!$U$26-((LOG10(((CurveFitting!$U$25-CurveFitting!$U$24)/(C652-CurveFitting!$U$24))^(1/CurveFitting!$U$28)-1))/1)/CurveFitting!$U$27),
IF(CurveFitting!$N$3="4PL",10^(CurveFitting!$U$26-((LOG10((CurveFitting!$U$25-CurveFitting!$U$24)/(C652-CurveFitting!$U$24)-1))/CurveFitting!$U$27)),
IF(CurveFitting!$N$3="Linear",(C652-CurveFitting!$U$24)/CurveFitting!$U$25,
IF(CurveFitting!$N$3="Hyperbolic",CurveFitting!$U$25*C652/(CurveFitting!$U$24-C652),
IF(CurveFitting!$N$3="Exp1",CurveFitting!$U$26*LN(CurveFitting!$U$25/(CurveFitting!$U$25-C652)-CurveFitting!$U$24/(CurveFitting!$U$25-C652)),
IF(CurveFitting!$N$3="Exp2",CurveFitting!$U$26*LOG(CurveFitting!$U$24/(CurveFitting!$U$24-C652)-CurveFitting!$U$25/(CurveFitting!$U$24-C652)),""))))))))</f>
        <v/>
      </c>
      <c r="E652" s="3" t="str">
        <f>IFERROR(IF(C652="","",IF(OR(C652&gt;MAX(_xlfn.ANCHORARRAY(FitCurve!$E$3)),C652&lt;MIN(_xlfn.ANCHORARRAY(FitCurve!$E$3))),"Out of range","[ " &amp; TEXT(_xlfn.FORECAST.LINEAR(C652,R652:S652,N652:O652),"#.####") &amp; ", " &amp; TEXT(_xlfn.FORECAST.LINEAR(C652,P652:Q652,L652:M652),"#.####") &amp; " ]")),"")</f>
        <v/>
      </c>
      <c r="H652" s="52" t="str">
        <f>IF(C652="","",_xlfn.XMATCH(C652,FitCurve!AE652:AE1651,-1))</f>
        <v/>
      </c>
      <c r="I652" s="52" t="str">
        <f>IF(C652="","",_xlfn.XMATCH(C652,FitCurve!AE652:AE1651,1))</f>
        <v/>
      </c>
      <c r="J652" s="52" t="str">
        <f>IF(C652="","",_xlfn.XMATCH(C652,FitCurve!AF652:AF1651,-1))</f>
        <v/>
      </c>
      <c r="K652" s="52" t="str">
        <f>IF(C652="","",_xlfn.XMATCH(C652,FitCurve!AF652:AF1651,1))</f>
        <v/>
      </c>
      <c r="L652" s="3" t="str" cm="1">
        <f t="array" ref="L652">IF(C652="","",INDEX(FitCurve!$AE$3:$AE$1002,H652))</f>
        <v/>
      </c>
      <c r="M652" s="3" t="str" cm="1">
        <f t="array" ref="M652">IF(C652="","",INDEX(FitCurve!$AE$3:$AE$1002,I652))</f>
        <v/>
      </c>
      <c r="N652" s="3" t="str" cm="1">
        <f t="array" ref="N652">IF(C652="","",INDEX(FitCurve!$AF$3:$AF$1002,J652))</f>
        <v/>
      </c>
      <c r="O652" s="3" t="str" cm="1">
        <f t="array" ref="O652">IF(C652="","",INDEX(FitCurve!$AF$3:$AF$1002,K652))</f>
        <v/>
      </c>
      <c r="P652" s="3" t="str" cm="1">
        <f t="array" ref="P652">IF(C652="","",INDEX(FitCurve!$B$3:$B$1002,H652))</f>
        <v/>
      </c>
      <c r="Q652" s="3" t="str" cm="1">
        <f t="array" ref="Q652">IF(C652="","",INDEX(FitCurve!$B$3:$B$1002,I652))</f>
        <v/>
      </c>
      <c r="R652" s="3" t="str" cm="1">
        <f t="array" ref="R652">IF(C652="","",INDEX(FitCurve!$B$3:$B$1002,J652))</f>
        <v/>
      </c>
      <c r="S652" s="3" t="str" cm="1">
        <f t="array" ref="S652">IF(C652="","",INDEX(FitCurve!$B$3:$B$1002,K652))</f>
        <v/>
      </c>
    </row>
    <row r="653" spans="3:19" x14ac:dyDescent="0.25">
      <c r="C653" s="36"/>
      <c r="D653" s="3" t="str">
        <f>IF(C653="","",IF(OR(C653&gt;MAX(_xlfn.ANCHORARRAY(FitCurve!$E$3)),C653&lt;MIN(_xlfn.ANCHORARRAY(FitCurve!$E$3))),"Out of range",IF(CurveFitting!$N$3="5PL",10^(CurveFitting!$U$26-((LOG10(((CurveFitting!$U$25-CurveFitting!$U$24)/(C653-CurveFitting!$U$24))^(1/CurveFitting!$U$28)-1))/1)/CurveFitting!$U$27),
IF(CurveFitting!$N$3="4PL",10^(CurveFitting!$U$26-((LOG10((CurveFitting!$U$25-CurveFitting!$U$24)/(C653-CurveFitting!$U$24)-1))/CurveFitting!$U$27)),
IF(CurveFitting!$N$3="Linear",(C653-CurveFitting!$U$24)/CurveFitting!$U$25,
IF(CurveFitting!$N$3="Hyperbolic",CurveFitting!$U$25*C653/(CurveFitting!$U$24-C653),
IF(CurveFitting!$N$3="Exp1",CurveFitting!$U$26*LN(CurveFitting!$U$25/(CurveFitting!$U$25-C653)-CurveFitting!$U$24/(CurveFitting!$U$25-C653)),
IF(CurveFitting!$N$3="Exp2",CurveFitting!$U$26*LOG(CurveFitting!$U$24/(CurveFitting!$U$24-C653)-CurveFitting!$U$25/(CurveFitting!$U$24-C653)),""))))))))</f>
        <v/>
      </c>
      <c r="E653" s="3" t="str">
        <f>IFERROR(IF(C653="","",IF(OR(C653&gt;MAX(_xlfn.ANCHORARRAY(FitCurve!$E$3)),C653&lt;MIN(_xlfn.ANCHORARRAY(FitCurve!$E$3))),"Out of range","[ " &amp; TEXT(_xlfn.FORECAST.LINEAR(C653,R653:S653,N653:O653),"#.####") &amp; ", " &amp; TEXT(_xlfn.FORECAST.LINEAR(C653,P653:Q653,L653:M653),"#.####") &amp; " ]")),"")</f>
        <v/>
      </c>
      <c r="H653" s="52" t="str">
        <f>IF(C653="","",_xlfn.XMATCH(C653,FitCurve!AE653:AE1652,-1))</f>
        <v/>
      </c>
      <c r="I653" s="52" t="str">
        <f>IF(C653="","",_xlfn.XMATCH(C653,FitCurve!AE653:AE1652,1))</f>
        <v/>
      </c>
      <c r="J653" s="52" t="str">
        <f>IF(C653="","",_xlfn.XMATCH(C653,FitCurve!AF653:AF1652,-1))</f>
        <v/>
      </c>
      <c r="K653" s="52" t="str">
        <f>IF(C653="","",_xlfn.XMATCH(C653,FitCurve!AF653:AF1652,1))</f>
        <v/>
      </c>
      <c r="L653" s="3" t="str" cm="1">
        <f t="array" ref="L653">IF(C653="","",INDEX(FitCurve!$AE$3:$AE$1002,H653))</f>
        <v/>
      </c>
      <c r="M653" s="3" t="str" cm="1">
        <f t="array" ref="M653">IF(C653="","",INDEX(FitCurve!$AE$3:$AE$1002,I653))</f>
        <v/>
      </c>
      <c r="N653" s="3" t="str" cm="1">
        <f t="array" ref="N653">IF(C653="","",INDEX(FitCurve!$AF$3:$AF$1002,J653))</f>
        <v/>
      </c>
      <c r="O653" s="3" t="str" cm="1">
        <f t="array" ref="O653">IF(C653="","",INDEX(FitCurve!$AF$3:$AF$1002,K653))</f>
        <v/>
      </c>
      <c r="P653" s="3" t="str" cm="1">
        <f t="array" ref="P653">IF(C653="","",INDEX(FitCurve!$B$3:$B$1002,H653))</f>
        <v/>
      </c>
      <c r="Q653" s="3" t="str" cm="1">
        <f t="array" ref="Q653">IF(C653="","",INDEX(FitCurve!$B$3:$B$1002,I653))</f>
        <v/>
      </c>
      <c r="R653" s="3" t="str" cm="1">
        <f t="array" ref="R653">IF(C653="","",INDEX(FitCurve!$B$3:$B$1002,J653))</f>
        <v/>
      </c>
      <c r="S653" s="3" t="str" cm="1">
        <f t="array" ref="S653">IF(C653="","",INDEX(FitCurve!$B$3:$B$1002,K653))</f>
        <v/>
      </c>
    </row>
    <row r="654" spans="3:19" x14ac:dyDescent="0.25">
      <c r="C654" s="36"/>
      <c r="D654" s="3" t="str">
        <f>IF(C654="","",IF(OR(C654&gt;MAX(_xlfn.ANCHORARRAY(FitCurve!$E$3)),C654&lt;MIN(_xlfn.ANCHORARRAY(FitCurve!$E$3))),"Out of range",IF(CurveFitting!$N$3="5PL",10^(CurveFitting!$U$26-((LOG10(((CurveFitting!$U$25-CurveFitting!$U$24)/(C654-CurveFitting!$U$24))^(1/CurveFitting!$U$28)-1))/1)/CurveFitting!$U$27),
IF(CurveFitting!$N$3="4PL",10^(CurveFitting!$U$26-((LOG10((CurveFitting!$U$25-CurveFitting!$U$24)/(C654-CurveFitting!$U$24)-1))/CurveFitting!$U$27)),
IF(CurveFitting!$N$3="Linear",(C654-CurveFitting!$U$24)/CurveFitting!$U$25,
IF(CurveFitting!$N$3="Hyperbolic",CurveFitting!$U$25*C654/(CurveFitting!$U$24-C654),
IF(CurveFitting!$N$3="Exp1",CurveFitting!$U$26*LN(CurveFitting!$U$25/(CurveFitting!$U$25-C654)-CurveFitting!$U$24/(CurveFitting!$U$25-C654)),
IF(CurveFitting!$N$3="Exp2",CurveFitting!$U$26*LOG(CurveFitting!$U$24/(CurveFitting!$U$24-C654)-CurveFitting!$U$25/(CurveFitting!$U$24-C654)),""))))))))</f>
        <v/>
      </c>
      <c r="E654" s="3" t="str">
        <f>IFERROR(IF(C654="","",IF(OR(C654&gt;MAX(_xlfn.ANCHORARRAY(FitCurve!$E$3)),C654&lt;MIN(_xlfn.ANCHORARRAY(FitCurve!$E$3))),"Out of range","[ " &amp; TEXT(_xlfn.FORECAST.LINEAR(C654,R654:S654,N654:O654),"#.####") &amp; ", " &amp; TEXT(_xlfn.FORECAST.LINEAR(C654,P654:Q654,L654:M654),"#.####") &amp; " ]")),"")</f>
        <v/>
      </c>
      <c r="H654" s="52" t="str">
        <f>IF(C654="","",_xlfn.XMATCH(C654,FitCurve!AE654:AE1653,-1))</f>
        <v/>
      </c>
      <c r="I654" s="52" t="str">
        <f>IF(C654="","",_xlfn.XMATCH(C654,FitCurve!AE654:AE1653,1))</f>
        <v/>
      </c>
      <c r="J654" s="52" t="str">
        <f>IF(C654="","",_xlfn.XMATCH(C654,FitCurve!AF654:AF1653,-1))</f>
        <v/>
      </c>
      <c r="K654" s="52" t="str">
        <f>IF(C654="","",_xlfn.XMATCH(C654,FitCurve!AF654:AF1653,1))</f>
        <v/>
      </c>
      <c r="L654" s="3" t="str" cm="1">
        <f t="array" ref="L654">IF(C654="","",INDEX(FitCurve!$AE$3:$AE$1002,H654))</f>
        <v/>
      </c>
      <c r="M654" s="3" t="str" cm="1">
        <f t="array" ref="M654">IF(C654="","",INDEX(FitCurve!$AE$3:$AE$1002,I654))</f>
        <v/>
      </c>
      <c r="N654" s="3" t="str" cm="1">
        <f t="array" ref="N654">IF(C654="","",INDEX(FitCurve!$AF$3:$AF$1002,J654))</f>
        <v/>
      </c>
      <c r="O654" s="3" t="str" cm="1">
        <f t="array" ref="O654">IF(C654="","",INDEX(FitCurve!$AF$3:$AF$1002,K654))</f>
        <v/>
      </c>
      <c r="P654" s="3" t="str" cm="1">
        <f t="array" ref="P654">IF(C654="","",INDEX(FitCurve!$B$3:$B$1002,H654))</f>
        <v/>
      </c>
      <c r="Q654" s="3" t="str" cm="1">
        <f t="array" ref="Q654">IF(C654="","",INDEX(FitCurve!$B$3:$B$1002,I654))</f>
        <v/>
      </c>
      <c r="R654" s="3" t="str" cm="1">
        <f t="array" ref="R654">IF(C654="","",INDEX(FitCurve!$B$3:$B$1002,J654))</f>
        <v/>
      </c>
      <c r="S654" s="3" t="str" cm="1">
        <f t="array" ref="S654">IF(C654="","",INDEX(FitCurve!$B$3:$B$1002,K654))</f>
        <v/>
      </c>
    </row>
    <row r="655" spans="3:19" x14ac:dyDescent="0.25">
      <c r="C655" s="36"/>
      <c r="D655" s="3" t="str">
        <f>IF(C655="","",IF(OR(C655&gt;MAX(_xlfn.ANCHORARRAY(FitCurve!$E$3)),C655&lt;MIN(_xlfn.ANCHORARRAY(FitCurve!$E$3))),"Out of range",IF(CurveFitting!$N$3="5PL",10^(CurveFitting!$U$26-((LOG10(((CurveFitting!$U$25-CurveFitting!$U$24)/(C655-CurveFitting!$U$24))^(1/CurveFitting!$U$28)-1))/1)/CurveFitting!$U$27),
IF(CurveFitting!$N$3="4PL",10^(CurveFitting!$U$26-((LOG10((CurveFitting!$U$25-CurveFitting!$U$24)/(C655-CurveFitting!$U$24)-1))/CurveFitting!$U$27)),
IF(CurveFitting!$N$3="Linear",(C655-CurveFitting!$U$24)/CurveFitting!$U$25,
IF(CurveFitting!$N$3="Hyperbolic",CurveFitting!$U$25*C655/(CurveFitting!$U$24-C655),
IF(CurveFitting!$N$3="Exp1",CurveFitting!$U$26*LN(CurveFitting!$U$25/(CurveFitting!$U$25-C655)-CurveFitting!$U$24/(CurveFitting!$U$25-C655)),
IF(CurveFitting!$N$3="Exp2",CurveFitting!$U$26*LOG(CurveFitting!$U$24/(CurveFitting!$U$24-C655)-CurveFitting!$U$25/(CurveFitting!$U$24-C655)),""))))))))</f>
        <v/>
      </c>
      <c r="E655" s="3" t="str">
        <f>IFERROR(IF(C655="","",IF(OR(C655&gt;MAX(_xlfn.ANCHORARRAY(FitCurve!$E$3)),C655&lt;MIN(_xlfn.ANCHORARRAY(FitCurve!$E$3))),"Out of range","[ " &amp; TEXT(_xlfn.FORECAST.LINEAR(C655,R655:S655,N655:O655),"#.####") &amp; ", " &amp; TEXT(_xlfn.FORECAST.LINEAR(C655,P655:Q655,L655:M655),"#.####") &amp; " ]")),"")</f>
        <v/>
      </c>
      <c r="H655" s="52" t="str">
        <f>IF(C655="","",_xlfn.XMATCH(C655,FitCurve!AE655:AE1654,-1))</f>
        <v/>
      </c>
      <c r="I655" s="52" t="str">
        <f>IF(C655="","",_xlfn.XMATCH(C655,FitCurve!AE655:AE1654,1))</f>
        <v/>
      </c>
      <c r="J655" s="52" t="str">
        <f>IF(C655="","",_xlfn.XMATCH(C655,FitCurve!AF655:AF1654,-1))</f>
        <v/>
      </c>
      <c r="K655" s="52" t="str">
        <f>IF(C655="","",_xlfn.XMATCH(C655,FitCurve!AF655:AF1654,1))</f>
        <v/>
      </c>
      <c r="L655" s="3" t="str" cm="1">
        <f t="array" ref="L655">IF(C655="","",INDEX(FitCurve!$AE$3:$AE$1002,H655))</f>
        <v/>
      </c>
      <c r="M655" s="3" t="str" cm="1">
        <f t="array" ref="M655">IF(C655="","",INDEX(FitCurve!$AE$3:$AE$1002,I655))</f>
        <v/>
      </c>
      <c r="N655" s="3" t="str" cm="1">
        <f t="array" ref="N655">IF(C655="","",INDEX(FitCurve!$AF$3:$AF$1002,J655))</f>
        <v/>
      </c>
      <c r="O655" s="3" t="str" cm="1">
        <f t="array" ref="O655">IF(C655="","",INDEX(FitCurve!$AF$3:$AF$1002,K655))</f>
        <v/>
      </c>
      <c r="P655" s="3" t="str" cm="1">
        <f t="array" ref="P655">IF(C655="","",INDEX(FitCurve!$B$3:$B$1002,H655))</f>
        <v/>
      </c>
      <c r="Q655" s="3" t="str" cm="1">
        <f t="array" ref="Q655">IF(C655="","",INDEX(FitCurve!$B$3:$B$1002,I655))</f>
        <v/>
      </c>
      <c r="R655" s="3" t="str" cm="1">
        <f t="array" ref="R655">IF(C655="","",INDEX(FitCurve!$B$3:$B$1002,J655))</f>
        <v/>
      </c>
      <c r="S655" s="3" t="str" cm="1">
        <f t="array" ref="S655">IF(C655="","",INDEX(FitCurve!$B$3:$B$1002,K655))</f>
        <v/>
      </c>
    </row>
    <row r="656" spans="3:19" x14ac:dyDescent="0.25">
      <c r="C656" s="36"/>
      <c r="D656" s="3" t="str">
        <f>IF(C656="","",IF(OR(C656&gt;MAX(_xlfn.ANCHORARRAY(FitCurve!$E$3)),C656&lt;MIN(_xlfn.ANCHORARRAY(FitCurve!$E$3))),"Out of range",IF(CurveFitting!$N$3="5PL",10^(CurveFitting!$U$26-((LOG10(((CurveFitting!$U$25-CurveFitting!$U$24)/(C656-CurveFitting!$U$24))^(1/CurveFitting!$U$28)-1))/1)/CurveFitting!$U$27),
IF(CurveFitting!$N$3="4PL",10^(CurveFitting!$U$26-((LOG10((CurveFitting!$U$25-CurveFitting!$U$24)/(C656-CurveFitting!$U$24)-1))/CurveFitting!$U$27)),
IF(CurveFitting!$N$3="Linear",(C656-CurveFitting!$U$24)/CurveFitting!$U$25,
IF(CurveFitting!$N$3="Hyperbolic",CurveFitting!$U$25*C656/(CurveFitting!$U$24-C656),
IF(CurveFitting!$N$3="Exp1",CurveFitting!$U$26*LN(CurveFitting!$U$25/(CurveFitting!$U$25-C656)-CurveFitting!$U$24/(CurveFitting!$U$25-C656)),
IF(CurveFitting!$N$3="Exp2",CurveFitting!$U$26*LOG(CurveFitting!$U$24/(CurveFitting!$U$24-C656)-CurveFitting!$U$25/(CurveFitting!$U$24-C656)),""))))))))</f>
        <v/>
      </c>
      <c r="E656" s="3" t="str">
        <f>IFERROR(IF(C656="","",IF(OR(C656&gt;MAX(_xlfn.ANCHORARRAY(FitCurve!$E$3)),C656&lt;MIN(_xlfn.ANCHORARRAY(FitCurve!$E$3))),"Out of range","[ " &amp; TEXT(_xlfn.FORECAST.LINEAR(C656,R656:S656,N656:O656),"#.####") &amp; ", " &amp; TEXT(_xlfn.FORECAST.LINEAR(C656,P656:Q656,L656:M656),"#.####") &amp; " ]")),"")</f>
        <v/>
      </c>
      <c r="H656" s="52" t="str">
        <f>IF(C656="","",_xlfn.XMATCH(C656,FitCurve!AE656:AE1655,-1))</f>
        <v/>
      </c>
      <c r="I656" s="52" t="str">
        <f>IF(C656="","",_xlfn.XMATCH(C656,FitCurve!AE656:AE1655,1))</f>
        <v/>
      </c>
      <c r="J656" s="52" t="str">
        <f>IF(C656="","",_xlfn.XMATCH(C656,FitCurve!AF656:AF1655,-1))</f>
        <v/>
      </c>
      <c r="K656" s="52" t="str">
        <f>IF(C656="","",_xlfn.XMATCH(C656,FitCurve!AF656:AF1655,1))</f>
        <v/>
      </c>
      <c r="L656" s="3" t="str" cm="1">
        <f t="array" ref="L656">IF(C656="","",INDEX(FitCurve!$AE$3:$AE$1002,H656))</f>
        <v/>
      </c>
      <c r="M656" s="3" t="str" cm="1">
        <f t="array" ref="M656">IF(C656="","",INDEX(FitCurve!$AE$3:$AE$1002,I656))</f>
        <v/>
      </c>
      <c r="N656" s="3" t="str" cm="1">
        <f t="array" ref="N656">IF(C656="","",INDEX(FitCurve!$AF$3:$AF$1002,J656))</f>
        <v/>
      </c>
      <c r="O656" s="3" t="str" cm="1">
        <f t="array" ref="O656">IF(C656="","",INDEX(FitCurve!$AF$3:$AF$1002,K656))</f>
        <v/>
      </c>
      <c r="P656" s="3" t="str" cm="1">
        <f t="array" ref="P656">IF(C656="","",INDEX(FitCurve!$B$3:$B$1002,H656))</f>
        <v/>
      </c>
      <c r="Q656" s="3" t="str" cm="1">
        <f t="array" ref="Q656">IF(C656="","",INDEX(FitCurve!$B$3:$B$1002,I656))</f>
        <v/>
      </c>
      <c r="R656" s="3" t="str" cm="1">
        <f t="array" ref="R656">IF(C656="","",INDEX(FitCurve!$B$3:$B$1002,J656))</f>
        <v/>
      </c>
      <c r="S656" s="3" t="str" cm="1">
        <f t="array" ref="S656">IF(C656="","",INDEX(FitCurve!$B$3:$B$1002,K656))</f>
        <v/>
      </c>
    </row>
    <row r="657" spans="3:19" x14ac:dyDescent="0.25">
      <c r="C657" s="36"/>
      <c r="D657" s="3" t="str">
        <f>IF(C657="","",IF(OR(C657&gt;MAX(_xlfn.ANCHORARRAY(FitCurve!$E$3)),C657&lt;MIN(_xlfn.ANCHORARRAY(FitCurve!$E$3))),"Out of range",IF(CurveFitting!$N$3="5PL",10^(CurveFitting!$U$26-((LOG10(((CurveFitting!$U$25-CurveFitting!$U$24)/(C657-CurveFitting!$U$24))^(1/CurveFitting!$U$28)-1))/1)/CurveFitting!$U$27),
IF(CurveFitting!$N$3="4PL",10^(CurveFitting!$U$26-((LOG10((CurveFitting!$U$25-CurveFitting!$U$24)/(C657-CurveFitting!$U$24)-1))/CurveFitting!$U$27)),
IF(CurveFitting!$N$3="Linear",(C657-CurveFitting!$U$24)/CurveFitting!$U$25,
IF(CurveFitting!$N$3="Hyperbolic",CurveFitting!$U$25*C657/(CurveFitting!$U$24-C657),
IF(CurveFitting!$N$3="Exp1",CurveFitting!$U$26*LN(CurveFitting!$U$25/(CurveFitting!$U$25-C657)-CurveFitting!$U$24/(CurveFitting!$U$25-C657)),
IF(CurveFitting!$N$3="Exp2",CurveFitting!$U$26*LOG(CurveFitting!$U$24/(CurveFitting!$U$24-C657)-CurveFitting!$U$25/(CurveFitting!$U$24-C657)),""))))))))</f>
        <v/>
      </c>
      <c r="E657" s="3" t="str">
        <f>IFERROR(IF(C657="","",IF(OR(C657&gt;MAX(_xlfn.ANCHORARRAY(FitCurve!$E$3)),C657&lt;MIN(_xlfn.ANCHORARRAY(FitCurve!$E$3))),"Out of range","[ " &amp; TEXT(_xlfn.FORECAST.LINEAR(C657,R657:S657,N657:O657),"#.####") &amp; ", " &amp; TEXT(_xlfn.FORECAST.LINEAR(C657,P657:Q657,L657:M657),"#.####") &amp; " ]")),"")</f>
        <v/>
      </c>
      <c r="H657" s="52" t="str">
        <f>IF(C657="","",_xlfn.XMATCH(C657,FitCurve!AE657:AE1656,-1))</f>
        <v/>
      </c>
      <c r="I657" s="52" t="str">
        <f>IF(C657="","",_xlfn.XMATCH(C657,FitCurve!AE657:AE1656,1))</f>
        <v/>
      </c>
      <c r="J657" s="52" t="str">
        <f>IF(C657="","",_xlfn.XMATCH(C657,FitCurve!AF657:AF1656,-1))</f>
        <v/>
      </c>
      <c r="K657" s="52" t="str">
        <f>IF(C657="","",_xlfn.XMATCH(C657,FitCurve!AF657:AF1656,1))</f>
        <v/>
      </c>
      <c r="L657" s="3" t="str" cm="1">
        <f t="array" ref="L657">IF(C657="","",INDEX(FitCurve!$AE$3:$AE$1002,H657))</f>
        <v/>
      </c>
      <c r="M657" s="3" t="str" cm="1">
        <f t="array" ref="M657">IF(C657="","",INDEX(FitCurve!$AE$3:$AE$1002,I657))</f>
        <v/>
      </c>
      <c r="N657" s="3" t="str" cm="1">
        <f t="array" ref="N657">IF(C657="","",INDEX(FitCurve!$AF$3:$AF$1002,J657))</f>
        <v/>
      </c>
      <c r="O657" s="3" t="str" cm="1">
        <f t="array" ref="O657">IF(C657="","",INDEX(FitCurve!$AF$3:$AF$1002,K657))</f>
        <v/>
      </c>
      <c r="P657" s="3" t="str" cm="1">
        <f t="array" ref="P657">IF(C657="","",INDEX(FitCurve!$B$3:$B$1002,H657))</f>
        <v/>
      </c>
      <c r="Q657" s="3" t="str" cm="1">
        <f t="array" ref="Q657">IF(C657="","",INDEX(FitCurve!$B$3:$B$1002,I657))</f>
        <v/>
      </c>
      <c r="R657" s="3" t="str" cm="1">
        <f t="array" ref="R657">IF(C657="","",INDEX(FitCurve!$B$3:$B$1002,J657))</f>
        <v/>
      </c>
      <c r="S657" s="3" t="str" cm="1">
        <f t="array" ref="S657">IF(C657="","",INDEX(FitCurve!$B$3:$B$1002,K657))</f>
        <v/>
      </c>
    </row>
    <row r="658" spans="3:19" x14ac:dyDescent="0.25">
      <c r="C658" s="36"/>
      <c r="D658" s="3" t="str">
        <f>IF(C658="","",IF(OR(C658&gt;MAX(_xlfn.ANCHORARRAY(FitCurve!$E$3)),C658&lt;MIN(_xlfn.ANCHORARRAY(FitCurve!$E$3))),"Out of range",IF(CurveFitting!$N$3="5PL",10^(CurveFitting!$U$26-((LOG10(((CurveFitting!$U$25-CurveFitting!$U$24)/(C658-CurveFitting!$U$24))^(1/CurveFitting!$U$28)-1))/1)/CurveFitting!$U$27),
IF(CurveFitting!$N$3="4PL",10^(CurveFitting!$U$26-((LOG10((CurveFitting!$U$25-CurveFitting!$U$24)/(C658-CurveFitting!$U$24)-1))/CurveFitting!$U$27)),
IF(CurveFitting!$N$3="Linear",(C658-CurveFitting!$U$24)/CurveFitting!$U$25,
IF(CurveFitting!$N$3="Hyperbolic",CurveFitting!$U$25*C658/(CurveFitting!$U$24-C658),
IF(CurveFitting!$N$3="Exp1",CurveFitting!$U$26*LN(CurveFitting!$U$25/(CurveFitting!$U$25-C658)-CurveFitting!$U$24/(CurveFitting!$U$25-C658)),
IF(CurveFitting!$N$3="Exp2",CurveFitting!$U$26*LOG(CurveFitting!$U$24/(CurveFitting!$U$24-C658)-CurveFitting!$U$25/(CurveFitting!$U$24-C658)),""))))))))</f>
        <v/>
      </c>
      <c r="E658" s="3" t="str">
        <f>IFERROR(IF(C658="","",IF(OR(C658&gt;MAX(_xlfn.ANCHORARRAY(FitCurve!$E$3)),C658&lt;MIN(_xlfn.ANCHORARRAY(FitCurve!$E$3))),"Out of range","[ " &amp; TEXT(_xlfn.FORECAST.LINEAR(C658,R658:S658,N658:O658),"#.####") &amp; ", " &amp; TEXT(_xlfn.FORECAST.LINEAR(C658,P658:Q658,L658:M658),"#.####") &amp; " ]")),"")</f>
        <v/>
      </c>
      <c r="H658" s="52" t="str">
        <f>IF(C658="","",_xlfn.XMATCH(C658,FitCurve!AE658:AE1657,-1))</f>
        <v/>
      </c>
      <c r="I658" s="52" t="str">
        <f>IF(C658="","",_xlfn.XMATCH(C658,FitCurve!AE658:AE1657,1))</f>
        <v/>
      </c>
      <c r="J658" s="52" t="str">
        <f>IF(C658="","",_xlfn.XMATCH(C658,FitCurve!AF658:AF1657,-1))</f>
        <v/>
      </c>
      <c r="K658" s="52" t="str">
        <f>IF(C658="","",_xlfn.XMATCH(C658,FitCurve!AF658:AF1657,1))</f>
        <v/>
      </c>
      <c r="L658" s="3" t="str" cm="1">
        <f t="array" ref="L658">IF(C658="","",INDEX(FitCurve!$AE$3:$AE$1002,H658))</f>
        <v/>
      </c>
      <c r="M658" s="3" t="str" cm="1">
        <f t="array" ref="M658">IF(C658="","",INDEX(FitCurve!$AE$3:$AE$1002,I658))</f>
        <v/>
      </c>
      <c r="N658" s="3" t="str" cm="1">
        <f t="array" ref="N658">IF(C658="","",INDEX(FitCurve!$AF$3:$AF$1002,J658))</f>
        <v/>
      </c>
      <c r="O658" s="3" t="str" cm="1">
        <f t="array" ref="O658">IF(C658="","",INDEX(FitCurve!$AF$3:$AF$1002,K658))</f>
        <v/>
      </c>
      <c r="P658" s="3" t="str" cm="1">
        <f t="array" ref="P658">IF(C658="","",INDEX(FitCurve!$B$3:$B$1002,H658))</f>
        <v/>
      </c>
      <c r="Q658" s="3" t="str" cm="1">
        <f t="array" ref="Q658">IF(C658="","",INDEX(FitCurve!$B$3:$B$1002,I658))</f>
        <v/>
      </c>
      <c r="R658" s="3" t="str" cm="1">
        <f t="array" ref="R658">IF(C658="","",INDEX(FitCurve!$B$3:$B$1002,J658))</f>
        <v/>
      </c>
      <c r="S658" s="3" t="str" cm="1">
        <f t="array" ref="S658">IF(C658="","",INDEX(FitCurve!$B$3:$B$1002,K658))</f>
        <v/>
      </c>
    </row>
    <row r="659" spans="3:19" x14ac:dyDescent="0.25">
      <c r="C659" s="36"/>
      <c r="D659" s="3" t="str">
        <f>IF(C659="","",IF(OR(C659&gt;MAX(_xlfn.ANCHORARRAY(FitCurve!$E$3)),C659&lt;MIN(_xlfn.ANCHORARRAY(FitCurve!$E$3))),"Out of range",IF(CurveFitting!$N$3="5PL",10^(CurveFitting!$U$26-((LOG10(((CurveFitting!$U$25-CurveFitting!$U$24)/(C659-CurveFitting!$U$24))^(1/CurveFitting!$U$28)-1))/1)/CurveFitting!$U$27),
IF(CurveFitting!$N$3="4PL",10^(CurveFitting!$U$26-((LOG10((CurveFitting!$U$25-CurveFitting!$U$24)/(C659-CurveFitting!$U$24)-1))/CurveFitting!$U$27)),
IF(CurveFitting!$N$3="Linear",(C659-CurveFitting!$U$24)/CurveFitting!$U$25,
IF(CurveFitting!$N$3="Hyperbolic",CurveFitting!$U$25*C659/(CurveFitting!$U$24-C659),
IF(CurveFitting!$N$3="Exp1",CurveFitting!$U$26*LN(CurveFitting!$U$25/(CurveFitting!$U$25-C659)-CurveFitting!$U$24/(CurveFitting!$U$25-C659)),
IF(CurveFitting!$N$3="Exp2",CurveFitting!$U$26*LOG(CurveFitting!$U$24/(CurveFitting!$U$24-C659)-CurveFitting!$U$25/(CurveFitting!$U$24-C659)),""))))))))</f>
        <v/>
      </c>
      <c r="E659" s="3" t="str">
        <f>IFERROR(IF(C659="","",IF(OR(C659&gt;MAX(_xlfn.ANCHORARRAY(FitCurve!$E$3)),C659&lt;MIN(_xlfn.ANCHORARRAY(FitCurve!$E$3))),"Out of range","[ " &amp; TEXT(_xlfn.FORECAST.LINEAR(C659,R659:S659,N659:O659),"#.####") &amp; ", " &amp; TEXT(_xlfn.FORECAST.LINEAR(C659,P659:Q659,L659:M659),"#.####") &amp; " ]")),"")</f>
        <v/>
      </c>
      <c r="H659" s="52" t="str">
        <f>IF(C659="","",_xlfn.XMATCH(C659,FitCurve!AE659:AE1658,-1))</f>
        <v/>
      </c>
      <c r="I659" s="52" t="str">
        <f>IF(C659="","",_xlfn.XMATCH(C659,FitCurve!AE659:AE1658,1))</f>
        <v/>
      </c>
      <c r="J659" s="52" t="str">
        <f>IF(C659="","",_xlfn.XMATCH(C659,FitCurve!AF659:AF1658,-1))</f>
        <v/>
      </c>
      <c r="K659" s="52" t="str">
        <f>IF(C659="","",_xlfn.XMATCH(C659,FitCurve!AF659:AF1658,1))</f>
        <v/>
      </c>
      <c r="L659" s="3" t="str" cm="1">
        <f t="array" ref="L659">IF(C659="","",INDEX(FitCurve!$AE$3:$AE$1002,H659))</f>
        <v/>
      </c>
      <c r="M659" s="3" t="str" cm="1">
        <f t="array" ref="M659">IF(C659="","",INDEX(FitCurve!$AE$3:$AE$1002,I659))</f>
        <v/>
      </c>
      <c r="N659" s="3" t="str" cm="1">
        <f t="array" ref="N659">IF(C659="","",INDEX(FitCurve!$AF$3:$AF$1002,J659))</f>
        <v/>
      </c>
      <c r="O659" s="3" t="str" cm="1">
        <f t="array" ref="O659">IF(C659="","",INDEX(FitCurve!$AF$3:$AF$1002,K659))</f>
        <v/>
      </c>
      <c r="P659" s="3" t="str" cm="1">
        <f t="array" ref="P659">IF(C659="","",INDEX(FitCurve!$B$3:$B$1002,H659))</f>
        <v/>
      </c>
      <c r="Q659" s="3" t="str" cm="1">
        <f t="array" ref="Q659">IF(C659="","",INDEX(FitCurve!$B$3:$B$1002,I659))</f>
        <v/>
      </c>
      <c r="R659" s="3" t="str" cm="1">
        <f t="array" ref="R659">IF(C659="","",INDEX(FitCurve!$B$3:$B$1002,J659))</f>
        <v/>
      </c>
      <c r="S659" s="3" t="str" cm="1">
        <f t="array" ref="S659">IF(C659="","",INDEX(FitCurve!$B$3:$B$1002,K659))</f>
        <v/>
      </c>
    </row>
    <row r="660" spans="3:19" x14ac:dyDescent="0.25">
      <c r="C660" s="36"/>
      <c r="D660" s="3" t="str">
        <f>IF(C660="","",IF(OR(C660&gt;MAX(_xlfn.ANCHORARRAY(FitCurve!$E$3)),C660&lt;MIN(_xlfn.ANCHORARRAY(FitCurve!$E$3))),"Out of range",IF(CurveFitting!$N$3="5PL",10^(CurveFitting!$U$26-((LOG10(((CurveFitting!$U$25-CurveFitting!$U$24)/(C660-CurveFitting!$U$24))^(1/CurveFitting!$U$28)-1))/1)/CurveFitting!$U$27),
IF(CurveFitting!$N$3="4PL",10^(CurveFitting!$U$26-((LOG10((CurveFitting!$U$25-CurveFitting!$U$24)/(C660-CurveFitting!$U$24)-1))/CurveFitting!$U$27)),
IF(CurveFitting!$N$3="Linear",(C660-CurveFitting!$U$24)/CurveFitting!$U$25,
IF(CurveFitting!$N$3="Hyperbolic",CurveFitting!$U$25*C660/(CurveFitting!$U$24-C660),
IF(CurveFitting!$N$3="Exp1",CurveFitting!$U$26*LN(CurveFitting!$U$25/(CurveFitting!$U$25-C660)-CurveFitting!$U$24/(CurveFitting!$U$25-C660)),
IF(CurveFitting!$N$3="Exp2",CurveFitting!$U$26*LOG(CurveFitting!$U$24/(CurveFitting!$U$24-C660)-CurveFitting!$U$25/(CurveFitting!$U$24-C660)),""))))))))</f>
        <v/>
      </c>
      <c r="E660" s="3" t="str">
        <f>IFERROR(IF(C660="","",IF(OR(C660&gt;MAX(_xlfn.ANCHORARRAY(FitCurve!$E$3)),C660&lt;MIN(_xlfn.ANCHORARRAY(FitCurve!$E$3))),"Out of range","[ " &amp; TEXT(_xlfn.FORECAST.LINEAR(C660,R660:S660,N660:O660),"#.####") &amp; ", " &amp; TEXT(_xlfn.FORECAST.LINEAR(C660,P660:Q660,L660:M660),"#.####") &amp; " ]")),"")</f>
        <v/>
      </c>
      <c r="H660" s="52" t="str">
        <f>IF(C660="","",_xlfn.XMATCH(C660,FitCurve!AE660:AE1659,-1))</f>
        <v/>
      </c>
      <c r="I660" s="52" t="str">
        <f>IF(C660="","",_xlfn.XMATCH(C660,FitCurve!AE660:AE1659,1))</f>
        <v/>
      </c>
      <c r="J660" s="52" t="str">
        <f>IF(C660="","",_xlfn.XMATCH(C660,FitCurve!AF660:AF1659,-1))</f>
        <v/>
      </c>
      <c r="K660" s="52" t="str">
        <f>IF(C660="","",_xlfn.XMATCH(C660,FitCurve!AF660:AF1659,1))</f>
        <v/>
      </c>
      <c r="L660" s="3" t="str" cm="1">
        <f t="array" ref="L660">IF(C660="","",INDEX(FitCurve!$AE$3:$AE$1002,H660))</f>
        <v/>
      </c>
      <c r="M660" s="3" t="str" cm="1">
        <f t="array" ref="M660">IF(C660="","",INDEX(FitCurve!$AE$3:$AE$1002,I660))</f>
        <v/>
      </c>
      <c r="N660" s="3" t="str" cm="1">
        <f t="array" ref="N660">IF(C660="","",INDEX(FitCurve!$AF$3:$AF$1002,J660))</f>
        <v/>
      </c>
      <c r="O660" s="3" t="str" cm="1">
        <f t="array" ref="O660">IF(C660="","",INDEX(FitCurve!$AF$3:$AF$1002,K660))</f>
        <v/>
      </c>
      <c r="P660" s="3" t="str" cm="1">
        <f t="array" ref="P660">IF(C660="","",INDEX(FitCurve!$B$3:$B$1002,H660))</f>
        <v/>
      </c>
      <c r="Q660" s="3" t="str" cm="1">
        <f t="array" ref="Q660">IF(C660="","",INDEX(FitCurve!$B$3:$B$1002,I660))</f>
        <v/>
      </c>
      <c r="R660" s="3" t="str" cm="1">
        <f t="array" ref="R660">IF(C660="","",INDEX(FitCurve!$B$3:$B$1002,J660))</f>
        <v/>
      </c>
      <c r="S660" s="3" t="str" cm="1">
        <f t="array" ref="S660">IF(C660="","",INDEX(FitCurve!$B$3:$B$1002,K660))</f>
        <v/>
      </c>
    </row>
    <row r="661" spans="3:19" x14ac:dyDescent="0.25">
      <c r="C661" s="36"/>
      <c r="D661" s="3" t="str">
        <f>IF(C661="","",IF(OR(C661&gt;MAX(_xlfn.ANCHORARRAY(FitCurve!$E$3)),C661&lt;MIN(_xlfn.ANCHORARRAY(FitCurve!$E$3))),"Out of range",IF(CurveFitting!$N$3="5PL",10^(CurveFitting!$U$26-((LOG10(((CurveFitting!$U$25-CurveFitting!$U$24)/(C661-CurveFitting!$U$24))^(1/CurveFitting!$U$28)-1))/1)/CurveFitting!$U$27),
IF(CurveFitting!$N$3="4PL",10^(CurveFitting!$U$26-((LOG10((CurveFitting!$U$25-CurveFitting!$U$24)/(C661-CurveFitting!$U$24)-1))/CurveFitting!$U$27)),
IF(CurveFitting!$N$3="Linear",(C661-CurveFitting!$U$24)/CurveFitting!$U$25,
IF(CurveFitting!$N$3="Hyperbolic",CurveFitting!$U$25*C661/(CurveFitting!$U$24-C661),
IF(CurveFitting!$N$3="Exp1",CurveFitting!$U$26*LN(CurveFitting!$U$25/(CurveFitting!$U$25-C661)-CurveFitting!$U$24/(CurveFitting!$U$25-C661)),
IF(CurveFitting!$N$3="Exp2",CurveFitting!$U$26*LOG(CurveFitting!$U$24/(CurveFitting!$U$24-C661)-CurveFitting!$U$25/(CurveFitting!$U$24-C661)),""))))))))</f>
        <v/>
      </c>
      <c r="E661" s="3" t="str">
        <f>IFERROR(IF(C661="","",IF(OR(C661&gt;MAX(_xlfn.ANCHORARRAY(FitCurve!$E$3)),C661&lt;MIN(_xlfn.ANCHORARRAY(FitCurve!$E$3))),"Out of range","[ " &amp; TEXT(_xlfn.FORECAST.LINEAR(C661,R661:S661,N661:O661),"#.####") &amp; ", " &amp; TEXT(_xlfn.FORECAST.LINEAR(C661,P661:Q661,L661:M661),"#.####") &amp; " ]")),"")</f>
        <v/>
      </c>
      <c r="H661" s="52" t="str">
        <f>IF(C661="","",_xlfn.XMATCH(C661,FitCurve!AE661:AE1660,-1))</f>
        <v/>
      </c>
      <c r="I661" s="52" t="str">
        <f>IF(C661="","",_xlfn.XMATCH(C661,FitCurve!AE661:AE1660,1))</f>
        <v/>
      </c>
      <c r="J661" s="52" t="str">
        <f>IF(C661="","",_xlfn.XMATCH(C661,FitCurve!AF661:AF1660,-1))</f>
        <v/>
      </c>
      <c r="K661" s="52" t="str">
        <f>IF(C661="","",_xlfn.XMATCH(C661,FitCurve!AF661:AF1660,1))</f>
        <v/>
      </c>
      <c r="L661" s="3" t="str" cm="1">
        <f t="array" ref="L661">IF(C661="","",INDEX(FitCurve!$AE$3:$AE$1002,H661))</f>
        <v/>
      </c>
      <c r="M661" s="3" t="str" cm="1">
        <f t="array" ref="M661">IF(C661="","",INDEX(FitCurve!$AE$3:$AE$1002,I661))</f>
        <v/>
      </c>
      <c r="N661" s="3" t="str" cm="1">
        <f t="array" ref="N661">IF(C661="","",INDEX(FitCurve!$AF$3:$AF$1002,J661))</f>
        <v/>
      </c>
      <c r="O661" s="3" t="str" cm="1">
        <f t="array" ref="O661">IF(C661="","",INDEX(FitCurve!$AF$3:$AF$1002,K661))</f>
        <v/>
      </c>
      <c r="P661" s="3" t="str" cm="1">
        <f t="array" ref="P661">IF(C661="","",INDEX(FitCurve!$B$3:$B$1002,H661))</f>
        <v/>
      </c>
      <c r="Q661" s="3" t="str" cm="1">
        <f t="array" ref="Q661">IF(C661="","",INDEX(FitCurve!$B$3:$B$1002,I661))</f>
        <v/>
      </c>
      <c r="R661" s="3" t="str" cm="1">
        <f t="array" ref="R661">IF(C661="","",INDEX(FitCurve!$B$3:$B$1002,J661))</f>
        <v/>
      </c>
      <c r="S661" s="3" t="str" cm="1">
        <f t="array" ref="S661">IF(C661="","",INDEX(FitCurve!$B$3:$B$1002,K661))</f>
        <v/>
      </c>
    </row>
    <row r="662" spans="3:19" x14ac:dyDescent="0.25">
      <c r="C662" s="36"/>
      <c r="D662" s="3" t="str">
        <f>IF(C662="","",IF(OR(C662&gt;MAX(_xlfn.ANCHORARRAY(FitCurve!$E$3)),C662&lt;MIN(_xlfn.ANCHORARRAY(FitCurve!$E$3))),"Out of range",IF(CurveFitting!$N$3="5PL",10^(CurveFitting!$U$26-((LOG10(((CurveFitting!$U$25-CurveFitting!$U$24)/(C662-CurveFitting!$U$24))^(1/CurveFitting!$U$28)-1))/1)/CurveFitting!$U$27),
IF(CurveFitting!$N$3="4PL",10^(CurveFitting!$U$26-((LOG10((CurveFitting!$U$25-CurveFitting!$U$24)/(C662-CurveFitting!$U$24)-1))/CurveFitting!$U$27)),
IF(CurveFitting!$N$3="Linear",(C662-CurveFitting!$U$24)/CurveFitting!$U$25,
IF(CurveFitting!$N$3="Hyperbolic",CurveFitting!$U$25*C662/(CurveFitting!$U$24-C662),
IF(CurveFitting!$N$3="Exp1",CurveFitting!$U$26*LN(CurveFitting!$U$25/(CurveFitting!$U$25-C662)-CurveFitting!$U$24/(CurveFitting!$U$25-C662)),
IF(CurveFitting!$N$3="Exp2",CurveFitting!$U$26*LOG(CurveFitting!$U$24/(CurveFitting!$U$24-C662)-CurveFitting!$U$25/(CurveFitting!$U$24-C662)),""))))))))</f>
        <v/>
      </c>
      <c r="E662" s="3" t="str">
        <f>IFERROR(IF(C662="","",IF(OR(C662&gt;MAX(_xlfn.ANCHORARRAY(FitCurve!$E$3)),C662&lt;MIN(_xlfn.ANCHORARRAY(FitCurve!$E$3))),"Out of range","[ " &amp; TEXT(_xlfn.FORECAST.LINEAR(C662,R662:S662,N662:O662),"#.####") &amp; ", " &amp; TEXT(_xlfn.FORECAST.LINEAR(C662,P662:Q662,L662:M662),"#.####") &amp; " ]")),"")</f>
        <v/>
      </c>
      <c r="H662" s="52" t="str">
        <f>IF(C662="","",_xlfn.XMATCH(C662,FitCurve!AE662:AE1661,-1))</f>
        <v/>
      </c>
      <c r="I662" s="52" t="str">
        <f>IF(C662="","",_xlfn.XMATCH(C662,FitCurve!AE662:AE1661,1))</f>
        <v/>
      </c>
      <c r="J662" s="52" t="str">
        <f>IF(C662="","",_xlfn.XMATCH(C662,FitCurve!AF662:AF1661,-1))</f>
        <v/>
      </c>
      <c r="K662" s="52" t="str">
        <f>IF(C662="","",_xlfn.XMATCH(C662,FitCurve!AF662:AF1661,1))</f>
        <v/>
      </c>
      <c r="L662" s="3" t="str" cm="1">
        <f t="array" ref="L662">IF(C662="","",INDEX(FitCurve!$AE$3:$AE$1002,H662))</f>
        <v/>
      </c>
      <c r="M662" s="3" t="str" cm="1">
        <f t="array" ref="M662">IF(C662="","",INDEX(FitCurve!$AE$3:$AE$1002,I662))</f>
        <v/>
      </c>
      <c r="N662" s="3" t="str" cm="1">
        <f t="array" ref="N662">IF(C662="","",INDEX(FitCurve!$AF$3:$AF$1002,J662))</f>
        <v/>
      </c>
      <c r="O662" s="3" t="str" cm="1">
        <f t="array" ref="O662">IF(C662="","",INDEX(FitCurve!$AF$3:$AF$1002,K662))</f>
        <v/>
      </c>
      <c r="P662" s="3" t="str" cm="1">
        <f t="array" ref="P662">IF(C662="","",INDEX(FitCurve!$B$3:$B$1002,H662))</f>
        <v/>
      </c>
      <c r="Q662" s="3" t="str" cm="1">
        <f t="array" ref="Q662">IF(C662="","",INDEX(FitCurve!$B$3:$B$1002,I662))</f>
        <v/>
      </c>
      <c r="R662" s="3" t="str" cm="1">
        <f t="array" ref="R662">IF(C662="","",INDEX(FitCurve!$B$3:$B$1002,J662))</f>
        <v/>
      </c>
      <c r="S662" s="3" t="str" cm="1">
        <f t="array" ref="S662">IF(C662="","",INDEX(FitCurve!$B$3:$B$1002,K662))</f>
        <v/>
      </c>
    </row>
    <row r="663" spans="3:19" x14ac:dyDescent="0.25">
      <c r="C663" s="36"/>
      <c r="D663" s="3" t="str">
        <f>IF(C663="","",IF(OR(C663&gt;MAX(_xlfn.ANCHORARRAY(FitCurve!$E$3)),C663&lt;MIN(_xlfn.ANCHORARRAY(FitCurve!$E$3))),"Out of range",IF(CurveFitting!$N$3="5PL",10^(CurveFitting!$U$26-((LOG10(((CurveFitting!$U$25-CurveFitting!$U$24)/(C663-CurveFitting!$U$24))^(1/CurveFitting!$U$28)-1))/1)/CurveFitting!$U$27),
IF(CurveFitting!$N$3="4PL",10^(CurveFitting!$U$26-((LOG10((CurveFitting!$U$25-CurveFitting!$U$24)/(C663-CurveFitting!$U$24)-1))/CurveFitting!$U$27)),
IF(CurveFitting!$N$3="Linear",(C663-CurveFitting!$U$24)/CurveFitting!$U$25,
IF(CurveFitting!$N$3="Hyperbolic",CurveFitting!$U$25*C663/(CurveFitting!$U$24-C663),
IF(CurveFitting!$N$3="Exp1",CurveFitting!$U$26*LN(CurveFitting!$U$25/(CurveFitting!$U$25-C663)-CurveFitting!$U$24/(CurveFitting!$U$25-C663)),
IF(CurveFitting!$N$3="Exp2",CurveFitting!$U$26*LOG(CurveFitting!$U$24/(CurveFitting!$U$24-C663)-CurveFitting!$U$25/(CurveFitting!$U$24-C663)),""))))))))</f>
        <v/>
      </c>
      <c r="E663" s="3" t="str">
        <f>IFERROR(IF(C663="","",IF(OR(C663&gt;MAX(_xlfn.ANCHORARRAY(FitCurve!$E$3)),C663&lt;MIN(_xlfn.ANCHORARRAY(FitCurve!$E$3))),"Out of range","[ " &amp; TEXT(_xlfn.FORECAST.LINEAR(C663,R663:S663,N663:O663),"#.####") &amp; ", " &amp; TEXT(_xlfn.FORECAST.LINEAR(C663,P663:Q663,L663:M663),"#.####") &amp; " ]")),"")</f>
        <v/>
      </c>
      <c r="H663" s="52" t="str">
        <f>IF(C663="","",_xlfn.XMATCH(C663,FitCurve!AE663:AE1662,-1))</f>
        <v/>
      </c>
      <c r="I663" s="52" t="str">
        <f>IF(C663="","",_xlfn.XMATCH(C663,FitCurve!AE663:AE1662,1))</f>
        <v/>
      </c>
      <c r="J663" s="52" t="str">
        <f>IF(C663="","",_xlfn.XMATCH(C663,FitCurve!AF663:AF1662,-1))</f>
        <v/>
      </c>
      <c r="K663" s="52" t="str">
        <f>IF(C663="","",_xlfn.XMATCH(C663,FitCurve!AF663:AF1662,1))</f>
        <v/>
      </c>
      <c r="L663" s="3" t="str" cm="1">
        <f t="array" ref="L663">IF(C663="","",INDEX(FitCurve!$AE$3:$AE$1002,H663))</f>
        <v/>
      </c>
      <c r="M663" s="3" t="str" cm="1">
        <f t="array" ref="M663">IF(C663="","",INDEX(FitCurve!$AE$3:$AE$1002,I663))</f>
        <v/>
      </c>
      <c r="N663" s="3" t="str" cm="1">
        <f t="array" ref="N663">IF(C663="","",INDEX(FitCurve!$AF$3:$AF$1002,J663))</f>
        <v/>
      </c>
      <c r="O663" s="3" t="str" cm="1">
        <f t="array" ref="O663">IF(C663="","",INDEX(FitCurve!$AF$3:$AF$1002,K663))</f>
        <v/>
      </c>
      <c r="P663" s="3" t="str" cm="1">
        <f t="array" ref="P663">IF(C663="","",INDEX(FitCurve!$B$3:$B$1002,H663))</f>
        <v/>
      </c>
      <c r="Q663" s="3" t="str" cm="1">
        <f t="array" ref="Q663">IF(C663="","",INDEX(FitCurve!$B$3:$B$1002,I663))</f>
        <v/>
      </c>
      <c r="R663" s="3" t="str" cm="1">
        <f t="array" ref="R663">IF(C663="","",INDEX(FitCurve!$B$3:$B$1002,J663))</f>
        <v/>
      </c>
      <c r="S663" s="3" t="str" cm="1">
        <f t="array" ref="S663">IF(C663="","",INDEX(FitCurve!$B$3:$B$1002,K663))</f>
        <v/>
      </c>
    </row>
    <row r="664" spans="3:19" x14ac:dyDescent="0.25">
      <c r="C664" s="36"/>
      <c r="D664" s="3" t="str">
        <f>IF(C664="","",IF(OR(C664&gt;MAX(_xlfn.ANCHORARRAY(FitCurve!$E$3)),C664&lt;MIN(_xlfn.ANCHORARRAY(FitCurve!$E$3))),"Out of range",IF(CurveFitting!$N$3="5PL",10^(CurveFitting!$U$26-((LOG10(((CurveFitting!$U$25-CurveFitting!$U$24)/(C664-CurveFitting!$U$24))^(1/CurveFitting!$U$28)-1))/1)/CurveFitting!$U$27),
IF(CurveFitting!$N$3="4PL",10^(CurveFitting!$U$26-((LOG10((CurveFitting!$U$25-CurveFitting!$U$24)/(C664-CurveFitting!$U$24)-1))/CurveFitting!$U$27)),
IF(CurveFitting!$N$3="Linear",(C664-CurveFitting!$U$24)/CurveFitting!$U$25,
IF(CurveFitting!$N$3="Hyperbolic",CurveFitting!$U$25*C664/(CurveFitting!$U$24-C664),
IF(CurveFitting!$N$3="Exp1",CurveFitting!$U$26*LN(CurveFitting!$U$25/(CurveFitting!$U$25-C664)-CurveFitting!$U$24/(CurveFitting!$U$25-C664)),
IF(CurveFitting!$N$3="Exp2",CurveFitting!$U$26*LOG(CurveFitting!$U$24/(CurveFitting!$U$24-C664)-CurveFitting!$U$25/(CurveFitting!$U$24-C664)),""))))))))</f>
        <v/>
      </c>
      <c r="E664" s="3" t="str">
        <f>IFERROR(IF(C664="","",IF(OR(C664&gt;MAX(_xlfn.ANCHORARRAY(FitCurve!$E$3)),C664&lt;MIN(_xlfn.ANCHORARRAY(FitCurve!$E$3))),"Out of range","[ " &amp; TEXT(_xlfn.FORECAST.LINEAR(C664,R664:S664,N664:O664),"#.####") &amp; ", " &amp; TEXT(_xlfn.FORECAST.LINEAR(C664,P664:Q664,L664:M664),"#.####") &amp; " ]")),"")</f>
        <v/>
      </c>
      <c r="H664" s="52" t="str">
        <f>IF(C664="","",_xlfn.XMATCH(C664,FitCurve!AE664:AE1663,-1))</f>
        <v/>
      </c>
      <c r="I664" s="52" t="str">
        <f>IF(C664="","",_xlfn.XMATCH(C664,FitCurve!AE664:AE1663,1))</f>
        <v/>
      </c>
      <c r="J664" s="52" t="str">
        <f>IF(C664="","",_xlfn.XMATCH(C664,FitCurve!AF664:AF1663,-1))</f>
        <v/>
      </c>
      <c r="K664" s="52" t="str">
        <f>IF(C664="","",_xlfn.XMATCH(C664,FitCurve!AF664:AF1663,1))</f>
        <v/>
      </c>
      <c r="L664" s="3" t="str" cm="1">
        <f t="array" ref="L664">IF(C664="","",INDEX(FitCurve!$AE$3:$AE$1002,H664))</f>
        <v/>
      </c>
      <c r="M664" s="3" t="str" cm="1">
        <f t="array" ref="M664">IF(C664="","",INDEX(FitCurve!$AE$3:$AE$1002,I664))</f>
        <v/>
      </c>
      <c r="N664" s="3" t="str" cm="1">
        <f t="array" ref="N664">IF(C664="","",INDEX(FitCurve!$AF$3:$AF$1002,J664))</f>
        <v/>
      </c>
      <c r="O664" s="3" t="str" cm="1">
        <f t="array" ref="O664">IF(C664="","",INDEX(FitCurve!$AF$3:$AF$1002,K664))</f>
        <v/>
      </c>
      <c r="P664" s="3" t="str" cm="1">
        <f t="array" ref="P664">IF(C664="","",INDEX(FitCurve!$B$3:$B$1002,H664))</f>
        <v/>
      </c>
      <c r="Q664" s="3" t="str" cm="1">
        <f t="array" ref="Q664">IF(C664="","",INDEX(FitCurve!$B$3:$B$1002,I664))</f>
        <v/>
      </c>
      <c r="R664" s="3" t="str" cm="1">
        <f t="array" ref="R664">IF(C664="","",INDEX(FitCurve!$B$3:$B$1002,J664))</f>
        <v/>
      </c>
      <c r="S664" s="3" t="str" cm="1">
        <f t="array" ref="S664">IF(C664="","",INDEX(FitCurve!$B$3:$B$1002,K664))</f>
        <v/>
      </c>
    </row>
    <row r="665" spans="3:19" x14ac:dyDescent="0.25">
      <c r="C665" s="36"/>
      <c r="D665" s="3" t="str">
        <f>IF(C665="","",IF(OR(C665&gt;MAX(_xlfn.ANCHORARRAY(FitCurve!$E$3)),C665&lt;MIN(_xlfn.ANCHORARRAY(FitCurve!$E$3))),"Out of range",IF(CurveFitting!$N$3="5PL",10^(CurveFitting!$U$26-((LOG10(((CurveFitting!$U$25-CurveFitting!$U$24)/(C665-CurveFitting!$U$24))^(1/CurveFitting!$U$28)-1))/1)/CurveFitting!$U$27),
IF(CurveFitting!$N$3="4PL",10^(CurveFitting!$U$26-((LOG10((CurveFitting!$U$25-CurveFitting!$U$24)/(C665-CurveFitting!$U$24)-1))/CurveFitting!$U$27)),
IF(CurveFitting!$N$3="Linear",(C665-CurveFitting!$U$24)/CurveFitting!$U$25,
IF(CurveFitting!$N$3="Hyperbolic",CurveFitting!$U$25*C665/(CurveFitting!$U$24-C665),
IF(CurveFitting!$N$3="Exp1",CurveFitting!$U$26*LN(CurveFitting!$U$25/(CurveFitting!$U$25-C665)-CurveFitting!$U$24/(CurveFitting!$U$25-C665)),
IF(CurveFitting!$N$3="Exp2",CurveFitting!$U$26*LOG(CurveFitting!$U$24/(CurveFitting!$U$24-C665)-CurveFitting!$U$25/(CurveFitting!$U$24-C665)),""))))))))</f>
        <v/>
      </c>
      <c r="E665" s="3" t="str">
        <f>IFERROR(IF(C665="","",IF(OR(C665&gt;MAX(_xlfn.ANCHORARRAY(FitCurve!$E$3)),C665&lt;MIN(_xlfn.ANCHORARRAY(FitCurve!$E$3))),"Out of range","[ " &amp; TEXT(_xlfn.FORECAST.LINEAR(C665,R665:S665,N665:O665),"#.####") &amp; ", " &amp; TEXT(_xlfn.FORECAST.LINEAR(C665,P665:Q665,L665:M665),"#.####") &amp; " ]")),"")</f>
        <v/>
      </c>
      <c r="H665" s="52" t="str">
        <f>IF(C665="","",_xlfn.XMATCH(C665,FitCurve!AE665:AE1664,-1))</f>
        <v/>
      </c>
      <c r="I665" s="52" t="str">
        <f>IF(C665="","",_xlfn.XMATCH(C665,FitCurve!AE665:AE1664,1))</f>
        <v/>
      </c>
      <c r="J665" s="52" t="str">
        <f>IF(C665="","",_xlfn.XMATCH(C665,FitCurve!AF665:AF1664,-1))</f>
        <v/>
      </c>
      <c r="K665" s="52" t="str">
        <f>IF(C665="","",_xlfn.XMATCH(C665,FitCurve!AF665:AF1664,1))</f>
        <v/>
      </c>
      <c r="L665" s="3" t="str" cm="1">
        <f t="array" ref="L665">IF(C665="","",INDEX(FitCurve!$AE$3:$AE$1002,H665))</f>
        <v/>
      </c>
      <c r="M665" s="3" t="str" cm="1">
        <f t="array" ref="M665">IF(C665="","",INDEX(FitCurve!$AE$3:$AE$1002,I665))</f>
        <v/>
      </c>
      <c r="N665" s="3" t="str" cm="1">
        <f t="array" ref="N665">IF(C665="","",INDEX(FitCurve!$AF$3:$AF$1002,J665))</f>
        <v/>
      </c>
      <c r="O665" s="3" t="str" cm="1">
        <f t="array" ref="O665">IF(C665="","",INDEX(FitCurve!$AF$3:$AF$1002,K665))</f>
        <v/>
      </c>
      <c r="P665" s="3" t="str" cm="1">
        <f t="array" ref="P665">IF(C665="","",INDEX(FitCurve!$B$3:$B$1002,H665))</f>
        <v/>
      </c>
      <c r="Q665" s="3" t="str" cm="1">
        <f t="array" ref="Q665">IF(C665="","",INDEX(FitCurve!$B$3:$B$1002,I665))</f>
        <v/>
      </c>
      <c r="R665" s="3" t="str" cm="1">
        <f t="array" ref="R665">IF(C665="","",INDEX(FitCurve!$B$3:$B$1002,J665))</f>
        <v/>
      </c>
      <c r="S665" s="3" t="str" cm="1">
        <f t="array" ref="S665">IF(C665="","",INDEX(FitCurve!$B$3:$B$1002,K665))</f>
        <v/>
      </c>
    </row>
    <row r="666" spans="3:19" x14ac:dyDescent="0.25">
      <c r="C666" s="36"/>
      <c r="D666" s="3" t="str">
        <f>IF(C666="","",IF(OR(C666&gt;MAX(_xlfn.ANCHORARRAY(FitCurve!$E$3)),C666&lt;MIN(_xlfn.ANCHORARRAY(FitCurve!$E$3))),"Out of range",IF(CurveFitting!$N$3="5PL",10^(CurveFitting!$U$26-((LOG10(((CurveFitting!$U$25-CurveFitting!$U$24)/(C666-CurveFitting!$U$24))^(1/CurveFitting!$U$28)-1))/1)/CurveFitting!$U$27),
IF(CurveFitting!$N$3="4PL",10^(CurveFitting!$U$26-((LOG10((CurveFitting!$U$25-CurveFitting!$U$24)/(C666-CurveFitting!$U$24)-1))/CurveFitting!$U$27)),
IF(CurveFitting!$N$3="Linear",(C666-CurveFitting!$U$24)/CurveFitting!$U$25,
IF(CurveFitting!$N$3="Hyperbolic",CurveFitting!$U$25*C666/(CurveFitting!$U$24-C666),
IF(CurveFitting!$N$3="Exp1",CurveFitting!$U$26*LN(CurveFitting!$U$25/(CurveFitting!$U$25-C666)-CurveFitting!$U$24/(CurveFitting!$U$25-C666)),
IF(CurveFitting!$N$3="Exp2",CurveFitting!$U$26*LOG(CurveFitting!$U$24/(CurveFitting!$U$24-C666)-CurveFitting!$U$25/(CurveFitting!$U$24-C666)),""))))))))</f>
        <v/>
      </c>
      <c r="E666" s="3" t="str">
        <f>IFERROR(IF(C666="","",IF(OR(C666&gt;MAX(_xlfn.ANCHORARRAY(FitCurve!$E$3)),C666&lt;MIN(_xlfn.ANCHORARRAY(FitCurve!$E$3))),"Out of range","[ " &amp; TEXT(_xlfn.FORECAST.LINEAR(C666,R666:S666,N666:O666),"#.####") &amp; ", " &amp; TEXT(_xlfn.FORECAST.LINEAR(C666,P666:Q666,L666:M666),"#.####") &amp; " ]")),"")</f>
        <v/>
      </c>
      <c r="H666" s="52" t="str">
        <f>IF(C666="","",_xlfn.XMATCH(C666,FitCurve!AE666:AE1665,-1))</f>
        <v/>
      </c>
      <c r="I666" s="52" t="str">
        <f>IF(C666="","",_xlfn.XMATCH(C666,FitCurve!AE666:AE1665,1))</f>
        <v/>
      </c>
      <c r="J666" s="52" t="str">
        <f>IF(C666="","",_xlfn.XMATCH(C666,FitCurve!AF666:AF1665,-1))</f>
        <v/>
      </c>
      <c r="K666" s="52" t="str">
        <f>IF(C666="","",_xlfn.XMATCH(C666,FitCurve!AF666:AF1665,1))</f>
        <v/>
      </c>
      <c r="L666" s="3" t="str" cm="1">
        <f t="array" ref="L666">IF(C666="","",INDEX(FitCurve!$AE$3:$AE$1002,H666))</f>
        <v/>
      </c>
      <c r="M666" s="3" t="str" cm="1">
        <f t="array" ref="M666">IF(C666="","",INDEX(FitCurve!$AE$3:$AE$1002,I666))</f>
        <v/>
      </c>
      <c r="N666" s="3" t="str" cm="1">
        <f t="array" ref="N666">IF(C666="","",INDEX(FitCurve!$AF$3:$AF$1002,J666))</f>
        <v/>
      </c>
      <c r="O666" s="3" t="str" cm="1">
        <f t="array" ref="O666">IF(C666="","",INDEX(FitCurve!$AF$3:$AF$1002,K666))</f>
        <v/>
      </c>
      <c r="P666" s="3" t="str" cm="1">
        <f t="array" ref="P666">IF(C666="","",INDEX(FitCurve!$B$3:$B$1002,H666))</f>
        <v/>
      </c>
      <c r="Q666" s="3" t="str" cm="1">
        <f t="array" ref="Q666">IF(C666="","",INDEX(FitCurve!$B$3:$B$1002,I666))</f>
        <v/>
      </c>
      <c r="R666" s="3" t="str" cm="1">
        <f t="array" ref="R666">IF(C666="","",INDEX(FitCurve!$B$3:$B$1002,J666))</f>
        <v/>
      </c>
      <c r="S666" s="3" t="str" cm="1">
        <f t="array" ref="S666">IF(C666="","",INDEX(FitCurve!$B$3:$B$1002,K666))</f>
        <v/>
      </c>
    </row>
    <row r="667" spans="3:19" x14ac:dyDescent="0.25">
      <c r="C667" s="36"/>
      <c r="D667" s="3" t="str">
        <f>IF(C667="","",IF(OR(C667&gt;MAX(_xlfn.ANCHORARRAY(FitCurve!$E$3)),C667&lt;MIN(_xlfn.ANCHORARRAY(FitCurve!$E$3))),"Out of range",IF(CurveFitting!$N$3="5PL",10^(CurveFitting!$U$26-((LOG10(((CurveFitting!$U$25-CurveFitting!$U$24)/(C667-CurveFitting!$U$24))^(1/CurveFitting!$U$28)-1))/1)/CurveFitting!$U$27),
IF(CurveFitting!$N$3="4PL",10^(CurveFitting!$U$26-((LOG10((CurveFitting!$U$25-CurveFitting!$U$24)/(C667-CurveFitting!$U$24)-1))/CurveFitting!$U$27)),
IF(CurveFitting!$N$3="Linear",(C667-CurveFitting!$U$24)/CurveFitting!$U$25,
IF(CurveFitting!$N$3="Hyperbolic",CurveFitting!$U$25*C667/(CurveFitting!$U$24-C667),
IF(CurveFitting!$N$3="Exp1",CurveFitting!$U$26*LN(CurveFitting!$U$25/(CurveFitting!$U$25-C667)-CurveFitting!$U$24/(CurveFitting!$U$25-C667)),
IF(CurveFitting!$N$3="Exp2",CurveFitting!$U$26*LOG(CurveFitting!$U$24/(CurveFitting!$U$24-C667)-CurveFitting!$U$25/(CurveFitting!$U$24-C667)),""))))))))</f>
        <v/>
      </c>
      <c r="E667" s="3" t="str">
        <f>IFERROR(IF(C667="","",IF(OR(C667&gt;MAX(_xlfn.ANCHORARRAY(FitCurve!$E$3)),C667&lt;MIN(_xlfn.ANCHORARRAY(FitCurve!$E$3))),"Out of range","[ " &amp; TEXT(_xlfn.FORECAST.LINEAR(C667,R667:S667,N667:O667),"#.####") &amp; ", " &amp; TEXT(_xlfn.FORECAST.LINEAR(C667,P667:Q667,L667:M667),"#.####") &amp; " ]")),"")</f>
        <v/>
      </c>
      <c r="H667" s="52" t="str">
        <f>IF(C667="","",_xlfn.XMATCH(C667,FitCurve!AE667:AE1666,-1))</f>
        <v/>
      </c>
      <c r="I667" s="52" t="str">
        <f>IF(C667="","",_xlfn.XMATCH(C667,FitCurve!AE667:AE1666,1))</f>
        <v/>
      </c>
      <c r="J667" s="52" t="str">
        <f>IF(C667="","",_xlfn.XMATCH(C667,FitCurve!AF667:AF1666,-1))</f>
        <v/>
      </c>
      <c r="K667" s="52" t="str">
        <f>IF(C667="","",_xlfn.XMATCH(C667,FitCurve!AF667:AF1666,1))</f>
        <v/>
      </c>
      <c r="L667" s="3" t="str" cm="1">
        <f t="array" ref="L667">IF(C667="","",INDEX(FitCurve!$AE$3:$AE$1002,H667))</f>
        <v/>
      </c>
      <c r="M667" s="3" t="str" cm="1">
        <f t="array" ref="M667">IF(C667="","",INDEX(FitCurve!$AE$3:$AE$1002,I667))</f>
        <v/>
      </c>
      <c r="N667" s="3" t="str" cm="1">
        <f t="array" ref="N667">IF(C667="","",INDEX(FitCurve!$AF$3:$AF$1002,J667))</f>
        <v/>
      </c>
      <c r="O667" s="3" t="str" cm="1">
        <f t="array" ref="O667">IF(C667="","",INDEX(FitCurve!$AF$3:$AF$1002,K667))</f>
        <v/>
      </c>
      <c r="P667" s="3" t="str" cm="1">
        <f t="array" ref="P667">IF(C667="","",INDEX(FitCurve!$B$3:$B$1002,H667))</f>
        <v/>
      </c>
      <c r="Q667" s="3" t="str" cm="1">
        <f t="array" ref="Q667">IF(C667="","",INDEX(FitCurve!$B$3:$B$1002,I667))</f>
        <v/>
      </c>
      <c r="R667" s="3" t="str" cm="1">
        <f t="array" ref="R667">IF(C667="","",INDEX(FitCurve!$B$3:$B$1002,J667))</f>
        <v/>
      </c>
      <c r="S667" s="3" t="str" cm="1">
        <f t="array" ref="S667">IF(C667="","",INDEX(FitCurve!$B$3:$B$1002,K667))</f>
        <v/>
      </c>
    </row>
    <row r="668" spans="3:19" x14ac:dyDescent="0.25">
      <c r="C668" s="36"/>
      <c r="D668" s="3" t="str">
        <f>IF(C668="","",IF(OR(C668&gt;MAX(_xlfn.ANCHORARRAY(FitCurve!$E$3)),C668&lt;MIN(_xlfn.ANCHORARRAY(FitCurve!$E$3))),"Out of range",IF(CurveFitting!$N$3="5PL",10^(CurveFitting!$U$26-((LOG10(((CurveFitting!$U$25-CurveFitting!$U$24)/(C668-CurveFitting!$U$24))^(1/CurveFitting!$U$28)-1))/1)/CurveFitting!$U$27),
IF(CurveFitting!$N$3="4PL",10^(CurveFitting!$U$26-((LOG10((CurveFitting!$U$25-CurveFitting!$U$24)/(C668-CurveFitting!$U$24)-1))/CurveFitting!$U$27)),
IF(CurveFitting!$N$3="Linear",(C668-CurveFitting!$U$24)/CurveFitting!$U$25,
IF(CurveFitting!$N$3="Hyperbolic",CurveFitting!$U$25*C668/(CurveFitting!$U$24-C668),
IF(CurveFitting!$N$3="Exp1",CurveFitting!$U$26*LN(CurveFitting!$U$25/(CurveFitting!$U$25-C668)-CurveFitting!$U$24/(CurveFitting!$U$25-C668)),
IF(CurveFitting!$N$3="Exp2",CurveFitting!$U$26*LOG(CurveFitting!$U$24/(CurveFitting!$U$24-C668)-CurveFitting!$U$25/(CurveFitting!$U$24-C668)),""))))))))</f>
        <v/>
      </c>
      <c r="E668" s="3" t="str">
        <f>IFERROR(IF(C668="","",IF(OR(C668&gt;MAX(_xlfn.ANCHORARRAY(FitCurve!$E$3)),C668&lt;MIN(_xlfn.ANCHORARRAY(FitCurve!$E$3))),"Out of range","[ " &amp; TEXT(_xlfn.FORECAST.LINEAR(C668,R668:S668,N668:O668),"#.####") &amp; ", " &amp; TEXT(_xlfn.FORECAST.LINEAR(C668,P668:Q668,L668:M668),"#.####") &amp; " ]")),"")</f>
        <v/>
      </c>
      <c r="H668" s="52" t="str">
        <f>IF(C668="","",_xlfn.XMATCH(C668,FitCurve!AE668:AE1667,-1))</f>
        <v/>
      </c>
      <c r="I668" s="52" t="str">
        <f>IF(C668="","",_xlfn.XMATCH(C668,FitCurve!AE668:AE1667,1))</f>
        <v/>
      </c>
      <c r="J668" s="52" t="str">
        <f>IF(C668="","",_xlfn.XMATCH(C668,FitCurve!AF668:AF1667,-1))</f>
        <v/>
      </c>
      <c r="K668" s="52" t="str">
        <f>IF(C668="","",_xlfn.XMATCH(C668,FitCurve!AF668:AF1667,1))</f>
        <v/>
      </c>
      <c r="L668" s="3" t="str" cm="1">
        <f t="array" ref="L668">IF(C668="","",INDEX(FitCurve!$AE$3:$AE$1002,H668))</f>
        <v/>
      </c>
      <c r="M668" s="3" t="str" cm="1">
        <f t="array" ref="M668">IF(C668="","",INDEX(FitCurve!$AE$3:$AE$1002,I668))</f>
        <v/>
      </c>
      <c r="N668" s="3" t="str" cm="1">
        <f t="array" ref="N668">IF(C668="","",INDEX(FitCurve!$AF$3:$AF$1002,J668))</f>
        <v/>
      </c>
      <c r="O668" s="3" t="str" cm="1">
        <f t="array" ref="O668">IF(C668="","",INDEX(FitCurve!$AF$3:$AF$1002,K668))</f>
        <v/>
      </c>
      <c r="P668" s="3" t="str" cm="1">
        <f t="array" ref="P668">IF(C668="","",INDEX(FitCurve!$B$3:$B$1002,H668))</f>
        <v/>
      </c>
      <c r="Q668" s="3" t="str" cm="1">
        <f t="array" ref="Q668">IF(C668="","",INDEX(FitCurve!$B$3:$B$1002,I668))</f>
        <v/>
      </c>
      <c r="R668" s="3" t="str" cm="1">
        <f t="array" ref="R668">IF(C668="","",INDEX(FitCurve!$B$3:$B$1002,J668))</f>
        <v/>
      </c>
      <c r="S668" s="3" t="str" cm="1">
        <f t="array" ref="S668">IF(C668="","",INDEX(FitCurve!$B$3:$B$1002,K668))</f>
        <v/>
      </c>
    </row>
    <row r="669" spans="3:19" x14ac:dyDescent="0.25">
      <c r="C669" s="36"/>
      <c r="D669" s="3" t="str">
        <f>IF(C669="","",IF(OR(C669&gt;MAX(_xlfn.ANCHORARRAY(FitCurve!$E$3)),C669&lt;MIN(_xlfn.ANCHORARRAY(FitCurve!$E$3))),"Out of range",IF(CurveFitting!$N$3="5PL",10^(CurveFitting!$U$26-((LOG10(((CurveFitting!$U$25-CurveFitting!$U$24)/(C669-CurveFitting!$U$24))^(1/CurveFitting!$U$28)-1))/1)/CurveFitting!$U$27),
IF(CurveFitting!$N$3="4PL",10^(CurveFitting!$U$26-((LOG10((CurveFitting!$U$25-CurveFitting!$U$24)/(C669-CurveFitting!$U$24)-1))/CurveFitting!$U$27)),
IF(CurveFitting!$N$3="Linear",(C669-CurveFitting!$U$24)/CurveFitting!$U$25,
IF(CurveFitting!$N$3="Hyperbolic",CurveFitting!$U$25*C669/(CurveFitting!$U$24-C669),
IF(CurveFitting!$N$3="Exp1",CurveFitting!$U$26*LN(CurveFitting!$U$25/(CurveFitting!$U$25-C669)-CurveFitting!$U$24/(CurveFitting!$U$25-C669)),
IF(CurveFitting!$N$3="Exp2",CurveFitting!$U$26*LOG(CurveFitting!$U$24/(CurveFitting!$U$24-C669)-CurveFitting!$U$25/(CurveFitting!$U$24-C669)),""))))))))</f>
        <v/>
      </c>
      <c r="E669" s="3" t="str">
        <f>IFERROR(IF(C669="","",IF(OR(C669&gt;MAX(_xlfn.ANCHORARRAY(FitCurve!$E$3)),C669&lt;MIN(_xlfn.ANCHORARRAY(FitCurve!$E$3))),"Out of range","[ " &amp; TEXT(_xlfn.FORECAST.LINEAR(C669,R669:S669,N669:O669),"#.####") &amp; ", " &amp; TEXT(_xlfn.FORECAST.LINEAR(C669,P669:Q669,L669:M669),"#.####") &amp; " ]")),"")</f>
        <v/>
      </c>
      <c r="H669" s="52" t="str">
        <f>IF(C669="","",_xlfn.XMATCH(C669,FitCurve!AE669:AE1668,-1))</f>
        <v/>
      </c>
      <c r="I669" s="52" t="str">
        <f>IF(C669="","",_xlfn.XMATCH(C669,FitCurve!AE669:AE1668,1))</f>
        <v/>
      </c>
      <c r="J669" s="52" t="str">
        <f>IF(C669="","",_xlfn.XMATCH(C669,FitCurve!AF669:AF1668,-1))</f>
        <v/>
      </c>
      <c r="K669" s="52" t="str">
        <f>IF(C669="","",_xlfn.XMATCH(C669,FitCurve!AF669:AF1668,1))</f>
        <v/>
      </c>
      <c r="L669" s="3" t="str" cm="1">
        <f t="array" ref="L669">IF(C669="","",INDEX(FitCurve!$AE$3:$AE$1002,H669))</f>
        <v/>
      </c>
      <c r="M669" s="3" t="str" cm="1">
        <f t="array" ref="M669">IF(C669="","",INDEX(FitCurve!$AE$3:$AE$1002,I669))</f>
        <v/>
      </c>
      <c r="N669" s="3" t="str" cm="1">
        <f t="array" ref="N669">IF(C669="","",INDEX(FitCurve!$AF$3:$AF$1002,J669))</f>
        <v/>
      </c>
      <c r="O669" s="3" t="str" cm="1">
        <f t="array" ref="O669">IF(C669="","",INDEX(FitCurve!$AF$3:$AF$1002,K669))</f>
        <v/>
      </c>
      <c r="P669" s="3" t="str" cm="1">
        <f t="array" ref="P669">IF(C669="","",INDEX(FitCurve!$B$3:$B$1002,H669))</f>
        <v/>
      </c>
      <c r="Q669" s="3" t="str" cm="1">
        <f t="array" ref="Q669">IF(C669="","",INDEX(FitCurve!$B$3:$B$1002,I669))</f>
        <v/>
      </c>
      <c r="R669" s="3" t="str" cm="1">
        <f t="array" ref="R669">IF(C669="","",INDEX(FitCurve!$B$3:$B$1002,J669))</f>
        <v/>
      </c>
      <c r="S669" s="3" t="str" cm="1">
        <f t="array" ref="S669">IF(C669="","",INDEX(FitCurve!$B$3:$B$1002,K669))</f>
        <v/>
      </c>
    </row>
    <row r="670" spans="3:19" x14ac:dyDescent="0.25">
      <c r="C670" s="36"/>
      <c r="D670" s="3" t="str">
        <f>IF(C670="","",IF(OR(C670&gt;MAX(_xlfn.ANCHORARRAY(FitCurve!$E$3)),C670&lt;MIN(_xlfn.ANCHORARRAY(FitCurve!$E$3))),"Out of range",IF(CurveFitting!$N$3="5PL",10^(CurveFitting!$U$26-((LOG10(((CurveFitting!$U$25-CurveFitting!$U$24)/(C670-CurveFitting!$U$24))^(1/CurveFitting!$U$28)-1))/1)/CurveFitting!$U$27),
IF(CurveFitting!$N$3="4PL",10^(CurveFitting!$U$26-((LOG10((CurveFitting!$U$25-CurveFitting!$U$24)/(C670-CurveFitting!$U$24)-1))/CurveFitting!$U$27)),
IF(CurveFitting!$N$3="Linear",(C670-CurveFitting!$U$24)/CurveFitting!$U$25,
IF(CurveFitting!$N$3="Hyperbolic",CurveFitting!$U$25*C670/(CurveFitting!$U$24-C670),
IF(CurveFitting!$N$3="Exp1",CurveFitting!$U$26*LN(CurveFitting!$U$25/(CurveFitting!$U$25-C670)-CurveFitting!$U$24/(CurveFitting!$U$25-C670)),
IF(CurveFitting!$N$3="Exp2",CurveFitting!$U$26*LOG(CurveFitting!$U$24/(CurveFitting!$U$24-C670)-CurveFitting!$U$25/(CurveFitting!$U$24-C670)),""))))))))</f>
        <v/>
      </c>
      <c r="E670" s="3" t="str">
        <f>IFERROR(IF(C670="","",IF(OR(C670&gt;MAX(_xlfn.ANCHORARRAY(FitCurve!$E$3)),C670&lt;MIN(_xlfn.ANCHORARRAY(FitCurve!$E$3))),"Out of range","[ " &amp; TEXT(_xlfn.FORECAST.LINEAR(C670,R670:S670,N670:O670),"#.####") &amp; ", " &amp; TEXT(_xlfn.FORECAST.LINEAR(C670,P670:Q670,L670:M670),"#.####") &amp; " ]")),"")</f>
        <v/>
      </c>
      <c r="H670" s="52" t="str">
        <f>IF(C670="","",_xlfn.XMATCH(C670,FitCurve!AE670:AE1669,-1))</f>
        <v/>
      </c>
      <c r="I670" s="52" t="str">
        <f>IF(C670="","",_xlfn.XMATCH(C670,FitCurve!AE670:AE1669,1))</f>
        <v/>
      </c>
      <c r="J670" s="52" t="str">
        <f>IF(C670="","",_xlfn.XMATCH(C670,FitCurve!AF670:AF1669,-1))</f>
        <v/>
      </c>
      <c r="K670" s="52" t="str">
        <f>IF(C670="","",_xlfn.XMATCH(C670,FitCurve!AF670:AF1669,1))</f>
        <v/>
      </c>
      <c r="L670" s="3" t="str" cm="1">
        <f t="array" ref="L670">IF(C670="","",INDEX(FitCurve!$AE$3:$AE$1002,H670))</f>
        <v/>
      </c>
      <c r="M670" s="3" t="str" cm="1">
        <f t="array" ref="M670">IF(C670="","",INDEX(FitCurve!$AE$3:$AE$1002,I670))</f>
        <v/>
      </c>
      <c r="N670" s="3" t="str" cm="1">
        <f t="array" ref="N670">IF(C670="","",INDEX(FitCurve!$AF$3:$AF$1002,J670))</f>
        <v/>
      </c>
      <c r="O670" s="3" t="str" cm="1">
        <f t="array" ref="O670">IF(C670="","",INDEX(FitCurve!$AF$3:$AF$1002,K670))</f>
        <v/>
      </c>
      <c r="P670" s="3" t="str" cm="1">
        <f t="array" ref="P670">IF(C670="","",INDEX(FitCurve!$B$3:$B$1002,H670))</f>
        <v/>
      </c>
      <c r="Q670" s="3" t="str" cm="1">
        <f t="array" ref="Q670">IF(C670="","",INDEX(FitCurve!$B$3:$B$1002,I670))</f>
        <v/>
      </c>
      <c r="R670" s="3" t="str" cm="1">
        <f t="array" ref="R670">IF(C670="","",INDEX(FitCurve!$B$3:$B$1002,J670))</f>
        <v/>
      </c>
      <c r="S670" s="3" t="str" cm="1">
        <f t="array" ref="S670">IF(C670="","",INDEX(FitCurve!$B$3:$B$1002,K670))</f>
        <v/>
      </c>
    </row>
    <row r="671" spans="3:19" x14ac:dyDescent="0.25">
      <c r="C671" s="36"/>
      <c r="D671" s="3" t="str">
        <f>IF(C671="","",IF(OR(C671&gt;MAX(_xlfn.ANCHORARRAY(FitCurve!$E$3)),C671&lt;MIN(_xlfn.ANCHORARRAY(FitCurve!$E$3))),"Out of range",IF(CurveFitting!$N$3="5PL",10^(CurveFitting!$U$26-((LOG10(((CurveFitting!$U$25-CurveFitting!$U$24)/(C671-CurveFitting!$U$24))^(1/CurveFitting!$U$28)-1))/1)/CurveFitting!$U$27),
IF(CurveFitting!$N$3="4PL",10^(CurveFitting!$U$26-((LOG10((CurveFitting!$U$25-CurveFitting!$U$24)/(C671-CurveFitting!$U$24)-1))/CurveFitting!$U$27)),
IF(CurveFitting!$N$3="Linear",(C671-CurveFitting!$U$24)/CurveFitting!$U$25,
IF(CurveFitting!$N$3="Hyperbolic",CurveFitting!$U$25*C671/(CurveFitting!$U$24-C671),
IF(CurveFitting!$N$3="Exp1",CurveFitting!$U$26*LN(CurveFitting!$U$25/(CurveFitting!$U$25-C671)-CurveFitting!$U$24/(CurveFitting!$U$25-C671)),
IF(CurveFitting!$N$3="Exp2",CurveFitting!$U$26*LOG(CurveFitting!$U$24/(CurveFitting!$U$24-C671)-CurveFitting!$U$25/(CurveFitting!$U$24-C671)),""))))))))</f>
        <v/>
      </c>
      <c r="E671" s="3" t="str">
        <f>IFERROR(IF(C671="","",IF(OR(C671&gt;MAX(_xlfn.ANCHORARRAY(FitCurve!$E$3)),C671&lt;MIN(_xlfn.ANCHORARRAY(FitCurve!$E$3))),"Out of range","[ " &amp; TEXT(_xlfn.FORECAST.LINEAR(C671,R671:S671,N671:O671),"#.####") &amp; ", " &amp; TEXT(_xlfn.FORECAST.LINEAR(C671,P671:Q671,L671:M671),"#.####") &amp; " ]")),"")</f>
        <v/>
      </c>
      <c r="H671" s="52" t="str">
        <f>IF(C671="","",_xlfn.XMATCH(C671,FitCurve!AE671:AE1670,-1))</f>
        <v/>
      </c>
      <c r="I671" s="52" t="str">
        <f>IF(C671="","",_xlfn.XMATCH(C671,FitCurve!AE671:AE1670,1))</f>
        <v/>
      </c>
      <c r="J671" s="52" t="str">
        <f>IF(C671="","",_xlfn.XMATCH(C671,FitCurve!AF671:AF1670,-1))</f>
        <v/>
      </c>
      <c r="K671" s="52" t="str">
        <f>IF(C671="","",_xlfn.XMATCH(C671,FitCurve!AF671:AF1670,1))</f>
        <v/>
      </c>
      <c r="L671" s="3" t="str" cm="1">
        <f t="array" ref="L671">IF(C671="","",INDEX(FitCurve!$AE$3:$AE$1002,H671))</f>
        <v/>
      </c>
      <c r="M671" s="3" t="str" cm="1">
        <f t="array" ref="M671">IF(C671="","",INDEX(FitCurve!$AE$3:$AE$1002,I671))</f>
        <v/>
      </c>
      <c r="N671" s="3" t="str" cm="1">
        <f t="array" ref="N671">IF(C671="","",INDEX(FitCurve!$AF$3:$AF$1002,J671))</f>
        <v/>
      </c>
      <c r="O671" s="3" t="str" cm="1">
        <f t="array" ref="O671">IF(C671="","",INDEX(FitCurve!$AF$3:$AF$1002,K671))</f>
        <v/>
      </c>
      <c r="P671" s="3" t="str" cm="1">
        <f t="array" ref="P671">IF(C671="","",INDEX(FitCurve!$B$3:$B$1002,H671))</f>
        <v/>
      </c>
      <c r="Q671" s="3" t="str" cm="1">
        <f t="array" ref="Q671">IF(C671="","",INDEX(FitCurve!$B$3:$B$1002,I671))</f>
        <v/>
      </c>
      <c r="R671" s="3" t="str" cm="1">
        <f t="array" ref="R671">IF(C671="","",INDEX(FitCurve!$B$3:$B$1002,J671))</f>
        <v/>
      </c>
      <c r="S671" s="3" t="str" cm="1">
        <f t="array" ref="S671">IF(C671="","",INDEX(FitCurve!$B$3:$B$1002,K671))</f>
        <v/>
      </c>
    </row>
    <row r="672" spans="3:19" x14ac:dyDescent="0.25">
      <c r="C672" s="36"/>
      <c r="D672" s="3" t="str">
        <f>IF(C672="","",IF(OR(C672&gt;MAX(_xlfn.ANCHORARRAY(FitCurve!$E$3)),C672&lt;MIN(_xlfn.ANCHORARRAY(FitCurve!$E$3))),"Out of range",IF(CurveFitting!$N$3="5PL",10^(CurveFitting!$U$26-((LOG10(((CurveFitting!$U$25-CurveFitting!$U$24)/(C672-CurveFitting!$U$24))^(1/CurveFitting!$U$28)-1))/1)/CurveFitting!$U$27),
IF(CurveFitting!$N$3="4PL",10^(CurveFitting!$U$26-((LOG10((CurveFitting!$U$25-CurveFitting!$U$24)/(C672-CurveFitting!$U$24)-1))/CurveFitting!$U$27)),
IF(CurveFitting!$N$3="Linear",(C672-CurveFitting!$U$24)/CurveFitting!$U$25,
IF(CurveFitting!$N$3="Hyperbolic",CurveFitting!$U$25*C672/(CurveFitting!$U$24-C672),
IF(CurveFitting!$N$3="Exp1",CurveFitting!$U$26*LN(CurveFitting!$U$25/(CurveFitting!$U$25-C672)-CurveFitting!$U$24/(CurveFitting!$U$25-C672)),
IF(CurveFitting!$N$3="Exp2",CurveFitting!$U$26*LOG(CurveFitting!$U$24/(CurveFitting!$U$24-C672)-CurveFitting!$U$25/(CurveFitting!$U$24-C672)),""))))))))</f>
        <v/>
      </c>
      <c r="E672" s="3" t="str">
        <f>IFERROR(IF(C672="","",IF(OR(C672&gt;MAX(_xlfn.ANCHORARRAY(FitCurve!$E$3)),C672&lt;MIN(_xlfn.ANCHORARRAY(FitCurve!$E$3))),"Out of range","[ " &amp; TEXT(_xlfn.FORECAST.LINEAR(C672,R672:S672,N672:O672),"#.####") &amp; ", " &amp; TEXT(_xlfn.FORECAST.LINEAR(C672,P672:Q672,L672:M672),"#.####") &amp; " ]")),"")</f>
        <v/>
      </c>
      <c r="H672" s="52" t="str">
        <f>IF(C672="","",_xlfn.XMATCH(C672,FitCurve!AE672:AE1671,-1))</f>
        <v/>
      </c>
      <c r="I672" s="52" t="str">
        <f>IF(C672="","",_xlfn.XMATCH(C672,FitCurve!AE672:AE1671,1))</f>
        <v/>
      </c>
      <c r="J672" s="52" t="str">
        <f>IF(C672="","",_xlfn.XMATCH(C672,FitCurve!AF672:AF1671,-1))</f>
        <v/>
      </c>
      <c r="K672" s="52" t="str">
        <f>IF(C672="","",_xlfn.XMATCH(C672,FitCurve!AF672:AF1671,1))</f>
        <v/>
      </c>
      <c r="L672" s="3" t="str" cm="1">
        <f t="array" ref="L672">IF(C672="","",INDEX(FitCurve!$AE$3:$AE$1002,H672))</f>
        <v/>
      </c>
      <c r="M672" s="3" t="str" cm="1">
        <f t="array" ref="M672">IF(C672="","",INDEX(FitCurve!$AE$3:$AE$1002,I672))</f>
        <v/>
      </c>
      <c r="N672" s="3" t="str" cm="1">
        <f t="array" ref="N672">IF(C672="","",INDEX(FitCurve!$AF$3:$AF$1002,J672))</f>
        <v/>
      </c>
      <c r="O672" s="3" t="str" cm="1">
        <f t="array" ref="O672">IF(C672="","",INDEX(FitCurve!$AF$3:$AF$1002,K672))</f>
        <v/>
      </c>
      <c r="P672" s="3" t="str" cm="1">
        <f t="array" ref="P672">IF(C672="","",INDEX(FitCurve!$B$3:$B$1002,H672))</f>
        <v/>
      </c>
      <c r="Q672" s="3" t="str" cm="1">
        <f t="array" ref="Q672">IF(C672="","",INDEX(FitCurve!$B$3:$B$1002,I672))</f>
        <v/>
      </c>
      <c r="R672" s="3" t="str" cm="1">
        <f t="array" ref="R672">IF(C672="","",INDEX(FitCurve!$B$3:$B$1002,J672))</f>
        <v/>
      </c>
      <c r="S672" s="3" t="str" cm="1">
        <f t="array" ref="S672">IF(C672="","",INDEX(FitCurve!$B$3:$B$1002,K672))</f>
        <v/>
      </c>
    </row>
    <row r="673" spans="3:19" x14ac:dyDescent="0.25">
      <c r="C673" s="36"/>
      <c r="D673" s="3" t="str">
        <f>IF(C673="","",IF(OR(C673&gt;MAX(_xlfn.ANCHORARRAY(FitCurve!$E$3)),C673&lt;MIN(_xlfn.ANCHORARRAY(FitCurve!$E$3))),"Out of range",IF(CurveFitting!$N$3="5PL",10^(CurveFitting!$U$26-((LOG10(((CurveFitting!$U$25-CurveFitting!$U$24)/(C673-CurveFitting!$U$24))^(1/CurveFitting!$U$28)-1))/1)/CurveFitting!$U$27),
IF(CurveFitting!$N$3="4PL",10^(CurveFitting!$U$26-((LOG10((CurveFitting!$U$25-CurveFitting!$U$24)/(C673-CurveFitting!$U$24)-1))/CurveFitting!$U$27)),
IF(CurveFitting!$N$3="Linear",(C673-CurveFitting!$U$24)/CurveFitting!$U$25,
IF(CurveFitting!$N$3="Hyperbolic",CurveFitting!$U$25*C673/(CurveFitting!$U$24-C673),
IF(CurveFitting!$N$3="Exp1",CurveFitting!$U$26*LN(CurveFitting!$U$25/(CurveFitting!$U$25-C673)-CurveFitting!$U$24/(CurveFitting!$U$25-C673)),
IF(CurveFitting!$N$3="Exp2",CurveFitting!$U$26*LOG(CurveFitting!$U$24/(CurveFitting!$U$24-C673)-CurveFitting!$U$25/(CurveFitting!$U$24-C673)),""))))))))</f>
        <v/>
      </c>
      <c r="E673" s="3" t="str">
        <f>IFERROR(IF(C673="","",IF(OR(C673&gt;MAX(_xlfn.ANCHORARRAY(FitCurve!$E$3)),C673&lt;MIN(_xlfn.ANCHORARRAY(FitCurve!$E$3))),"Out of range","[ " &amp; TEXT(_xlfn.FORECAST.LINEAR(C673,R673:S673,N673:O673),"#.####") &amp; ", " &amp; TEXT(_xlfn.FORECAST.LINEAR(C673,P673:Q673,L673:M673),"#.####") &amp; " ]")),"")</f>
        <v/>
      </c>
      <c r="H673" s="52" t="str">
        <f>IF(C673="","",_xlfn.XMATCH(C673,FitCurve!AE673:AE1672,-1))</f>
        <v/>
      </c>
      <c r="I673" s="52" t="str">
        <f>IF(C673="","",_xlfn.XMATCH(C673,FitCurve!AE673:AE1672,1))</f>
        <v/>
      </c>
      <c r="J673" s="52" t="str">
        <f>IF(C673="","",_xlfn.XMATCH(C673,FitCurve!AF673:AF1672,-1))</f>
        <v/>
      </c>
      <c r="K673" s="52" t="str">
        <f>IF(C673="","",_xlfn.XMATCH(C673,FitCurve!AF673:AF1672,1))</f>
        <v/>
      </c>
      <c r="L673" s="3" t="str" cm="1">
        <f t="array" ref="L673">IF(C673="","",INDEX(FitCurve!$AE$3:$AE$1002,H673))</f>
        <v/>
      </c>
      <c r="M673" s="3" t="str" cm="1">
        <f t="array" ref="M673">IF(C673="","",INDEX(FitCurve!$AE$3:$AE$1002,I673))</f>
        <v/>
      </c>
      <c r="N673" s="3" t="str" cm="1">
        <f t="array" ref="N673">IF(C673="","",INDEX(FitCurve!$AF$3:$AF$1002,J673))</f>
        <v/>
      </c>
      <c r="O673" s="3" t="str" cm="1">
        <f t="array" ref="O673">IF(C673="","",INDEX(FitCurve!$AF$3:$AF$1002,K673))</f>
        <v/>
      </c>
      <c r="P673" s="3" t="str" cm="1">
        <f t="array" ref="P673">IF(C673="","",INDEX(FitCurve!$B$3:$B$1002,H673))</f>
        <v/>
      </c>
      <c r="Q673" s="3" t="str" cm="1">
        <f t="array" ref="Q673">IF(C673="","",INDEX(FitCurve!$B$3:$B$1002,I673))</f>
        <v/>
      </c>
      <c r="R673" s="3" t="str" cm="1">
        <f t="array" ref="R673">IF(C673="","",INDEX(FitCurve!$B$3:$B$1002,J673))</f>
        <v/>
      </c>
      <c r="S673" s="3" t="str" cm="1">
        <f t="array" ref="S673">IF(C673="","",INDEX(FitCurve!$B$3:$B$1002,K673))</f>
        <v/>
      </c>
    </row>
    <row r="674" spans="3:19" x14ac:dyDescent="0.25">
      <c r="C674" s="36"/>
      <c r="D674" s="3" t="str">
        <f>IF(C674="","",IF(OR(C674&gt;MAX(_xlfn.ANCHORARRAY(FitCurve!$E$3)),C674&lt;MIN(_xlfn.ANCHORARRAY(FitCurve!$E$3))),"Out of range",IF(CurveFitting!$N$3="5PL",10^(CurveFitting!$U$26-((LOG10(((CurveFitting!$U$25-CurveFitting!$U$24)/(C674-CurveFitting!$U$24))^(1/CurveFitting!$U$28)-1))/1)/CurveFitting!$U$27),
IF(CurveFitting!$N$3="4PL",10^(CurveFitting!$U$26-((LOG10((CurveFitting!$U$25-CurveFitting!$U$24)/(C674-CurveFitting!$U$24)-1))/CurveFitting!$U$27)),
IF(CurveFitting!$N$3="Linear",(C674-CurveFitting!$U$24)/CurveFitting!$U$25,
IF(CurveFitting!$N$3="Hyperbolic",CurveFitting!$U$25*C674/(CurveFitting!$U$24-C674),
IF(CurveFitting!$N$3="Exp1",CurveFitting!$U$26*LN(CurveFitting!$U$25/(CurveFitting!$U$25-C674)-CurveFitting!$U$24/(CurveFitting!$U$25-C674)),
IF(CurveFitting!$N$3="Exp2",CurveFitting!$U$26*LOG(CurveFitting!$U$24/(CurveFitting!$U$24-C674)-CurveFitting!$U$25/(CurveFitting!$U$24-C674)),""))))))))</f>
        <v/>
      </c>
      <c r="E674" s="3" t="str">
        <f>IFERROR(IF(C674="","",IF(OR(C674&gt;MAX(_xlfn.ANCHORARRAY(FitCurve!$E$3)),C674&lt;MIN(_xlfn.ANCHORARRAY(FitCurve!$E$3))),"Out of range","[ " &amp; TEXT(_xlfn.FORECAST.LINEAR(C674,R674:S674,N674:O674),"#.####") &amp; ", " &amp; TEXT(_xlfn.FORECAST.LINEAR(C674,P674:Q674,L674:M674),"#.####") &amp; " ]")),"")</f>
        <v/>
      </c>
      <c r="H674" s="52" t="str">
        <f>IF(C674="","",_xlfn.XMATCH(C674,FitCurve!AE674:AE1673,-1))</f>
        <v/>
      </c>
      <c r="I674" s="52" t="str">
        <f>IF(C674="","",_xlfn.XMATCH(C674,FitCurve!AE674:AE1673,1))</f>
        <v/>
      </c>
      <c r="J674" s="52" t="str">
        <f>IF(C674="","",_xlfn.XMATCH(C674,FitCurve!AF674:AF1673,-1))</f>
        <v/>
      </c>
      <c r="K674" s="52" t="str">
        <f>IF(C674="","",_xlfn.XMATCH(C674,FitCurve!AF674:AF1673,1))</f>
        <v/>
      </c>
      <c r="L674" s="3" t="str" cm="1">
        <f t="array" ref="L674">IF(C674="","",INDEX(FitCurve!$AE$3:$AE$1002,H674))</f>
        <v/>
      </c>
      <c r="M674" s="3" t="str" cm="1">
        <f t="array" ref="M674">IF(C674="","",INDEX(FitCurve!$AE$3:$AE$1002,I674))</f>
        <v/>
      </c>
      <c r="N674" s="3" t="str" cm="1">
        <f t="array" ref="N674">IF(C674="","",INDEX(FitCurve!$AF$3:$AF$1002,J674))</f>
        <v/>
      </c>
      <c r="O674" s="3" t="str" cm="1">
        <f t="array" ref="O674">IF(C674="","",INDEX(FitCurve!$AF$3:$AF$1002,K674))</f>
        <v/>
      </c>
      <c r="P674" s="3" t="str" cm="1">
        <f t="array" ref="P674">IF(C674="","",INDEX(FitCurve!$B$3:$B$1002,H674))</f>
        <v/>
      </c>
      <c r="Q674" s="3" t="str" cm="1">
        <f t="array" ref="Q674">IF(C674="","",INDEX(FitCurve!$B$3:$B$1002,I674))</f>
        <v/>
      </c>
      <c r="R674" s="3" t="str" cm="1">
        <f t="array" ref="R674">IF(C674="","",INDEX(FitCurve!$B$3:$B$1002,J674))</f>
        <v/>
      </c>
      <c r="S674" s="3" t="str" cm="1">
        <f t="array" ref="S674">IF(C674="","",INDEX(FitCurve!$B$3:$B$1002,K674))</f>
        <v/>
      </c>
    </row>
    <row r="675" spans="3:19" x14ac:dyDescent="0.25">
      <c r="C675" s="36"/>
      <c r="D675" s="3" t="str">
        <f>IF(C675="","",IF(OR(C675&gt;MAX(_xlfn.ANCHORARRAY(FitCurve!$E$3)),C675&lt;MIN(_xlfn.ANCHORARRAY(FitCurve!$E$3))),"Out of range",IF(CurveFitting!$N$3="5PL",10^(CurveFitting!$U$26-((LOG10(((CurveFitting!$U$25-CurveFitting!$U$24)/(C675-CurveFitting!$U$24))^(1/CurveFitting!$U$28)-1))/1)/CurveFitting!$U$27),
IF(CurveFitting!$N$3="4PL",10^(CurveFitting!$U$26-((LOG10((CurveFitting!$U$25-CurveFitting!$U$24)/(C675-CurveFitting!$U$24)-1))/CurveFitting!$U$27)),
IF(CurveFitting!$N$3="Linear",(C675-CurveFitting!$U$24)/CurveFitting!$U$25,
IF(CurveFitting!$N$3="Hyperbolic",CurveFitting!$U$25*C675/(CurveFitting!$U$24-C675),
IF(CurveFitting!$N$3="Exp1",CurveFitting!$U$26*LN(CurveFitting!$U$25/(CurveFitting!$U$25-C675)-CurveFitting!$U$24/(CurveFitting!$U$25-C675)),
IF(CurveFitting!$N$3="Exp2",CurveFitting!$U$26*LOG(CurveFitting!$U$24/(CurveFitting!$U$24-C675)-CurveFitting!$U$25/(CurveFitting!$U$24-C675)),""))))))))</f>
        <v/>
      </c>
      <c r="E675" s="3" t="str">
        <f>IFERROR(IF(C675="","",IF(OR(C675&gt;MAX(_xlfn.ANCHORARRAY(FitCurve!$E$3)),C675&lt;MIN(_xlfn.ANCHORARRAY(FitCurve!$E$3))),"Out of range","[ " &amp; TEXT(_xlfn.FORECAST.LINEAR(C675,R675:S675,N675:O675),"#.####") &amp; ", " &amp; TEXT(_xlfn.FORECAST.LINEAR(C675,P675:Q675,L675:M675),"#.####") &amp; " ]")),"")</f>
        <v/>
      </c>
      <c r="H675" s="52" t="str">
        <f>IF(C675="","",_xlfn.XMATCH(C675,FitCurve!AE675:AE1674,-1))</f>
        <v/>
      </c>
      <c r="I675" s="52" t="str">
        <f>IF(C675="","",_xlfn.XMATCH(C675,FitCurve!AE675:AE1674,1))</f>
        <v/>
      </c>
      <c r="J675" s="52" t="str">
        <f>IF(C675="","",_xlfn.XMATCH(C675,FitCurve!AF675:AF1674,-1))</f>
        <v/>
      </c>
      <c r="K675" s="52" t="str">
        <f>IF(C675="","",_xlfn.XMATCH(C675,FitCurve!AF675:AF1674,1))</f>
        <v/>
      </c>
      <c r="L675" s="3" t="str" cm="1">
        <f t="array" ref="L675">IF(C675="","",INDEX(FitCurve!$AE$3:$AE$1002,H675))</f>
        <v/>
      </c>
      <c r="M675" s="3" t="str" cm="1">
        <f t="array" ref="M675">IF(C675="","",INDEX(FitCurve!$AE$3:$AE$1002,I675))</f>
        <v/>
      </c>
      <c r="N675" s="3" t="str" cm="1">
        <f t="array" ref="N675">IF(C675="","",INDEX(FitCurve!$AF$3:$AF$1002,J675))</f>
        <v/>
      </c>
      <c r="O675" s="3" t="str" cm="1">
        <f t="array" ref="O675">IF(C675="","",INDEX(FitCurve!$AF$3:$AF$1002,K675))</f>
        <v/>
      </c>
      <c r="P675" s="3" t="str" cm="1">
        <f t="array" ref="P675">IF(C675="","",INDEX(FitCurve!$B$3:$B$1002,H675))</f>
        <v/>
      </c>
      <c r="Q675" s="3" t="str" cm="1">
        <f t="array" ref="Q675">IF(C675="","",INDEX(FitCurve!$B$3:$B$1002,I675))</f>
        <v/>
      </c>
      <c r="R675" s="3" t="str" cm="1">
        <f t="array" ref="R675">IF(C675="","",INDEX(FitCurve!$B$3:$B$1002,J675))</f>
        <v/>
      </c>
      <c r="S675" s="3" t="str" cm="1">
        <f t="array" ref="S675">IF(C675="","",INDEX(FitCurve!$B$3:$B$1002,K675))</f>
        <v/>
      </c>
    </row>
    <row r="676" spans="3:19" x14ac:dyDescent="0.25">
      <c r="C676" s="36"/>
      <c r="D676" s="3" t="str">
        <f>IF(C676="","",IF(OR(C676&gt;MAX(_xlfn.ANCHORARRAY(FitCurve!$E$3)),C676&lt;MIN(_xlfn.ANCHORARRAY(FitCurve!$E$3))),"Out of range",IF(CurveFitting!$N$3="5PL",10^(CurveFitting!$U$26-((LOG10(((CurveFitting!$U$25-CurveFitting!$U$24)/(C676-CurveFitting!$U$24))^(1/CurveFitting!$U$28)-1))/1)/CurveFitting!$U$27),
IF(CurveFitting!$N$3="4PL",10^(CurveFitting!$U$26-((LOG10((CurveFitting!$U$25-CurveFitting!$U$24)/(C676-CurveFitting!$U$24)-1))/CurveFitting!$U$27)),
IF(CurveFitting!$N$3="Linear",(C676-CurveFitting!$U$24)/CurveFitting!$U$25,
IF(CurveFitting!$N$3="Hyperbolic",CurveFitting!$U$25*C676/(CurveFitting!$U$24-C676),
IF(CurveFitting!$N$3="Exp1",CurveFitting!$U$26*LN(CurveFitting!$U$25/(CurveFitting!$U$25-C676)-CurveFitting!$U$24/(CurveFitting!$U$25-C676)),
IF(CurveFitting!$N$3="Exp2",CurveFitting!$U$26*LOG(CurveFitting!$U$24/(CurveFitting!$U$24-C676)-CurveFitting!$U$25/(CurveFitting!$U$24-C676)),""))))))))</f>
        <v/>
      </c>
      <c r="E676" s="3" t="str">
        <f>IFERROR(IF(C676="","",IF(OR(C676&gt;MAX(_xlfn.ANCHORARRAY(FitCurve!$E$3)),C676&lt;MIN(_xlfn.ANCHORARRAY(FitCurve!$E$3))),"Out of range","[ " &amp; TEXT(_xlfn.FORECAST.LINEAR(C676,R676:S676,N676:O676),"#.####") &amp; ", " &amp; TEXT(_xlfn.FORECAST.LINEAR(C676,P676:Q676,L676:M676),"#.####") &amp; " ]")),"")</f>
        <v/>
      </c>
      <c r="H676" s="52" t="str">
        <f>IF(C676="","",_xlfn.XMATCH(C676,FitCurve!AE676:AE1675,-1))</f>
        <v/>
      </c>
      <c r="I676" s="52" t="str">
        <f>IF(C676="","",_xlfn.XMATCH(C676,FitCurve!AE676:AE1675,1))</f>
        <v/>
      </c>
      <c r="J676" s="52" t="str">
        <f>IF(C676="","",_xlfn.XMATCH(C676,FitCurve!AF676:AF1675,-1))</f>
        <v/>
      </c>
      <c r="K676" s="52" t="str">
        <f>IF(C676="","",_xlfn.XMATCH(C676,FitCurve!AF676:AF1675,1))</f>
        <v/>
      </c>
      <c r="L676" s="3" t="str" cm="1">
        <f t="array" ref="L676">IF(C676="","",INDEX(FitCurve!$AE$3:$AE$1002,H676))</f>
        <v/>
      </c>
      <c r="M676" s="3" t="str" cm="1">
        <f t="array" ref="M676">IF(C676="","",INDEX(FitCurve!$AE$3:$AE$1002,I676))</f>
        <v/>
      </c>
      <c r="N676" s="3" t="str" cm="1">
        <f t="array" ref="N676">IF(C676="","",INDEX(FitCurve!$AF$3:$AF$1002,J676))</f>
        <v/>
      </c>
      <c r="O676" s="3" t="str" cm="1">
        <f t="array" ref="O676">IF(C676="","",INDEX(FitCurve!$AF$3:$AF$1002,K676))</f>
        <v/>
      </c>
      <c r="P676" s="3" t="str" cm="1">
        <f t="array" ref="P676">IF(C676="","",INDEX(FitCurve!$B$3:$B$1002,H676))</f>
        <v/>
      </c>
      <c r="Q676" s="3" t="str" cm="1">
        <f t="array" ref="Q676">IF(C676="","",INDEX(FitCurve!$B$3:$B$1002,I676))</f>
        <v/>
      </c>
      <c r="R676" s="3" t="str" cm="1">
        <f t="array" ref="R676">IF(C676="","",INDEX(FitCurve!$B$3:$B$1002,J676))</f>
        <v/>
      </c>
      <c r="S676" s="3" t="str" cm="1">
        <f t="array" ref="S676">IF(C676="","",INDEX(FitCurve!$B$3:$B$1002,K676))</f>
        <v/>
      </c>
    </row>
    <row r="677" spans="3:19" x14ac:dyDescent="0.25">
      <c r="C677" s="36"/>
      <c r="D677" s="3" t="str">
        <f>IF(C677="","",IF(OR(C677&gt;MAX(_xlfn.ANCHORARRAY(FitCurve!$E$3)),C677&lt;MIN(_xlfn.ANCHORARRAY(FitCurve!$E$3))),"Out of range",IF(CurveFitting!$N$3="5PL",10^(CurveFitting!$U$26-((LOG10(((CurveFitting!$U$25-CurveFitting!$U$24)/(C677-CurveFitting!$U$24))^(1/CurveFitting!$U$28)-1))/1)/CurveFitting!$U$27),
IF(CurveFitting!$N$3="4PL",10^(CurveFitting!$U$26-((LOG10((CurveFitting!$U$25-CurveFitting!$U$24)/(C677-CurveFitting!$U$24)-1))/CurveFitting!$U$27)),
IF(CurveFitting!$N$3="Linear",(C677-CurveFitting!$U$24)/CurveFitting!$U$25,
IF(CurveFitting!$N$3="Hyperbolic",CurveFitting!$U$25*C677/(CurveFitting!$U$24-C677),
IF(CurveFitting!$N$3="Exp1",CurveFitting!$U$26*LN(CurveFitting!$U$25/(CurveFitting!$U$25-C677)-CurveFitting!$U$24/(CurveFitting!$U$25-C677)),
IF(CurveFitting!$N$3="Exp2",CurveFitting!$U$26*LOG(CurveFitting!$U$24/(CurveFitting!$U$24-C677)-CurveFitting!$U$25/(CurveFitting!$U$24-C677)),""))))))))</f>
        <v/>
      </c>
      <c r="E677" s="3" t="str">
        <f>IFERROR(IF(C677="","",IF(OR(C677&gt;MAX(_xlfn.ANCHORARRAY(FitCurve!$E$3)),C677&lt;MIN(_xlfn.ANCHORARRAY(FitCurve!$E$3))),"Out of range","[ " &amp; TEXT(_xlfn.FORECAST.LINEAR(C677,R677:S677,N677:O677),"#.####") &amp; ", " &amp; TEXT(_xlfn.FORECAST.LINEAR(C677,P677:Q677,L677:M677),"#.####") &amp; " ]")),"")</f>
        <v/>
      </c>
      <c r="H677" s="52" t="str">
        <f>IF(C677="","",_xlfn.XMATCH(C677,FitCurve!AE677:AE1676,-1))</f>
        <v/>
      </c>
      <c r="I677" s="52" t="str">
        <f>IF(C677="","",_xlfn.XMATCH(C677,FitCurve!AE677:AE1676,1))</f>
        <v/>
      </c>
      <c r="J677" s="52" t="str">
        <f>IF(C677="","",_xlfn.XMATCH(C677,FitCurve!AF677:AF1676,-1))</f>
        <v/>
      </c>
      <c r="K677" s="52" t="str">
        <f>IF(C677="","",_xlfn.XMATCH(C677,FitCurve!AF677:AF1676,1))</f>
        <v/>
      </c>
      <c r="L677" s="3" t="str" cm="1">
        <f t="array" ref="L677">IF(C677="","",INDEX(FitCurve!$AE$3:$AE$1002,H677))</f>
        <v/>
      </c>
      <c r="M677" s="3" t="str" cm="1">
        <f t="array" ref="M677">IF(C677="","",INDEX(FitCurve!$AE$3:$AE$1002,I677))</f>
        <v/>
      </c>
      <c r="N677" s="3" t="str" cm="1">
        <f t="array" ref="N677">IF(C677="","",INDEX(FitCurve!$AF$3:$AF$1002,J677))</f>
        <v/>
      </c>
      <c r="O677" s="3" t="str" cm="1">
        <f t="array" ref="O677">IF(C677="","",INDEX(FitCurve!$AF$3:$AF$1002,K677))</f>
        <v/>
      </c>
      <c r="P677" s="3" t="str" cm="1">
        <f t="array" ref="P677">IF(C677="","",INDEX(FitCurve!$B$3:$B$1002,H677))</f>
        <v/>
      </c>
      <c r="Q677" s="3" t="str" cm="1">
        <f t="array" ref="Q677">IF(C677="","",INDEX(FitCurve!$B$3:$B$1002,I677))</f>
        <v/>
      </c>
      <c r="R677" s="3" t="str" cm="1">
        <f t="array" ref="R677">IF(C677="","",INDEX(FitCurve!$B$3:$B$1002,J677))</f>
        <v/>
      </c>
      <c r="S677" s="3" t="str" cm="1">
        <f t="array" ref="S677">IF(C677="","",INDEX(FitCurve!$B$3:$B$1002,K677))</f>
        <v/>
      </c>
    </row>
    <row r="678" spans="3:19" x14ac:dyDescent="0.25">
      <c r="C678" s="36"/>
      <c r="D678" s="3" t="str">
        <f>IF(C678="","",IF(OR(C678&gt;MAX(_xlfn.ANCHORARRAY(FitCurve!$E$3)),C678&lt;MIN(_xlfn.ANCHORARRAY(FitCurve!$E$3))),"Out of range",IF(CurveFitting!$N$3="5PL",10^(CurveFitting!$U$26-((LOG10(((CurveFitting!$U$25-CurveFitting!$U$24)/(C678-CurveFitting!$U$24))^(1/CurveFitting!$U$28)-1))/1)/CurveFitting!$U$27),
IF(CurveFitting!$N$3="4PL",10^(CurveFitting!$U$26-((LOG10((CurveFitting!$U$25-CurveFitting!$U$24)/(C678-CurveFitting!$U$24)-1))/CurveFitting!$U$27)),
IF(CurveFitting!$N$3="Linear",(C678-CurveFitting!$U$24)/CurveFitting!$U$25,
IF(CurveFitting!$N$3="Hyperbolic",CurveFitting!$U$25*C678/(CurveFitting!$U$24-C678),
IF(CurveFitting!$N$3="Exp1",CurveFitting!$U$26*LN(CurveFitting!$U$25/(CurveFitting!$U$25-C678)-CurveFitting!$U$24/(CurveFitting!$U$25-C678)),
IF(CurveFitting!$N$3="Exp2",CurveFitting!$U$26*LOG(CurveFitting!$U$24/(CurveFitting!$U$24-C678)-CurveFitting!$U$25/(CurveFitting!$U$24-C678)),""))))))))</f>
        <v/>
      </c>
      <c r="E678" s="3" t="str">
        <f>IFERROR(IF(C678="","",IF(OR(C678&gt;MAX(_xlfn.ANCHORARRAY(FitCurve!$E$3)),C678&lt;MIN(_xlfn.ANCHORARRAY(FitCurve!$E$3))),"Out of range","[ " &amp; TEXT(_xlfn.FORECAST.LINEAR(C678,R678:S678,N678:O678),"#.####") &amp; ", " &amp; TEXT(_xlfn.FORECAST.LINEAR(C678,P678:Q678,L678:M678),"#.####") &amp; " ]")),"")</f>
        <v/>
      </c>
      <c r="H678" s="52" t="str">
        <f>IF(C678="","",_xlfn.XMATCH(C678,FitCurve!AE678:AE1677,-1))</f>
        <v/>
      </c>
      <c r="I678" s="52" t="str">
        <f>IF(C678="","",_xlfn.XMATCH(C678,FitCurve!AE678:AE1677,1))</f>
        <v/>
      </c>
      <c r="J678" s="52" t="str">
        <f>IF(C678="","",_xlfn.XMATCH(C678,FitCurve!AF678:AF1677,-1))</f>
        <v/>
      </c>
      <c r="K678" s="52" t="str">
        <f>IF(C678="","",_xlfn.XMATCH(C678,FitCurve!AF678:AF1677,1))</f>
        <v/>
      </c>
      <c r="L678" s="3" t="str" cm="1">
        <f t="array" ref="L678">IF(C678="","",INDEX(FitCurve!$AE$3:$AE$1002,H678))</f>
        <v/>
      </c>
      <c r="M678" s="3" t="str" cm="1">
        <f t="array" ref="M678">IF(C678="","",INDEX(FitCurve!$AE$3:$AE$1002,I678))</f>
        <v/>
      </c>
      <c r="N678" s="3" t="str" cm="1">
        <f t="array" ref="N678">IF(C678="","",INDEX(FitCurve!$AF$3:$AF$1002,J678))</f>
        <v/>
      </c>
      <c r="O678" s="3" t="str" cm="1">
        <f t="array" ref="O678">IF(C678="","",INDEX(FitCurve!$AF$3:$AF$1002,K678))</f>
        <v/>
      </c>
      <c r="P678" s="3" t="str" cm="1">
        <f t="array" ref="P678">IF(C678="","",INDEX(FitCurve!$B$3:$B$1002,H678))</f>
        <v/>
      </c>
      <c r="Q678" s="3" t="str" cm="1">
        <f t="array" ref="Q678">IF(C678="","",INDEX(FitCurve!$B$3:$B$1002,I678))</f>
        <v/>
      </c>
      <c r="R678" s="3" t="str" cm="1">
        <f t="array" ref="R678">IF(C678="","",INDEX(FitCurve!$B$3:$B$1002,J678))</f>
        <v/>
      </c>
      <c r="S678" s="3" t="str" cm="1">
        <f t="array" ref="S678">IF(C678="","",INDEX(FitCurve!$B$3:$B$1002,K678))</f>
        <v/>
      </c>
    </row>
    <row r="679" spans="3:19" x14ac:dyDescent="0.25">
      <c r="C679" s="36"/>
      <c r="D679" s="3" t="str">
        <f>IF(C679="","",IF(OR(C679&gt;MAX(_xlfn.ANCHORARRAY(FitCurve!$E$3)),C679&lt;MIN(_xlfn.ANCHORARRAY(FitCurve!$E$3))),"Out of range",IF(CurveFitting!$N$3="5PL",10^(CurveFitting!$U$26-((LOG10(((CurveFitting!$U$25-CurveFitting!$U$24)/(C679-CurveFitting!$U$24))^(1/CurveFitting!$U$28)-1))/1)/CurveFitting!$U$27),
IF(CurveFitting!$N$3="4PL",10^(CurveFitting!$U$26-((LOG10((CurveFitting!$U$25-CurveFitting!$U$24)/(C679-CurveFitting!$U$24)-1))/CurveFitting!$U$27)),
IF(CurveFitting!$N$3="Linear",(C679-CurveFitting!$U$24)/CurveFitting!$U$25,
IF(CurveFitting!$N$3="Hyperbolic",CurveFitting!$U$25*C679/(CurveFitting!$U$24-C679),
IF(CurveFitting!$N$3="Exp1",CurveFitting!$U$26*LN(CurveFitting!$U$25/(CurveFitting!$U$25-C679)-CurveFitting!$U$24/(CurveFitting!$U$25-C679)),
IF(CurveFitting!$N$3="Exp2",CurveFitting!$U$26*LOG(CurveFitting!$U$24/(CurveFitting!$U$24-C679)-CurveFitting!$U$25/(CurveFitting!$U$24-C679)),""))))))))</f>
        <v/>
      </c>
      <c r="E679" s="3" t="str">
        <f>IFERROR(IF(C679="","",IF(OR(C679&gt;MAX(_xlfn.ANCHORARRAY(FitCurve!$E$3)),C679&lt;MIN(_xlfn.ANCHORARRAY(FitCurve!$E$3))),"Out of range","[ " &amp; TEXT(_xlfn.FORECAST.LINEAR(C679,R679:S679,N679:O679),"#.####") &amp; ", " &amp; TEXT(_xlfn.FORECAST.LINEAR(C679,P679:Q679,L679:M679),"#.####") &amp; " ]")),"")</f>
        <v/>
      </c>
      <c r="H679" s="52" t="str">
        <f>IF(C679="","",_xlfn.XMATCH(C679,FitCurve!AE679:AE1678,-1))</f>
        <v/>
      </c>
      <c r="I679" s="52" t="str">
        <f>IF(C679="","",_xlfn.XMATCH(C679,FitCurve!AE679:AE1678,1))</f>
        <v/>
      </c>
      <c r="J679" s="52" t="str">
        <f>IF(C679="","",_xlfn.XMATCH(C679,FitCurve!AF679:AF1678,-1))</f>
        <v/>
      </c>
      <c r="K679" s="52" t="str">
        <f>IF(C679="","",_xlfn.XMATCH(C679,FitCurve!AF679:AF1678,1))</f>
        <v/>
      </c>
      <c r="L679" s="3" t="str" cm="1">
        <f t="array" ref="L679">IF(C679="","",INDEX(FitCurve!$AE$3:$AE$1002,H679))</f>
        <v/>
      </c>
      <c r="M679" s="3" t="str" cm="1">
        <f t="array" ref="M679">IF(C679="","",INDEX(FitCurve!$AE$3:$AE$1002,I679))</f>
        <v/>
      </c>
      <c r="N679" s="3" t="str" cm="1">
        <f t="array" ref="N679">IF(C679="","",INDEX(FitCurve!$AF$3:$AF$1002,J679))</f>
        <v/>
      </c>
      <c r="O679" s="3" t="str" cm="1">
        <f t="array" ref="O679">IF(C679="","",INDEX(FitCurve!$AF$3:$AF$1002,K679))</f>
        <v/>
      </c>
      <c r="P679" s="3" t="str" cm="1">
        <f t="array" ref="P679">IF(C679="","",INDEX(FitCurve!$B$3:$B$1002,H679))</f>
        <v/>
      </c>
      <c r="Q679" s="3" t="str" cm="1">
        <f t="array" ref="Q679">IF(C679="","",INDEX(FitCurve!$B$3:$B$1002,I679))</f>
        <v/>
      </c>
      <c r="R679" s="3" t="str" cm="1">
        <f t="array" ref="R679">IF(C679="","",INDEX(FitCurve!$B$3:$B$1002,J679))</f>
        <v/>
      </c>
      <c r="S679" s="3" t="str" cm="1">
        <f t="array" ref="S679">IF(C679="","",INDEX(FitCurve!$B$3:$B$1002,K679))</f>
        <v/>
      </c>
    </row>
    <row r="680" spans="3:19" x14ac:dyDescent="0.25">
      <c r="C680" s="36"/>
      <c r="D680" s="3" t="str">
        <f>IF(C680="","",IF(OR(C680&gt;MAX(_xlfn.ANCHORARRAY(FitCurve!$E$3)),C680&lt;MIN(_xlfn.ANCHORARRAY(FitCurve!$E$3))),"Out of range",IF(CurveFitting!$N$3="5PL",10^(CurveFitting!$U$26-((LOG10(((CurveFitting!$U$25-CurveFitting!$U$24)/(C680-CurveFitting!$U$24))^(1/CurveFitting!$U$28)-1))/1)/CurveFitting!$U$27),
IF(CurveFitting!$N$3="4PL",10^(CurveFitting!$U$26-((LOG10((CurveFitting!$U$25-CurveFitting!$U$24)/(C680-CurveFitting!$U$24)-1))/CurveFitting!$U$27)),
IF(CurveFitting!$N$3="Linear",(C680-CurveFitting!$U$24)/CurveFitting!$U$25,
IF(CurveFitting!$N$3="Hyperbolic",CurveFitting!$U$25*C680/(CurveFitting!$U$24-C680),
IF(CurveFitting!$N$3="Exp1",CurveFitting!$U$26*LN(CurveFitting!$U$25/(CurveFitting!$U$25-C680)-CurveFitting!$U$24/(CurveFitting!$U$25-C680)),
IF(CurveFitting!$N$3="Exp2",CurveFitting!$U$26*LOG(CurveFitting!$U$24/(CurveFitting!$U$24-C680)-CurveFitting!$U$25/(CurveFitting!$U$24-C680)),""))))))))</f>
        <v/>
      </c>
      <c r="E680" s="3" t="str">
        <f>IFERROR(IF(C680="","",IF(OR(C680&gt;MAX(_xlfn.ANCHORARRAY(FitCurve!$E$3)),C680&lt;MIN(_xlfn.ANCHORARRAY(FitCurve!$E$3))),"Out of range","[ " &amp; TEXT(_xlfn.FORECAST.LINEAR(C680,R680:S680,N680:O680),"#.####") &amp; ", " &amp; TEXT(_xlfn.FORECAST.LINEAR(C680,P680:Q680,L680:M680),"#.####") &amp; " ]")),"")</f>
        <v/>
      </c>
      <c r="H680" s="52" t="str">
        <f>IF(C680="","",_xlfn.XMATCH(C680,FitCurve!AE680:AE1679,-1))</f>
        <v/>
      </c>
      <c r="I680" s="52" t="str">
        <f>IF(C680="","",_xlfn.XMATCH(C680,FitCurve!AE680:AE1679,1))</f>
        <v/>
      </c>
      <c r="J680" s="52" t="str">
        <f>IF(C680="","",_xlfn.XMATCH(C680,FitCurve!AF680:AF1679,-1))</f>
        <v/>
      </c>
      <c r="K680" s="52" t="str">
        <f>IF(C680="","",_xlfn.XMATCH(C680,FitCurve!AF680:AF1679,1))</f>
        <v/>
      </c>
      <c r="L680" s="3" t="str" cm="1">
        <f t="array" ref="L680">IF(C680="","",INDEX(FitCurve!$AE$3:$AE$1002,H680))</f>
        <v/>
      </c>
      <c r="M680" s="3" t="str" cm="1">
        <f t="array" ref="M680">IF(C680="","",INDEX(FitCurve!$AE$3:$AE$1002,I680))</f>
        <v/>
      </c>
      <c r="N680" s="3" t="str" cm="1">
        <f t="array" ref="N680">IF(C680="","",INDEX(FitCurve!$AF$3:$AF$1002,J680))</f>
        <v/>
      </c>
      <c r="O680" s="3" t="str" cm="1">
        <f t="array" ref="O680">IF(C680="","",INDEX(FitCurve!$AF$3:$AF$1002,K680))</f>
        <v/>
      </c>
      <c r="P680" s="3" t="str" cm="1">
        <f t="array" ref="P680">IF(C680="","",INDEX(FitCurve!$B$3:$B$1002,H680))</f>
        <v/>
      </c>
      <c r="Q680" s="3" t="str" cm="1">
        <f t="array" ref="Q680">IF(C680="","",INDEX(FitCurve!$B$3:$B$1002,I680))</f>
        <v/>
      </c>
      <c r="R680" s="3" t="str" cm="1">
        <f t="array" ref="R680">IF(C680="","",INDEX(FitCurve!$B$3:$B$1002,J680))</f>
        <v/>
      </c>
      <c r="S680" s="3" t="str" cm="1">
        <f t="array" ref="S680">IF(C680="","",INDEX(FitCurve!$B$3:$B$1002,K680))</f>
        <v/>
      </c>
    </row>
    <row r="681" spans="3:19" x14ac:dyDescent="0.25">
      <c r="C681" s="36"/>
      <c r="D681" s="3" t="str">
        <f>IF(C681="","",IF(OR(C681&gt;MAX(_xlfn.ANCHORARRAY(FitCurve!$E$3)),C681&lt;MIN(_xlfn.ANCHORARRAY(FitCurve!$E$3))),"Out of range",IF(CurveFitting!$N$3="5PL",10^(CurveFitting!$U$26-((LOG10(((CurveFitting!$U$25-CurveFitting!$U$24)/(C681-CurveFitting!$U$24))^(1/CurveFitting!$U$28)-1))/1)/CurveFitting!$U$27),
IF(CurveFitting!$N$3="4PL",10^(CurveFitting!$U$26-((LOG10((CurveFitting!$U$25-CurveFitting!$U$24)/(C681-CurveFitting!$U$24)-1))/CurveFitting!$U$27)),
IF(CurveFitting!$N$3="Linear",(C681-CurveFitting!$U$24)/CurveFitting!$U$25,
IF(CurveFitting!$N$3="Hyperbolic",CurveFitting!$U$25*C681/(CurveFitting!$U$24-C681),
IF(CurveFitting!$N$3="Exp1",CurveFitting!$U$26*LN(CurveFitting!$U$25/(CurveFitting!$U$25-C681)-CurveFitting!$U$24/(CurveFitting!$U$25-C681)),
IF(CurveFitting!$N$3="Exp2",CurveFitting!$U$26*LOG(CurveFitting!$U$24/(CurveFitting!$U$24-C681)-CurveFitting!$U$25/(CurveFitting!$U$24-C681)),""))))))))</f>
        <v/>
      </c>
      <c r="E681" s="3" t="str">
        <f>IFERROR(IF(C681="","",IF(OR(C681&gt;MAX(_xlfn.ANCHORARRAY(FitCurve!$E$3)),C681&lt;MIN(_xlfn.ANCHORARRAY(FitCurve!$E$3))),"Out of range","[ " &amp; TEXT(_xlfn.FORECAST.LINEAR(C681,R681:S681,N681:O681),"#.####") &amp; ", " &amp; TEXT(_xlfn.FORECAST.LINEAR(C681,P681:Q681,L681:M681),"#.####") &amp; " ]")),"")</f>
        <v/>
      </c>
      <c r="H681" s="52" t="str">
        <f>IF(C681="","",_xlfn.XMATCH(C681,FitCurve!AE681:AE1680,-1))</f>
        <v/>
      </c>
      <c r="I681" s="52" t="str">
        <f>IF(C681="","",_xlfn.XMATCH(C681,FitCurve!AE681:AE1680,1))</f>
        <v/>
      </c>
      <c r="J681" s="52" t="str">
        <f>IF(C681="","",_xlfn.XMATCH(C681,FitCurve!AF681:AF1680,-1))</f>
        <v/>
      </c>
      <c r="K681" s="52" t="str">
        <f>IF(C681="","",_xlfn.XMATCH(C681,FitCurve!AF681:AF1680,1))</f>
        <v/>
      </c>
      <c r="L681" s="3" t="str" cm="1">
        <f t="array" ref="L681">IF(C681="","",INDEX(FitCurve!$AE$3:$AE$1002,H681))</f>
        <v/>
      </c>
      <c r="M681" s="3" t="str" cm="1">
        <f t="array" ref="M681">IF(C681="","",INDEX(FitCurve!$AE$3:$AE$1002,I681))</f>
        <v/>
      </c>
      <c r="N681" s="3" t="str" cm="1">
        <f t="array" ref="N681">IF(C681="","",INDEX(FitCurve!$AF$3:$AF$1002,J681))</f>
        <v/>
      </c>
      <c r="O681" s="3" t="str" cm="1">
        <f t="array" ref="O681">IF(C681="","",INDEX(FitCurve!$AF$3:$AF$1002,K681))</f>
        <v/>
      </c>
      <c r="P681" s="3" t="str" cm="1">
        <f t="array" ref="P681">IF(C681="","",INDEX(FitCurve!$B$3:$B$1002,H681))</f>
        <v/>
      </c>
      <c r="Q681" s="3" t="str" cm="1">
        <f t="array" ref="Q681">IF(C681="","",INDEX(FitCurve!$B$3:$B$1002,I681))</f>
        <v/>
      </c>
      <c r="R681" s="3" t="str" cm="1">
        <f t="array" ref="R681">IF(C681="","",INDEX(FitCurve!$B$3:$B$1002,J681))</f>
        <v/>
      </c>
      <c r="S681" s="3" t="str" cm="1">
        <f t="array" ref="S681">IF(C681="","",INDEX(FitCurve!$B$3:$B$1002,K681))</f>
        <v/>
      </c>
    </row>
    <row r="682" spans="3:19" x14ac:dyDescent="0.25">
      <c r="C682" s="36"/>
      <c r="D682" s="3" t="str">
        <f>IF(C682="","",IF(OR(C682&gt;MAX(_xlfn.ANCHORARRAY(FitCurve!$E$3)),C682&lt;MIN(_xlfn.ANCHORARRAY(FitCurve!$E$3))),"Out of range",IF(CurveFitting!$N$3="5PL",10^(CurveFitting!$U$26-((LOG10(((CurveFitting!$U$25-CurveFitting!$U$24)/(C682-CurveFitting!$U$24))^(1/CurveFitting!$U$28)-1))/1)/CurveFitting!$U$27),
IF(CurveFitting!$N$3="4PL",10^(CurveFitting!$U$26-((LOG10((CurveFitting!$U$25-CurveFitting!$U$24)/(C682-CurveFitting!$U$24)-1))/CurveFitting!$U$27)),
IF(CurveFitting!$N$3="Linear",(C682-CurveFitting!$U$24)/CurveFitting!$U$25,
IF(CurveFitting!$N$3="Hyperbolic",CurveFitting!$U$25*C682/(CurveFitting!$U$24-C682),
IF(CurveFitting!$N$3="Exp1",CurveFitting!$U$26*LN(CurveFitting!$U$25/(CurveFitting!$U$25-C682)-CurveFitting!$U$24/(CurveFitting!$U$25-C682)),
IF(CurveFitting!$N$3="Exp2",CurveFitting!$U$26*LOG(CurveFitting!$U$24/(CurveFitting!$U$24-C682)-CurveFitting!$U$25/(CurveFitting!$U$24-C682)),""))))))))</f>
        <v/>
      </c>
      <c r="E682" s="3" t="str">
        <f>IFERROR(IF(C682="","",IF(OR(C682&gt;MAX(_xlfn.ANCHORARRAY(FitCurve!$E$3)),C682&lt;MIN(_xlfn.ANCHORARRAY(FitCurve!$E$3))),"Out of range","[ " &amp; TEXT(_xlfn.FORECAST.LINEAR(C682,R682:S682,N682:O682),"#.####") &amp; ", " &amp; TEXT(_xlfn.FORECAST.LINEAR(C682,P682:Q682,L682:M682),"#.####") &amp; " ]")),"")</f>
        <v/>
      </c>
      <c r="H682" s="52" t="str">
        <f>IF(C682="","",_xlfn.XMATCH(C682,FitCurve!AE682:AE1681,-1))</f>
        <v/>
      </c>
      <c r="I682" s="52" t="str">
        <f>IF(C682="","",_xlfn.XMATCH(C682,FitCurve!AE682:AE1681,1))</f>
        <v/>
      </c>
      <c r="J682" s="52" t="str">
        <f>IF(C682="","",_xlfn.XMATCH(C682,FitCurve!AF682:AF1681,-1))</f>
        <v/>
      </c>
      <c r="K682" s="52" t="str">
        <f>IF(C682="","",_xlfn.XMATCH(C682,FitCurve!AF682:AF1681,1))</f>
        <v/>
      </c>
      <c r="L682" s="3" t="str" cm="1">
        <f t="array" ref="L682">IF(C682="","",INDEX(FitCurve!$AE$3:$AE$1002,H682))</f>
        <v/>
      </c>
      <c r="M682" s="3" t="str" cm="1">
        <f t="array" ref="M682">IF(C682="","",INDEX(FitCurve!$AE$3:$AE$1002,I682))</f>
        <v/>
      </c>
      <c r="N682" s="3" t="str" cm="1">
        <f t="array" ref="N682">IF(C682="","",INDEX(FitCurve!$AF$3:$AF$1002,J682))</f>
        <v/>
      </c>
      <c r="O682" s="3" t="str" cm="1">
        <f t="array" ref="O682">IF(C682="","",INDEX(FitCurve!$AF$3:$AF$1002,K682))</f>
        <v/>
      </c>
      <c r="P682" s="3" t="str" cm="1">
        <f t="array" ref="P682">IF(C682="","",INDEX(FitCurve!$B$3:$B$1002,H682))</f>
        <v/>
      </c>
      <c r="Q682" s="3" t="str" cm="1">
        <f t="array" ref="Q682">IF(C682="","",INDEX(FitCurve!$B$3:$B$1002,I682))</f>
        <v/>
      </c>
      <c r="R682" s="3" t="str" cm="1">
        <f t="array" ref="R682">IF(C682="","",INDEX(FitCurve!$B$3:$B$1002,J682))</f>
        <v/>
      </c>
      <c r="S682" s="3" t="str" cm="1">
        <f t="array" ref="S682">IF(C682="","",INDEX(FitCurve!$B$3:$B$1002,K682))</f>
        <v/>
      </c>
    </row>
    <row r="683" spans="3:19" x14ac:dyDescent="0.25">
      <c r="C683" s="36"/>
      <c r="D683" s="3" t="str">
        <f>IF(C683="","",IF(OR(C683&gt;MAX(_xlfn.ANCHORARRAY(FitCurve!$E$3)),C683&lt;MIN(_xlfn.ANCHORARRAY(FitCurve!$E$3))),"Out of range",IF(CurveFitting!$N$3="5PL",10^(CurveFitting!$U$26-((LOG10(((CurveFitting!$U$25-CurveFitting!$U$24)/(C683-CurveFitting!$U$24))^(1/CurveFitting!$U$28)-1))/1)/CurveFitting!$U$27),
IF(CurveFitting!$N$3="4PL",10^(CurveFitting!$U$26-((LOG10((CurveFitting!$U$25-CurveFitting!$U$24)/(C683-CurveFitting!$U$24)-1))/CurveFitting!$U$27)),
IF(CurveFitting!$N$3="Linear",(C683-CurveFitting!$U$24)/CurveFitting!$U$25,
IF(CurveFitting!$N$3="Hyperbolic",CurveFitting!$U$25*C683/(CurveFitting!$U$24-C683),
IF(CurveFitting!$N$3="Exp1",CurveFitting!$U$26*LN(CurveFitting!$U$25/(CurveFitting!$U$25-C683)-CurveFitting!$U$24/(CurveFitting!$U$25-C683)),
IF(CurveFitting!$N$3="Exp2",CurveFitting!$U$26*LOG(CurveFitting!$U$24/(CurveFitting!$U$24-C683)-CurveFitting!$U$25/(CurveFitting!$U$24-C683)),""))))))))</f>
        <v/>
      </c>
      <c r="E683" s="3" t="str">
        <f>IFERROR(IF(C683="","",IF(OR(C683&gt;MAX(_xlfn.ANCHORARRAY(FitCurve!$E$3)),C683&lt;MIN(_xlfn.ANCHORARRAY(FitCurve!$E$3))),"Out of range","[ " &amp; TEXT(_xlfn.FORECAST.LINEAR(C683,R683:S683,N683:O683),"#.####") &amp; ", " &amp; TEXT(_xlfn.FORECAST.LINEAR(C683,P683:Q683,L683:M683),"#.####") &amp; " ]")),"")</f>
        <v/>
      </c>
      <c r="H683" s="52" t="str">
        <f>IF(C683="","",_xlfn.XMATCH(C683,FitCurve!AE683:AE1682,-1))</f>
        <v/>
      </c>
      <c r="I683" s="52" t="str">
        <f>IF(C683="","",_xlfn.XMATCH(C683,FitCurve!AE683:AE1682,1))</f>
        <v/>
      </c>
      <c r="J683" s="52" t="str">
        <f>IF(C683="","",_xlfn.XMATCH(C683,FitCurve!AF683:AF1682,-1))</f>
        <v/>
      </c>
      <c r="K683" s="52" t="str">
        <f>IF(C683="","",_xlfn.XMATCH(C683,FitCurve!AF683:AF1682,1))</f>
        <v/>
      </c>
      <c r="L683" s="3" t="str" cm="1">
        <f t="array" ref="L683">IF(C683="","",INDEX(FitCurve!$AE$3:$AE$1002,H683))</f>
        <v/>
      </c>
      <c r="M683" s="3" t="str" cm="1">
        <f t="array" ref="M683">IF(C683="","",INDEX(FitCurve!$AE$3:$AE$1002,I683))</f>
        <v/>
      </c>
      <c r="N683" s="3" t="str" cm="1">
        <f t="array" ref="N683">IF(C683="","",INDEX(FitCurve!$AF$3:$AF$1002,J683))</f>
        <v/>
      </c>
      <c r="O683" s="3" t="str" cm="1">
        <f t="array" ref="O683">IF(C683="","",INDEX(FitCurve!$AF$3:$AF$1002,K683))</f>
        <v/>
      </c>
      <c r="P683" s="3" t="str" cm="1">
        <f t="array" ref="P683">IF(C683="","",INDEX(FitCurve!$B$3:$B$1002,H683))</f>
        <v/>
      </c>
      <c r="Q683" s="3" t="str" cm="1">
        <f t="array" ref="Q683">IF(C683="","",INDEX(FitCurve!$B$3:$B$1002,I683))</f>
        <v/>
      </c>
      <c r="R683" s="3" t="str" cm="1">
        <f t="array" ref="R683">IF(C683="","",INDEX(FitCurve!$B$3:$B$1002,J683))</f>
        <v/>
      </c>
      <c r="S683" s="3" t="str" cm="1">
        <f t="array" ref="S683">IF(C683="","",INDEX(FitCurve!$B$3:$B$1002,K683))</f>
        <v/>
      </c>
    </row>
    <row r="684" spans="3:19" x14ac:dyDescent="0.25">
      <c r="C684" s="36"/>
      <c r="D684" s="3" t="str">
        <f>IF(C684="","",IF(OR(C684&gt;MAX(_xlfn.ANCHORARRAY(FitCurve!$E$3)),C684&lt;MIN(_xlfn.ANCHORARRAY(FitCurve!$E$3))),"Out of range",IF(CurveFitting!$N$3="5PL",10^(CurveFitting!$U$26-((LOG10(((CurveFitting!$U$25-CurveFitting!$U$24)/(C684-CurveFitting!$U$24))^(1/CurveFitting!$U$28)-1))/1)/CurveFitting!$U$27),
IF(CurveFitting!$N$3="4PL",10^(CurveFitting!$U$26-((LOG10((CurveFitting!$U$25-CurveFitting!$U$24)/(C684-CurveFitting!$U$24)-1))/CurveFitting!$U$27)),
IF(CurveFitting!$N$3="Linear",(C684-CurveFitting!$U$24)/CurveFitting!$U$25,
IF(CurveFitting!$N$3="Hyperbolic",CurveFitting!$U$25*C684/(CurveFitting!$U$24-C684),
IF(CurveFitting!$N$3="Exp1",CurveFitting!$U$26*LN(CurveFitting!$U$25/(CurveFitting!$U$25-C684)-CurveFitting!$U$24/(CurveFitting!$U$25-C684)),
IF(CurveFitting!$N$3="Exp2",CurveFitting!$U$26*LOG(CurveFitting!$U$24/(CurveFitting!$U$24-C684)-CurveFitting!$U$25/(CurveFitting!$U$24-C684)),""))))))))</f>
        <v/>
      </c>
      <c r="E684" s="3" t="str">
        <f>IFERROR(IF(C684="","",IF(OR(C684&gt;MAX(_xlfn.ANCHORARRAY(FitCurve!$E$3)),C684&lt;MIN(_xlfn.ANCHORARRAY(FitCurve!$E$3))),"Out of range","[ " &amp; TEXT(_xlfn.FORECAST.LINEAR(C684,R684:S684,N684:O684),"#.####") &amp; ", " &amp; TEXT(_xlfn.FORECAST.LINEAR(C684,P684:Q684,L684:M684),"#.####") &amp; " ]")),"")</f>
        <v/>
      </c>
      <c r="H684" s="52" t="str">
        <f>IF(C684="","",_xlfn.XMATCH(C684,FitCurve!AE684:AE1683,-1))</f>
        <v/>
      </c>
      <c r="I684" s="52" t="str">
        <f>IF(C684="","",_xlfn.XMATCH(C684,FitCurve!AE684:AE1683,1))</f>
        <v/>
      </c>
      <c r="J684" s="52" t="str">
        <f>IF(C684="","",_xlfn.XMATCH(C684,FitCurve!AF684:AF1683,-1))</f>
        <v/>
      </c>
      <c r="K684" s="52" t="str">
        <f>IF(C684="","",_xlfn.XMATCH(C684,FitCurve!AF684:AF1683,1))</f>
        <v/>
      </c>
      <c r="L684" s="3" t="str" cm="1">
        <f t="array" ref="L684">IF(C684="","",INDEX(FitCurve!$AE$3:$AE$1002,H684))</f>
        <v/>
      </c>
      <c r="M684" s="3" t="str" cm="1">
        <f t="array" ref="M684">IF(C684="","",INDEX(FitCurve!$AE$3:$AE$1002,I684))</f>
        <v/>
      </c>
      <c r="N684" s="3" t="str" cm="1">
        <f t="array" ref="N684">IF(C684="","",INDEX(FitCurve!$AF$3:$AF$1002,J684))</f>
        <v/>
      </c>
      <c r="O684" s="3" t="str" cm="1">
        <f t="array" ref="O684">IF(C684="","",INDEX(FitCurve!$AF$3:$AF$1002,K684))</f>
        <v/>
      </c>
      <c r="P684" s="3" t="str" cm="1">
        <f t="array" ref="P684">IF(C684="","",INDEX(FitCurve!$B$3:$B$1002,H684))</f>
        <v/>
      </c>
      <c r="Q684" s="3" t="str" cm="1">
        <f t="array" ref="Q684">IF(C684="","",INDEX(FitCurve!$B$3:$B$1002,I684))</f>
        <v/>
      </c>
      <c r="R684" s="3" t="str" cm="1">
        <f t="array" ref="R684">IF(C684="","",INDEX(FitCurve!$B$3:$B$1002,J684))</f>
        <v/>
      </c>
      <c r="S684" s="3" t="str" cm="1">
        <f t="array" ref="S684">IF(C684="","",INDEX(FitCurve!$B$3:$B$1002,K684))</f>
        <v/>
      </c>
    </row>
    <row r="685" spans="3:19" x14ac:dyDescent="0.25">
      <c r="C685" s="36"/>
      <c r="D685" s="3" t="str">
        <f>IF(C685="","",IF(OR(C685&gt;MAX(_xlfn.ANCHORARRAY(FitCurve!$E$3)),C685&lt;MIN(_xlfn.ANCHORARRAY(FitCurve!$E$3))),"Out of range",IF(CurveFitting!$N$3="5PL",10^(CurveFitting!$U$26-((LOG10(((CurveFitting!$U$25-CurveFitting!$U$24)/(C685-CurveFitting!$U$24))^(1/CurveFitting!$U$28)-1))/1)/CurveFitting!$U$27),
IF(CurveFitting!$N$3="4PL",10^(CurveFitting!$U$26-((LOG10((CurveFitting!$U$25-CurveFitting!$U$24)/(C685-CurveFitting!$U$24)-1))/CurveFitting!$U$27)),
IF(CurveFitting!$N$3="Linear",(C685-CurveFitting!$U$24)/CurveFitting!$U$25,
IF(CurveFitting!$N$3="Hyperbolic",CurveFitting!$U$25*C685/(CurveFitting!$U$24-C685),
IF(CurveFitting!$N$3="Exp1",CurveFitting!$U$26*LN(CurveFitting!$U$25/(CurveFitting!$U$25-C685)-CurveFitting!$U$24/(CurveFitting!$U$25-C685)),
IF(CurveFitting!$N$3="Exp2",CurveFitting!$U$26*LOG(CurveFitting!$U$24/(CurveFitting!$U$24-C685)-CurveFitting!$U$25/(CurveFitting!$U$24-C685)),""))))))))</f>
        <v/>
      </c>
      <c r="E685" s="3" t="str">
        <f>IFERROR(IF(C685="","",IF(OR(C685&gt;MAX(_xlfn.ANCHORARRAY(FitCurve!$E$3)),C685&lt;MIN(_xlfn.ANCHORARRAY(FitCurve!$E$3))),"Out of range","[ " &amp; TEXT(_xlfn.FORECAST.LINEAR(C685,R685:S685,N685:O685),"#.####") &amp; ", " &amp; TEXT(_xlfn.FORECAST.LINEAR(C685,P685:Q685,L685:M685),"#.####") &amp; " ]")),"")</f>
        <v/>
      </c>
      <c r="H685" s="52" t="str">
        <f>IF(C685="","",_xlfn.XMATCH(C685,FitCurve!AE685:AE1684,-1))</f>
        <v/>
      </c>
      <c r="I685" s="52" t="str">
        <f>IF(C685="","",_xlfn.XMATCH(C685,FitCurve!AE685:AE1684,1))</f>
        <v/>
      </c>
      <c r="J685" s="52" t="str">
        <f>IF(C685="","",_xlfn.XMATCH(C685,FitCurve!AF685:AF1684,-1))</f>
        <v/>
      </c>
      <c r="K685" s="52" t="str">
        <f>IF(C685="","",_xlfn.XMATCH(C685,FitCurve!AF685:AF1684,1))</f>
        <v/>
      </c>
      <c r="L685" s="3" t="str" cm="1">
        <f t="array" ref="L685">IF(C685="","",INDEX(FitCurve!$AE$3:$AE$1002,H685))</f>
        <v/>
      </c>
      <c r="M685" s="3" t="str" cm="1">
        <f t="array" ref="M685">IF(C685="","",INDEX(FitCurve!$AE$3:$AE$1002,I685))</f>
        <v/>
      </c>
      <c r="N685" s="3" t="str" cm="1">
        <f t="array" ref="N685">IF(C685="","",INDEX(FitCurve!$AF$3:$AF$1002,J685))</f>
        <v/>
      </c>
      <c r="O685" s="3" t="str" cm="1">
        <f t="array" ref="O685">IF(C685="","",INDEX(FitCurve!$AF$3:$AF$1002,K685))</f>
        <v/>
      </c>
      <c r="P685" s="3" t="str" cm="1">
        <f t="array" ref="P685">IF(C685="","",INDEX(FitCurve!$B$3:$B$1002,H685))</f>
        <v/>
      </c>
      <c r="Q685" s="3" t="str" cm="1">
        <f t="array" ref="Q685">IF(C685="","",INDEX(FitCurve!$B$3:$B$1002,I685))</f>
        <v/>
      </c>
      <c r="R685" s="3" t="str" cm="1">
        <f t="array" ref="R685">IF(C685="","",INDEX(FitCurve!$B$3:$B$1002,J685))</f>
        <v/>
      </c>
      <c r="S685" s="3" t="str" cm="1">
        <f t="array" ref="S685">IF(C685="","",INDEX(FitCurve!$B$3:$B$1002,K685))</f>
        <v/>
      </c>
    </row>
    <row r="686" spans="3:19" x14ac:dyDescent="0.25">
      <c r="C686" s="36"/>
      <c r="D686" s="3" t="str">
        <f>IF(C686="","",IF(OR(C686&gt;MAX(_xlfn.ANCHORARRAY(FitCurve!$E$3)),C686&lt;MIN(_xlfn.ANCHORARRAY(FitCurve!$E$3))),"Out of range",IF(CurveFitting!$N$3="5PL",10^(CurveFitting!$U$26-((LOG10(((CurveFitting!$U$25-CurveFitting!$U$24)/(C686-CurveFitting!$U$24))^(1/CurveFitting!$U$28)-1))/1)/CurveFitting!$U$27),
IF(CurveFitting!$N$3="4PL",10^(CurveFitting!$U$26-((LOG10((CurveFitting!$U$25-CurveFitting!$U$24)/(C686-CurveFitting!$U$24)-1))/CurveFitting!$U$27)),
IF(CurveFitting!$N$3="Linear",(C686-CurveFitting!$U$24)/CurveFitting!$U$25,
IF(CurveFitting!$N$3="Hyperbolic",CurveFitting!$U$25*C686/(CurveFitting!$U$24-C686),
IF(CurveFitting!$N$3="Exp1",CurveFitting!$U$26*LN(CurveFitting!$U$25/(CurveFitting!$U$25-C686)-CurveFitting!$U$24/(CurveFitting!$U$25-C686)),
IF(CurveFitting!$N$3="Exp2",CurveFitting!$U$26*LOG(CurveFitting!$U$24/(CurveFitting!$U$24-C686)-CurveFitting!$U$25/(CurveFitting!$U$24-C686)),""))))))))</f>
        <v/>
      </c>
      <c r="E686" s="3" t="str">
        <f>IFERROR(IF(C686="","",IF(OR(C686&gt;MAX(_xlfn.ANCHORARRAY(FitCurve!$E$3)),C686&lt;MIN(_xlfn.ANCHORARRAY(FitCurve!$E$3))),"Out of range","[ " &amp; TEXT(_xlfn.FORECAST.LINEAR(C686,R686:S686,N686:O686),"#.####") &amp; ", " &amp; TEXT(_xlfn.FORECAST.LINEAR(C686,P686:Q686,L686:M686),"#.####") &amp; " ]")),"")</f>
        <v/>
      </c>
      <c r="H686" s="52" t="str">
        <f>IF(C686="","",_xlfn.XMATCH(C686,FitCurve!AE686:AE1685,-1))</f>
        <v/>
      </c>
      <c r="I686" s="52" t="str">
        <f>IF(C686="","",_xlfn.XMATCH(C686,FitCurve!AE686:AE1685,1))</f>
        <v/>
      </c>
      <c r="J686" s="52" t="str">
        <f>IF(C686="","",_xlfn.XMATCH(C686,FitCurve!AF686:AF1685,-1))</f>
        <v/>
      </c>
      <c r="K686" s="52" t="str">
        <f>IF(C686="","",_xlfn.XMATCH(C686,FitCurve!AF686:AF1685,1))</f>
        <v/>
      </c>
      <c r="L686" s="3" t="str" cm="1">
        <f t="array" ref="L686">IF(C686="","",INDEX(FitCurve!$AE$3:$AE$1002,H686))</f>
        <v/>
      </c>
      <c r="M686" s="3" t="str" cm="1">
        <f t="array" ref="M686">IF(C686="","",INDEX(FitCurve!$AE$3:$AE$1002,I686))</f>
        <v/>
      </c>
      <c r="N686" s="3" t="str" cm="1">
        <f t="array" ref="N686">IF(C686="","",INDEX(FitCurve!$AF$3:$AF$1002,J686))</f>
        <v/>
      </c>
      <c r="O686" s="3" t="str" cm="1">
        <f t="array" ref="O686">IF(C686="","",INDEX(FitCurve!$AF$3:$AF$1002,K686))</f>
        <v/>
      </c>
      <c r="P686" s="3" t="str" cm="1">
        <f t="array" ref="P686">IF(C686="","",INDEX(FitCurve!$B$3:$B$1002,H686))</f>
        <v/>
      </c>
      <c r="Q686" s="3" t="str" cm="1">
        <f t="array" ref="Q686">IF(C686="","",INDEX(FitCurve!$B$3:$B$1002,I686))</f>
        <v/>
      </c>
      <c r="R686" s="3" t="str" cm="1">
        <f t="array" ref="R686">IF(C686="","",INDEX(FitCurve!$B$3:$B$1002,J686))</f>
        <v/>
      </c>
      <c r="S686" s="3" t="str" cm="1">
        <f t="array" ref="S686">IF(C686="","",INDEX(FitCurve!$B$3:$B$1002,K686))</f>
        <v/>
      </c>
    </row>
    <row r="687" spans="3:19" x14ac:dyDescent="0.25">
      <c r="C687" s="36"/>
      <c r="D687" s="3" t="str">
        <f>IF(C687="","",IF(OR(C687&gt;MAX(_xlfn.ANCHORARRAY(FitCurve!$E$3)),C687&lt;MIN(_xlfn.ANCHORARRAY(FitCurve!$E$3))),"Out of range",IF(CurveFitting!$N$3="5PL",10^(CurveFitting!$U$26-((LOG10(((CurveFitting!$U$25-CurveFitting!$U$24)/(C687-CurveFitting!$U$24))^(1/CurveFitting!$U$28)-1))/1)/CurveFitting!$U$27),
IF(CurveFitting!$N$3="4PL",10^(CurveFitting!$U$26-((LOG10((CurveFitting!$U$25-CurveFitting!$U$24)/(C687-CurveFitting!$U$24)-1))/CurveFitting!$U$27)),
IF(CurveFitting!$N$3="Linear",(C687-CurveFitting!$U$24)/CurveFitting!$U$25,
IF(CurveFitting!$N$3="Hyperbolic",CurveFitting!$U$25*C687/(CurveFitting!$U$24-C687),
IF(CurveFitting!$N$3="Exp1",CurveFitting!$U$26*LN(CurveFitting!$U$25/(CurveFitting!$U$25-C687)-CurveFitting!$U$24/(CurveFitting!$U$25-C687)),
IF(CurveFitting!$N$3="Exp2",CurveFitting!$U$26*LOG(CurveFitting!$U$24/(CurveFitting!$U$24-C687)-CurveFitting!$U$25/(CurveFitting!$U$24-C687)),""))))))))</f>
        <v/>
      </c>
      <c r="E687" s="3" t="str">
        <f>IFERROR(IF(C687="","",IF(OR(C687&gt;MAX(_xlfn.ANCHORARRAY(FitCurve!$E$3)),C687&lt;MIN(_xlfn.ANCHORARRAY(FitCurve!$E$3))),"Out of range","[ " &amp; TEXT(_xlfn.FORECAST.LINEAR(C687,R687:S687,N687:O687),"#.####") &amp; ", " &amp; TEXT(_xlfn.FORECAST.LINEAR(C687,P687:Q687,L687:M687),"#.####") &amp; " ]")),"")</f>
        <v/>
      </c>
      <c r="H687" s="52" t="str">
        <f>IF(C687="","",_xlfn.XMATCH(C687,FitCurve!AE687:AE1686,-1))</f>
        <v/>
      </c>
      <c r="I687" s="52" t="str">
        <f>IF(C687="","",_xlfn.XMATCH(C687,FitCurve!AE687:AE1686,1))</f>
        <v/>
      </c>
      <c r="J687" s="52" t="str">
        <f>IF(C687="","",_xlfn.XMATCH(C687,FitCurve!AF687:AF1686,-1))</f>
        <v/>
      </c>
      <c r="K687" s="52" t="str">
        <f>IF(C687="","",_xlfn.XMATCH(C687,FitCurve!AF687:AF1686,1))</f>
        <v/>
      </c>
      <c r="L687" s="3" t="str" cm="1">
        <f t="array" ref="L687">IF(C687="","",INDEX(FitCurve!$AE$3:$AE$1002,H687))</f>
        <v/>
      </c>
      <c r="M687" s="3" t="str" cm="1">
        <f t="array" ref="M687">IF(C687="","",INDEX(FitCurve!$AE$3:$AE$1002,I687))</f>
        <v/>
      </c>
      <c r="N687" s="3" t="str" cm="1">
        <f t="array" ref="N687">IF(C687="","",INDEX(FitCurve!$AF$3:$AF$1002,J687))</f>
        <v/>
      </c>
      <c r="O687" s="3" t="str" cm="1">
        <f t="array" ref="O687">IF(C687="","",INDEX(FitCurve!$AF$3:$AF$1002,K687))</f>
        <v/>
      </c>
      <c r="P687" s="3" t="str" cm="1">
        <f t="array" ref="P687">IF(C687="","",INDEX(FitCurve!$B$3:$B$1002,H687))</f>
        <v/>
      </c>
      <c r="Q687" s="3" t="str" cm="1">
        <f t="array" ref="Q687">IF(C687="","",INDEX(FitCurve!$B$3:$B$1002,I687))</f>
        <v/>
      </c>
      <c r="R687" s="3" t="str" cm="1">
        <f t="array" ref="R687">IF(C687="","",INDEX(FitCurve!$B$3:$B$1002,J687))</f>
        <v/>
      </c>
      <c r="S687" s="3" t="str" cm="1">
        <f t="array" ref="S687">IF(C687="","",INDEX(FitCurve!$B$3:$B$1002,K687))</f>
        <v/>
      </c>
    </row>
    <row r="688" spans="3:19" x14ac:dyDescent="0.25">
      <c r="C688" s="36"/>
      <c r="D688" s="3" t="str">
        <f>IF(C688="","",IF(OR(C688&gt;MAX(_xlfn.ANCHORARRAY(FitCurve!$E$3)),C688&lt;MIN(_xlfn.ANCHORARRAY(FitCurve!$E$3))),"Out of range",IF(CurveFitting!$N$3="5PL",10^(CurveFitting!$U$26-((LOG10(((CurveFitting!$U$25-CurveFitting!$U$24)/(C688-CurveFitting!$U$24))^(1/CurveFitting!$U$28)-1))/1)/CurveFitting!$U$27),
IF(CurveFitting!$N$3="4PL",10^(CurveFitting!$U$26-((LOG10((CurveFitting!$U$25-CurveFitting!$U$24)/(C688-CurveFitting!$U$24)-1))/CurveFitting!$U$27)),
IF(CurveFitting!$N$3="Linear",(C688-CurveFitting!$U$24)/CurveFitting!$U$25,
IF(CurveFitting!$N$3="Hyperbolic",CurveFitting!$U$25*C688/(CurveFitting!$U$24-C688),
IF(CurveFitting!$N$3="Exp1",CurveFitting!$U$26*LN(CurveFitting!$U$25/(CurveFitting!$U$25-C688)-CurveFitting!$U$24/(CurveFitting!$U$25-C688)),
IF(CurveFitting!$N$3="Exp2",CurveFitting!$U$26*LOG(CurveFitting!$U$24/(CurveFitting!$U$24-C688)-CurveFitting!$U$25/(CurveFitting!$U$24-C688)),""))))))))</f>
        <v/>
      </c>
      <c r="E688" s="3" t="str">
        <f>IFERROR(IF(C688="","",IF(OR(C688&gt;MAX(_xlfn.ANCHORARRAY(FitCurve!$E$3)),C688&lt;MIN(_xlfn.ANCHORARRAY(FitCurve!$E$3))),"Out of range","[ " &amp; TEXT(_xlfn.FORECAST.LINEAR(C688,R688:S688,N688:O688),"#.####") &amp; ", " &amp; TEXT(_xlfn.FORECAST.LINEAR(C688,P688:Q688,L688:M688),"#.####") &amp; " ]")),"")</f>
        <v/>
      </c>
      <c r="H688" s="52" t="str">
        <f>IF(C688="","",_xlfn.XMATCH(C688,FitCurve!AE688:AE1687,-1))</f>
        <v/>
      </c>
      <c r="I688" s="52" t="str">
        <f>IF(C688="","",_xlfn.XMATCH(C688,FitCurve!AE688:AE1687,1))</f>
        <v/>
      </c>
      <c r="J688" s="52" t="str">
        <f>IF(C688="","",_xlfn.XMATCH(C688,FitCurve!AF688:AF1687,-1))</f>
        <v/>
      </c>
      <c r="K688" s="52" t="str">
        <f>IF(C688="","",_xlfn.XMATCH(C688,FitCurve!AF688:AF1687,1))</f>
        <v/>
      </c>
      <c r="L688" s="3" t="str" cm="1">
        <f t="array" ref="L688">IF(C688="","",INDEX(FitCurve!$AE$3:$AE$1002,H688))</f>
        <v/>
      </c>
      <c r="M688" s="3" t="str" cm="1">
        <f t="array" ref="M688">IF(C688="","",INDEX(FitCurve!$AE$3:$AE$1002,I688))</f>
        <v/>
      </c>
      <c r="N688" s="3" t="str" cm="1">
        <f t="array" ref="N688">IF(C688="","",INDEX(FitCurve!$AF$3:$AF$1002,J688))</f>
        <v/>
      </c>
      <c r="O688" s="3" t="str" cm="1">
        <f t="array" ref="O688">IF(C688="","",INDEX(FitCurve!$AF$3:$AF$1002,K688))</f>
        <v/>
      </c>
      <c r="P688" s="3" t="str" cm="1">
        <f t="array" ref="P688">IF(C688="","",INDEX(FitCurve!$B$3:$B$1002,H688))</f>
        <v/>
      </c>
      <c r="Q688" s="3" t="str" cm="1">
        <f t="array" ref="Q688">IF(C688="","",INDEX(FitCurve!$B$3:$B$1002,I688))</f>
        <v/>
      </c>
      <c r="R688" s="3" t="str" cm="1">
        <f t="array" ref="R688">IF(C688="","",INDEX(FitCurve!$B$3:$B$1002,J688))</f>
        <v/>
      </c>
      <c r="S688" s="3" t="str" cm="1">
        <f t="array" ref="S688">IF(C688="","",INDEX(FitCurve!$B$3:$B$1002,K688))</f>
        <v/>
      </c>
    </row>
    <row r="689" spans="3:19" x14ac:dyDescent="0.25">
      <c r="C689" s="36"/>
      <c r="D689" s="3" t="str">
        <f>IF(C689="","",IF(OR(C689&gt;MAX(_xlfn.ANCHORARRAY(FitCurve!$E$3)),C689&lt;MIN(_xlfn.ANCHORARRAY(FitCurve!$E$3))),"Out of range",IF(CurveFitting!$N$3="5PL",10^(CurveFitting!$U$26-((LOG10(((CurveFitting!$U$25-CurveFitting!$U$24)/(C689-CurveFitting!$U$24))^(1/CurveFitting!$U$28)-1))/1)/CurveFitting!$U$27),
IF(CurveFitting!$N$3="4PL",10^(CurveFitting!$U$26-((LOG10((CurveFitting!$U$25-CurveFitting!$U$24)/(C689-CurveFitting!$U$24)-1))/CurveFitting!$U$27)),
IF(CurveFitting!$N$3="Linear",(C689-CurveFitting!$U$24)/CurveFitting!$U$25,
IF(CurveFitting!$N$3="Hyperbolic",CurveFitting!$U$25*C689/(CurveFitting!$U$24-C689),
IF(CurveFitting!$N$3="Exp1",CurveFitting!$U$26*LN(CurveFitting!$U$25/(CurveFitting!$U$25-C689)-CurveFitting!$U$24/(CurveFitting!$U$25-C689)),
IF(CurveFitting!$N$3="Exp2",CurveFitting!$U$26*LOG(CurveFitting!$U$24/(CurveFitting!$U$24-C689)-CurveFitting!$U$25/(CurveFitting!$U$24-C689)),""))))))))</f>
        <v/>
      </c>
      <c r="E689" s="3" t="str">
        <f>IFERROR(IF(C689="","",IF(OR(C689&gt;MAX(_xlfn.ANCHORARRAY(FitCurve!$E$3)),C689&lt;MIN(_xlfn.ANCHORARRAY(FitCurve!$E$3))),"Out of range","[ " &amp; TEXT(_xlfn.FORECAST.LINEAR(C689,R689:S689,N689:O689),"#.####") &amp; ", " &amp; TEXT(_xlfn.FORECAST.LINEAR(C689,P689:Q689,L689:M689),"#.####") &amp; " ]")),"")</f>
        <v/>
      </c>
      <c r="H689" s="52" t="str">
        <f>IF(C689="","",_xlfn.XMATCH(C689,FitCurve!AE689:AE1688,-1))</f>
        <v/>
      </c>
      <c r="I689" s="52" t="str">
        <f>IF(C689="","",_xlfn.XMATCH(C689,FitCurve!AE689:AE1688,1))</f>
        <v/>
      </c>
      <c r="J689" s="52" t="str">
        <f>IF(C689="","",_xlfn.XMATCH(C689,FitCurve!AF689:AF1688,-1))</f>
        <v/>
      </c>
      <c r="K689" s="52" t="str">
        <f>IF(C689="","",_xlfn.XMATCH(C689,FitCurve!AF689:AF1688,1))</f>
        <v/>
      </c>
      <c r="L689" s="3" t="str" cm="1">
        <f t="array" ref="L689">IF(C689="","",INDEX(FitCurve!$AE$3:$AE$1002,H689))</f>
        <v/>
      </c>
      <c r="M689" s="3" t="str" cm="1">
        <f t="array" ref="M689">IF(C689="","",INDEX(FitCurve!$AE$3:$AE$1002,I689))</f>
        <v/>
      </c>
      <c r="N689" s="3" t="str" cm="1">
        <f t="array" ref="N689">IF(C689="","",INDEX(FitCurve!$AF$3:$AF$1002,J689))</f>
        <v/>
      </c>
      <c r="O689" s="3" t="str" cm="1">
        <f t="array" ref="O689">IF(C689="","",INDEX(FitCurve!$AF$3:$AF$1002,K689))</f>
        <v/>
      </c>
      <c r="P689" s="3" t="str" cm="1">
        <f t="array" ref="P689">IF(C689="","",INDEX(FitCurve!$B$3:$B$1002,H689))</f>
        <v/>
      </c>
      <c r="Q689" s="3" t="str" cm="1">
        <f t="array" ref="Q689">IF(C689="","",INDEX(FitCurve!$B$3:$B$1002,I689))</f>
        <v/>
      </c>
      <c r="R689" s="3" t="str" cm="1">
        <f t="array" ref="R689">IF(C689="","",INDEX(FitCurve!$B$3:$B$1002,J689))</f>
        <v/>
      </c>
      <c r="S689" s="3" t="str" cm="1">
        <f t="array" ref="S689">IF(C689="","",INDEX(FitCurve!$B$3:$B$1002,K689))</f>
        <v/>
      </c>
    </row>
    <row r="690" spans="3:19" x14ac:dyDescent="0.25">
      <c r="C690" s="36"/>
      <c r="D690" s="3" t="str">
        <f>IF(C690="","",IF(OR(C690&gt;MAX(_xlfn.ANCHORARRAY(FitCurve!$E$3)),C690&lt;MIN(_xlfn.ANCHORARRAY(FitCurve!$E$3))),"Out of range",IF(CurveFitting!$N$3="5PL",10^(CurveFitting!$U$26-((LOG10(((CurveFitting!$U$25-CurveFitting!$U$24)/(C690-CurveFitting!$U$24))^(1/CurveFitting!$U$28)-1))/1)/CurveFitting!$U$27),
IF(CurveFitting!$N$3="4PL",10^(CurveFitting!$U$26-((LOG10((CurveFitting!$U$25-CurveFitting!$U$24)/(C690-CurveFitting!$U$24)-1))/CurveFitting!$U$27)),
IF(CurveFitting!$N$3="Linear",(C690-CurveFitting!$U$24)/CurveFitting!$U$25,
IF(CurveFitting!$N$3="Hyperbolic",CurveFitting!$U$25*C690/(CurveFitting!$U$24-C690),
IF(CurveFitting!$N$3="Exp1",CurveFitting!$U$26*LN(CurveFitting!$U$25/(CurveFitting!$U$25-C690)-CurveFitting!$U$24/(CurveFitting!$U$25-C690)),
IF(CurveFitting!$N$3="Exp2",CurveFitting!$U$26*LOG(CurveFitting!$U$24/(CurveFitting!$U$24-C690)-CurveFitting!$U$25/(CurveFitting!$U$24-C690)),""))))))))</f>
        <v/>
      </c>
      <c r="E690" s="3" t="str">
        <f>IFERROR(IF(C690="","",IF(OR(C690&gt;MAX(_xlfn.ANCHORARRAY(FitCurve!$E$3)),C690&lt;MIN(_xlfn.ANCHORARRAY(FitCurve!$E$3))),"Out of range","[ " &amp; TEXT(_xlfn.FORECAST.LINEAR(C690,R690:S690,N690:O690),"#.####") &amp; ", " &amp; TEXT(_xlfn.FORECAST.LINEAR(C690,P690:Q690,L690:M690),"#.####") &amp; " ]")),"")</f>
        <v/>
      </c>
      <c r="H690" s="52" t="str">
        <f>IF(C690="","",_xlfn.XMATCH(C690,FitCurve!AE690:AE1689,-1))</f>
        <v/>
      </c>
      <c r="I690" s="52" t="str">
        <f>IF(C690="","",_xlfn.XMATCH(C690,FitCurve!AE690:AE1689,1))</f>
        <v/>
      </c>
      <c r="J690" s="52" t="str">
        <f>IF(C690="","",_xlfn.XMATCH(C690,FitCurve!AF690:AF1689,-1))</f>
        <v/>
      </c>
      <c r="K690" s="52" t="str">
        <f>IF(C690="","",_xlfn.XMATCH(C690,FitCurve!AF690:AF1689,1))</f>
        <v/>
      </c>
      <c r="L690" s="3" t="str" cm="1">
        <f t="array" ref="L690">IF(C690="","",INDEX(FitCurve!$AE$3:$AE$1002,H690))</f>
        <v/>
      </c>
      <c r="M690" s="3" t="str" cm="1">
        <f t="array" ref="M690">IF(C690="","",INDEX(FitCurve!$AE$3:$AE$1002,I690))</f>
        <v/>
      </c>
      <c r="N690" s="3" t="str" cm="1">
        <f t="array" ref="N690">IF(C690="","",INDEX(FitCurve!$AF$3:$AF$1002,J690))</f>
        <v/>
      </c>
      <c r="O690" s="3" t="str" cm="1">
        <f t="array" ref="O690">IF(C690="","",INDEX(FitCurve!$AF$3:$AF$1002,K690))</f>
        <v/>
      </c>
      <c r="P690" s="3" t="str" cm="1">
        <f t="array" ref="P690">IF(C690="","",INDEX(FitCurve!$B$3:$B$1002,H690))</f>
        <v/>
      </c>
      <c r="Q690" s="3" t="str" cm="1">
        <f t="array" ref="Q690">IF(C690="","",INDEX(FitCurve!$B$3:$B$1002,I690))</f>
        <v/>
      </c>
      <c r="R690" s="3" t="str" cm="1">
        <f t="array" ref="R690">IF(C690="","",INDEX(FitCurve!$B$3:$B$1002,J690))</f>
        <v/>
      </c>
      <c r="S690" s="3" t="str" cm="1">
        <f t="array" ref="S690">IF(C690="","",INDEX(FitCurve!$B$3:$B$1002,K690))</f>
        <v/>
      </c>
    </row>
    <row r="691" spans="3:19" x14ac:dyDescent="0.25">
      <c r="C691" s="36"/>
      <c r="D691" s="3" t="str">
        <f>IF(C691="","",IF(OR(C691&gt;MAX(_xlfn.ANCHORARRAY(FitCurve!$E$3)),C691&lt;MIN(_xlfn.ANCHORARRAY(FitCurve!$E$3))),"Out of range",IF(CurveFitting!$N$3="5PL",10^(CurveFitting!$U$26-((LOG10(((CurveFitting!$U$25-CurveFitting!$U$24)/(C691-CurveFitting!$U$24))^(1/CurveFitting!$U$28)-1))/1)/CurveFitting!$U$27),
IF(CurveFitting!$N$3="4PL",10^(CurveFitting!$U$26-((LOG10((CurveFitting!$U$25-CurveFitting!$U$24)/(C691-CurveFitting!$U$24)-1))/CurveFitting!$U$27)),
IF(CurveFitting!$N$3="Linear",(C691-CurveFitting!$U$24)/CurveFitting!$U$25,
IF(CurveFitting!$N$3="Hyperbolic",CurveFitting!$U$25*C691/(CurveFitting!$U$24-C691),
IF(CurveFitting!$N$3="Exp1",CurveFitting!$U$26*LN(CurveFitting!$U$25/(CurveFitting!$U$25-C691)-CurveFitting!$U$24/(CurveFitting!$U$25-C691)),
IF(CurveFitting!$N$3="Exp2",CurveFitting!$U$26*LOG(CurveFitting!$U$24/(CurveFitting!$U$24-C691)-CurveFitting!$U$25/(CurveFitting!$U$24-C691)),""))))))))</f>
        <v/>
      </c>
      <c r="E691" s="3" t="str">
        <f>IFERROR(IF(C691="","",IF(OR(C691&gt;MAX(_xlfn.ANCHORARRAY(FitCurve!$E$3)),C691&lt;MIN(_xlfn.ANCHORARRAY(FitCurve!$E$3))),"Out of range","[ " &amp; TEXT(_xlfn.FORECAST.LINEAR(C691,R691:S691,N691:O691),"#.####") &amp; ", " &amp; TEXT(_xlfn.FORECAST.LINEAR(C691,P691:Q691,L691:M691),"#.####") &amp; " ]")),"")</f>
        <v/>
      </c>
      <c r="H691" s="52" t="str">
        <f>IF(C691="","",_xlfn.XMATCH(C691,FitCurve!AE691:AE1690,-1))</f>
        <v/>
      </c>
      <c r="I691" s="52" t="str">
        <f>IF(C691="","",_xlfn.XMATCH(C691,FitCurve!AE691:AE1690,1))</f>
        <v/>
      </c>
      <c r="J691" s="52" t="str">
        <f>IF(C691="","",_xlfn.XMATCH(C691,FitCurve!AF691:AF1690,-1))</f>
        <v/>
      </c>
      <c r="K691" s="52" t="str">
        <f>IF(C691="","",_xlfn.XMATCH(C691,FitCurve!AF691:AF1690,1))</f>
        <v/>
      </c>
      <c r="L691" s="3" t="str" cm="1">
        <f t="array" ref="L691">IF(C691="","",INDEX(FitCurve!$AE$3:$AE$1002,H691))</f>
        <v/>
      </c>
      <c r="M691" s="3" t="str" cm="1">
        <f t="array" ref="M691">IF(C691="","",INDEX(FitCurve!$AE$3:$AE$1002,I691))</f>
        <v/>
      </c>
      <c r="N691" s="3" t="str" cm="1">
        <f t="array" ref="N691">IF(C691="","",INDEX(FitCurve!$AF$3:$AF$1002,J691))</f>
        <v/>
      </c>
      <c r="O691" s="3" t="str" cm="1">
        <f t="array" ref="O691">IF(C691="","",INDEX(FitCurve!$AF$3:$AF$1002,K691))</f>
        <v/>
      </c>
      <c r="P691" s="3" t="str" cm="1">
        <f t="array" ref="P691">IF(C691="","",INDEX(FitCurve!$B$3:$B$1002,H691))</f>
        <v/>
      </c>
      <c r="Q691" s="3" t="str" cm="1">
        <f t="array" ref="Q691">IF(C691="","",INDEX(FitCurve!$B$3:$B$1002,I691))</f>
        <v/>
      </c>
      <c r="R691" s="3" t="str" cm="1">
        <f t="array" ref="R691">IF(C691="","",INDEX(FitCurve!$B$3:$B$1002,J691))</f>
        <v/>
      </c>
      <c r="S691" s="3" t="str" cm="1">
        <f t="array" ref="S691">IF(C691="","",INDEX(FitCurve!$B$3:$B$1002,K691))</f>
        <v/>
      </c>
    </row>
    <row r="692" spans="3:19" x14ac:dyDescent="0.25">
      <c r="C692" s="36"/>
      <c r="D692" s="3" t="str">
        <f>IF(C692="","",IF(OR(C692&gt;MAX(_xlfn.ANCHORARRAY(FitCurve!$E$3)),C692&lt;MIN(_xlfn.ANCHORARRAY(FitCurve!$E$3))),"Out of range",IF(CurveFitting!$N$3="5PL",10^(CurveFitting!$U$26-((LOG10(((CurveFitting!$U$25-CurveFitting!$U$24)/(C692-CurveFitting!$U$24))^(1/CurveFitting!$U$28)-1))/1)/CurveFitting!$U$27),
IF(CurveFitting!$N$3="4PL",10^(CurveFitting!$U$26-((LOG10((CurveFitting!$U$25-CurveFitting!$U$24)/(C692-CurveFitting!$U$24)-1))/CurveFitting!$U$27)),
IF(CurveFitting!$N$3="Linear",(C692-CurveFitting!$U$24)/CurveFitting!$U$25,
IF(CurveFitting!$N$3="Hyperbolic",CurveFitting!$U$25*C692/(CurveFitting!$U$24-C692),
IF(CurveFitting!$N$3="Exp1",CurveFitting!$U$26*LN(CurveFitting!$U$25/(CurveFitting!$U$25-C692)-CurveFitting!$U$24/(CurveFitting!$U$25-C692)),
IF(CurveFitting!$N$3="Exp2",CurveFitting!$U$26*LOG(CurveFitting!$U$24/(CurveFitting!$U$24-C692)-CurveFitting!$U$25/(CurveFitting!$U$24-C692)),""))))))))</f>
        <v/>
      </c>
      <c r="E692" s="3" t="str">
        <f>IFERROR(IF(C692="","",IF(OR(C692&gt;MAX(_xlfn.ANCHORARRAY(FitCurve!$E$3)),C692&lt;MIN(_xlfn.ANCHORARRAY(FitCurve!$E$3))),"Out of range","[ " &amp; TEXT(_xlfn.FORECAST.LINEAR(C692,R692:S692,N692:O692),"#.####") &amp; ", " &amp; TEXT(_xlfn.FORECAST.LINEAR(C692,P692:Q692,L692:M692),"#.####") &amp; " ]")),"")</f>
        <v/>
      </c>
      <c r="H692" s="52" t="str">
        <f>IF(C692="","",_xlfn.XMATCH(C692,FitCurve!AE692:AE1691,-1))</f>
        <v/>
      </c>
      <c r="I692" s="52" t="str">
        <f>IF(C692="","",_xlfn.XMATCH(C692,FitCurve!AE692:AE1691,1))</f>
        <v/>
      </c>
      <c r="J692" s="52" t="str">
        <f>IF(C692="","",_xlfn.XMATCH(C692,FitCurve!AF692:AF1691,-1))</f>
        <v/>
      </c>
      <c r="K692" s="52" t="str">
        <f>IF(C692="","",_xlfn.XMATCH(C692,FitCurve!AF692:AF1691,1))</f>
        <v/>
      </c>
      <c r="L692" s="3" t="str" cm="1">
        <f t="array" ref="L692">IF(C692="","",INDEX(FitCurve!$AE$3:$AE$1002,H692))</f>
        <v/>
      </c>
      <c r="M692" s="3" t="str" cm="1">
        <f t="array" ref="M692">IF(C692="","",INDEX(FitCurve!$AE$3:$AE$1002,I692))</f>
        <v/>
      </c>
      <c r="N692" s="3" t="str" cm="1">
        <f t="array" ref="N692">IF(C692="","",INDEX(FitCurve!$AF$3:$AF$1002,J692))</f>
        <v/>
      </c>
      <c r="O692" s="3" t="str" cm="1">
        <f t="array" ref="O692">IF(C692="","",INDEX(FitCurve!$AF$3:$AF$1002,K692))</f>
        <v/>
      </c>
      <c r="P692" s="3" t="str" cm="1">
        <f t="array" ref="P692">IF(C692="","",INDEX(FitCurve!$B$3:$B$1002,H692))</f>
        <v/>
      </c>
      <c r="Q692" s="3" t="str" cm="1">
        <f t="array" ref="Q692">IF(C692="","",INDEX(FitCurve!$B$3:$B$1002,I692))</f>
        <v/>
      </c>
      <c r="R692" s="3" t="str" cm="1">
        <f t="array" ref="R692">IF(C692="","",INDEX(FitCurve!$B$3:$B$1002,J692))</f>
        <v/>
      </c>
      <c r="S692" s="3" t="str" cm="1">
        <f t="array" ref="S692">IF(C692="","",INDEX(FitCurve!$B$3:$B$1002,K692))</f>
        <v/>
      </c>
    </row>
    <row r="693" spans="3:19" x14ac:dyDescent="0.25">
      <c r="C693" s="36"/>
      <c r="D693" s="3" t="str">
        <f>IF(C693="","",IF(OR(C693&gt;MAX(_xlfn.ANCHORARRAY(FitCurve!$E$3)),C693&lt;MIN(_xlfn.ANCHORARRAY(FitCurve!$E$3))),"Out of range",IF(CurveFitting!$N$3="5PL",10^(CurveFitting!$U$26-((LOG10(((CurveFitting!$U$25-CurveFitting!$U$24)/(C693-CurveFitting!$U$24))^(1/CurveFitting!$U$28)-1))/1)/CurveFitting!$U$27),
IF(CurveFitting!$N$3="4PL",10^(CurveFitting!$U$26-((LOG10((CurveFitting!$U$25-CurveFitting!$U$24)/(C693-CurveFitting!$U$24)-1))/CurveFitting!$U$27)),
IF(CurveFitting!$N$3="Linear",(C693-CurveFitting!$U$24)/CurveFitting!$U$25,
IF(CurveFitting!$N$3="Hyperbolic",CurveFitting!$U$25*C693/(CurveFitting!$U$24-C693),
IF(CurveFitting!$N$3="Exp1",CurveFitting!$U$26*LN(CurveFitting!$U$25/(CurveFitting!$U$25-C693)-CurveFitting!$U$24/(CurveFitting!$U$25-C693)),
IF(CurveFitting!$N$3="Exp2",CurveFitting!$U$26*LOG(CurveFitting!$U$24/(CurveFitting!$U$24-C693)-CurveFitting!$U$25/(CurveFitting!$U$24-C693)),""))))))))</f>
        <v/>
      </c>
      <c r="E693" s="3" t="str">
        <f>IFERROR(IF(C693="","",IF(OR(C693&gt;MAX(_xlfn.ANCHORARRAY(FitCurve!$E$3)),C693&lt;MIN(_xlfn.ANCHORARRAY(FitCurve!$E$3))),"Out of range","[ " &amp; TEXT(_xlfn.FORECAST.LINEAR(C693,R693:S693,N693:O693),"#.####") &amp; ", " &amp; TEXT(_xlfn.FORECAST.LINEAR(C693,P693:Q693,L693:M693),"#.####") &amp; " ]")),"")</f>
        <v/>
      </c>
      <c r="H693" s="52" t="str">
        <f>IF(C693="","",_xlfn.XMATCH(C693,FitCurve!AE693:AE1692,-1))</f>
        <v/>
      </c>
      <c r="I693" s="52" t="str">
        <f>IF(C693="","",_xlfn.XMATCH(C693,FitCurve!AE693:AE1692,1))</f>
        <v/>
      </c>
      <c r="J693" s="52" t="str">
        <f>IF(C693="","",_xlfn.XMATCH(C693,FitCurve!AF693:AF1692,-1))</f>
        <v/>
      </c>
      <c r="K693" s="52" t="str">
        <f>IF(C693="","",_xlfn.XMATCH(C693,FitCurve!AF693:AF1692,1))</f>
        <v/>
      </c>
      <c r="L693" s="3" t="str" cm="1">
        <f t="array" ref="L693">IF(C693="","",INDEX(FitCurve!$AE$3:$AE$1002,H693))</f>
        <v/>
      </c>
      <c r="M693" s="3" t="str" cm="1">
        <f t="array" ref="M693">IF(C693="","",INDEX(FitCurve!$AE$3:$AE$1002,I693))</f>
        <v/>
      </c>
      <c r="N693" s="3" t="str" cm="1">
        <f t="array" ref="N693">IF(C693="","",INDEX(FitCurve!$AF$3:$AF$1002,J693))</f>
        <v/>
      </c>
      <c r="O693" s="3" t="str" cm="1">
        <f t="array" ref="O693">IF(C693="","",INDEX(FitCurve!$AF$3:$AF$1002,K693))</f>
        <v/>
      </c>
      <c r="P693" s="3" t="str" cm="1">
        <f t="array" ref="P693">IF(C693="","",INDEX(FitCurve!$B$3:$B$1002,H693))</f>
        <v/>
      </c>
      <c r="Q693" s="3" t="str" cm="1">
        <f t="array" ref="Q693">IF(C693="","",INDEX(FitCurve!$B$3:$B$1002,I693))</f>
        <v/>
      </c>
      <c r="R693" s="3" t="str" cm="1">
        <f t="array" ref="R693">IF(C693="","",INDEX(FitCurve!$B$3:$B$1002,J693))</f>
        <v/>
      </c>
      <c r="S693" s="3" t="str" cm="1">
        <f t="array" ref="S693">IF(C693="","",INDEX(FitCurve!$B$3:$B$1002,K693))</f>
        <v/>
      </c>
    </row>
    <row r="694" spans="3:19" x14ac:dyDescent="0.25">
      <c r="C694" s="36"/>
      <c r="D694" s="3" t="str">
        <f>IF(C694="","",IF(OR(C694&gt;MAX(_xlfn.ANCHORARRAY(FitCurve!$E$3)),C694&lt;MIN(_xlfn.ANCHORARRAY(FitCurve!$E$3))),"Out of range",IF(CurveFitting!$N$3="5PL",10^(CurveFitting!$U$26-((LOG10(((CurveFitting!$U$25-CurveFitting!$U$24)/(C694-CurveFitting!$U$24))^(1/CurveFitting!$U$28)-1))/1)/CurveFitting!$U$27),
IF(CurveFitting!$N$3="4PL",10^(CurveFitting!$U$26-((LOG10((CurveFitting!$U$25-CurveFitting!$U$24)/(C694-CurveFitting!$U$24)-1))/CurveFitting!$U$27)),
IF(CurveFitting!$N$3="Linear",(C694-CurveFitting!$U$24)/CurveFitting!$U$25,
IF(CurveFitting!$N$3="Hyperbolic",CurveFitting!$U$25*C694/(CurveFitting!$U$24-C694),
IF(CurveFitting!$N$3="Exp1",CurveFitting!$U$26*LN(CurveFitting!$U$25/(CurveFitting!$U$25-C694)-CurveFitting!$U$24/(CurveFitting!$U$25-C694)),
IF(CurveFitting!$N$3="Exp2",CurveFitting!$U$26*LOG(CurveFitting!$U$24/(CurveFitting!$U$24-C694)-CurveFitting!$U$25/(CurveFitting!$U$24-C694)),""))))))))</f>
        <v/>
      </c>
      <c r="E694" s="3" t="str">
        <f>IFERROR(IF(C694="","",IF(OR(C694&gt;MAX(_xlfn.ANCHORARRAY(FitCurve!$E$3)),C694&lt;MIN(_xlfn.ANCHORARRAY(FitCurve!$E$3))),"Out of range","[ " &amp; TEXT(_xlfn.FORECAST.LINEAR(C694,R694:S694,N694:O694),"#.####") &amp; ", " &amp; TEXT(_xlfn.FORECAST.LINEAR(C694,P694:Q694,L694:M694),"#.####") &amp; " ]")),"")</f>
        <v/>
      </c>
      <c r="H694" s="52" t="str">
        <f>IF(C694="","",_xlfn.XMATCH(C694,FitCurve!AE694:AE1693,-1))</f>
        <v/>
      </c>
      <c r="I694" s="52" t="str">
        <f>IF(C694="","",_xlfn.XMATCH(C694,FitCurve!AE694:AE1693,1))</f>
        <v/>
      </c>
      <c r="J694" s="52" t="str">
        <f>IF(C694="","",_xlfn.XMATCH(C694,FitCurve!AF694:AF1693,-1))</f>
        <v/>
      </c>
      <c r="K694" s="52" t="str">
        <f>IF(C694="","",_xlfn.XMATCH(C694,FitCurve!AF694:AF1693,1))</f>
        <v/>
      </c>
      <c r="L694" s="3" t="str" cm="1">
        <f t="array" ref="L694">IF(C694="","",INDEX(FitCurve!$AE$3:$AE$1002,H694))</f>
        <v/>
      </c>
      <c r="M694" s="3" t="str" cm="1">
        <f t="array" ref="M694">IF(C694="","",INDEX(FitCurve!$AE$3:$AE$1002,I694))</f>
        <v/>
      </c>
      <c r="N694" s="3" t="str" cm="1">
        <f t="array" ref="N694">IF(C694="","",INDEX(FitCurve!$AF$3:$AF$1002,J694))</f>
        <v/>
      </c>
      <c r="O694" s="3" t="str" cm="1">
        <f t="array" ref="O694">IF(C694="","",INDEX(FitCurve!$AF$3:$AF$1002,K694))</f>
        <v/>
      </c>
      <c r="P694" s="3" t="str" cm="1">
        <f t="array" ref="P694">IF(C694="","",INDEX(FitCurve!$B$3:$B$1002,H694))</f>
        <v/>
      </c>
      <c r="Q694" s="3" t="str" cm="1">
        <f t="array" ref="Q694">IF(C694="","",INDEX(FitCurve!$B$3:$B$1002,I694))</f>
        <v/>
      </c>
      <c r="R694" s="3" t="str" cm="1">
        <f t="array" ref="R694">IF(C694="","",INDEX(FitCurve!$B$3:$B$1002,J694))</f>
        <v/>
      </c>
      <c r="S694" s="3" t="str" cm="1">
        <f t="array" ref="S694">IF(C694="","",INDEX(FitCurve!$B$3:$B$1002,K694))</f>
        <v/>
      </c>
    </row>
    <row r="695" spans="3:19" x14ac:dyDescent="0.25">
      <c r="C695" s="36"/>
      <c r="D695" s="3" t="str">
        <f>IF(C695="","",IF(OR(C695&gt;MAX(_xlfn.ANCHORARRAY(FitCurve!$E$3)),C695&lt;MIN(_xlfn.ANCHORARRAY(FitCurve!$E$3))),"Out of range",IF(CurveFitting!$N$3="5PL",10^(CurveFitting!$U$26-((LOG10(((CurveFitting!$U$25-CurveFitting!$U$24)/(C695-CurveFitting!$U$24))^(1/CurveFitting!$U$28)-1))/1)/CurveFitting!$U$27),
IF(CurveFitting!$N$3="4PL",10^(CurveFitting!$U$26-((LOG10((CurveFitting!$U$25-CurveFitting!$U$24)/(C695-CurveFitting!$U$24)-1))/CurveFitting!$U$27)),
IF(CurveFitting!$N$3="Linear",(C695-CurveFitting!$U$24)/CurveFitting!$U$25,
IF(CurveFitting!$N$3="Hyperbolic",CurveFitting!$U$25*C695/(CurveFitting!$U$24-C695),
IF(CurveFitting!$N$3="Exp1",CurveFitting!$U$26*LN(CurveFitting!$U$25/(CurveFitting!$U$25-C695)-CurveFitting!$U$24/(CurveFitting!$U$25-C695)),
IF(CurveFitting!$N$3="Exp2",CurveFitting!$U$26*LOG(CurveFitting!$U$24/(CurveFitting!$U$24-C695)-CurveFitting!$U$25/(CurveFitting!$U$24-C695)),""))))))))</f>
        <v/>
      </c>
      <c r="E695" s="3" t="str">
        <f>IFERROR(IF(C695="","",IF(OR(C695&gt;MAX(_xlfn.ANCHORARRAY(FitCurve!$E$3)),C695&lt;MIN(_xlfn.ANCHORARRAY(FitCurve!$E$3))),"Out of range","[ " &amp; TEXT(_xlfn.FORECAST.LINEAR(C695,R695:S695,N695:O695),"#.####") &amp; ", " &amp; TEXT(_xlfn.FORECAST.LINEAR(C695,P695:Q695,L695:M695),"#.####") &amp; " ]")),"")</f>
        <v/>
      </c>
      <c r="H695" s="52" t="str">
        <f>IF(C695="","",_xlfn.XMATCH(C695,FitCurve!AE695:AE1694,-1))</f>
        <v/>
      </c>
      <c r="I695" s="52" t="str">
        <f>IF(C695="","",_xlfn.XMATCH(C695,FitCurve!AE695:AE1694,1))</f>
        <v/>
      </c>
      <c r="J695" s="52" t="str">
        <f>IF(C695="","",_xlfn.XMATCH(C695,FitCurve!AF695:AF1694,-1))</f>
        <v/>
      </c>
      <c r="K695" s="52" t="str">
        <f>IF(C695="","",_xlfn.XMATCH(C695,FitCurve!AF695:AF1694,1))</f>
        <v/>
      </c>
      <c r="L695" s="3" t="str" cm="1">
        <f t="array" ref="L695">IF(C695="","",INDEX(FitCurve!$AE$3:$AE$1002,H695))</f>
        <v/>
      </c>
      <c r="M695" s="3" t="str" cm="1">
        <f t="array" ref="M695">IF(C695="","",INDEX(FitCurve!$AE$3:$AE$1002,I695))</f>
        <v/>
      </c>
      <c r="N695" s="3" t="str" cm="1">
        <f t="array" ref="N695">IF(C695="","",INDEX(FitCurve!$AF$3:$AF$1002,J695))</f>
        <v/>
      </c>
      <c r="O695" s="3" t="str" cm="1">
        <f t="array" ref="O695">IF(C695="","",INDEX(FitCurve!$AF$3:$AF$1002,K695))</f>
        <v/>
      </c>
      <c r="P695" s="3" t="str" cm="1">
        <f t="array" ref="P695">IF(C695="","",INDEX(FitCurve!$B$3:$B$1002,H695))</f>
        <v/>
      </c>
      <c r="Q695" s="3" t="str" cm="1">
        <f t="array" ref="Q695">IF(C695="","",INDEX(FitCurve!$B$3:$B$1002,I695))</f>
        <v/>
      </c>
      <c r="R695" s="3" t="str" cm="1">
        <f t="array" ref="R695">IF(C695="","",INDEX(FitCurve!$B$3:$B$1002,J695))</f>
        <v/>
      </c>
      <c r="S695" s="3" t="str" cm="1">
        <f t="array" ref="S695">IF(C695="","",INDEX(FitCurve!$B$3:$B$1002,K695))</f>
        <v/>
      </c>
    </row>
    <row r="696" spans="3:19" x14ac:dyDescent="0.25">
      <c r="C696" s="36"/>
      <c r="D696" s="3" t="str">
        <f>IF(C696="","",IF(OR(C696&gt;MAX(_xlfn.ANCHORARRAY(FitCurve!$E$3)),C696&lt;MIN(_xlfn.ANCHORARRAY(FitCurve!$E$3))),"Out of range",IF(CurveFitting!$N$3="5PL",10^(CurveFitting!$U$26-((LOG10(((CurveFitting!$U$25-CurveFitting!$U$24)/(C696-CurveFitting!$U$24))^(1/CurveFitting!$U$28)-1))/1)/CurveFitting!$U$27),
IF(CurveFitting!$N$3="4PL",10^(CurveFitting!$U$26-((LOG10((CurveFitting!$U$25-CurveFitting!$U$24)/(C696-CurveFitting!$U$24)-1))/CurveFitting!$U$27)),
IF(CurveFitting!$N$3="Linear",(C696-CurveFitting!$U$24)/CurveFitting!$U$25,
IF(CurveFitting!$N$3="Hyperbolic",CurveFitting!$U$25*C696/(CurveFitting!$U$24-C696),
IF(CurveFitting!$N$3="Exp1",CurveFitting!$U$26*LN(CurveFitting!$U$25/(CurveFitting!$U$25-C696)-CurveFitting!$U$24/(CurveFitting!$U$25-C696)),
IF(CurveFitting!$N$3="Exp2",CurveFitting!$U$26*LOG(CurveFitting!$U$24/(CurveFitting!$U$24-C696)-CurveFitting!$U$25/(CurveFitting!$U$24-C696)),""))))))))</f>
        <v/>
      </c>
      <c r="E696" s="3" t="str">
        <f>IFERROR(IF(C696="","",IF(OR(C696&gt;MAX(_xlfn.ANCHORARRAY(FitCurve!$E$3)),C696&lt;MIN(_xlfn.ANCHORARRAY(FitCurve!$E$3))),"Out of range","[ " &amp; TEXT(_xlfn.FORECAST.LINEAR(C696,R696:S696,N696:O696),"#.####") &amp; ", " &amp; TEXT(_xlfn.FORECAST.LINEAR(C696,P696:Q696,L696:M696),"#.####") &amp; " ]")),"")</f>
        <v/>
      </c>
      <c r="H696" s="52" t="str">
        <f>IF(C696="","",_xlfn.XMATCH(C696,FitCurve!AE696:AE1695,-1))</f>
        <v/>
      </c>
      <c r="I696" s="52" t="str">
        <f>IF(C696="","",_xlfn.XMATCH(C696,FitCurve!AE696:AE1695,1))</f>
        <v/>
      </c>
      <c r="J696" s="52" t="str">
        <f>IF(C696="","",_xlfn.XMATCH(C696,FitCurve!AF696:AF1695,-1))</f>
        <v/>
      </c>
      <c r="K696" s="52" t="str">
        <f>IF(C696="","",_xlfn.XMATCH(C696,FitCurve!AF696:AF1695,1))</f>
        <v/>
      </c>
      <c r="L696" s="3" t="str" cm="1">
        <f t="array" ref="L696">IF(C696="","",INDEX(FitCurve!$AE$3:$AE$1002,H696))</f>
        <v/>
      </c>
      <c r="M696" s="3" t="str" cm="1">
        <f t="array" ref="M696">IF(C696="","",INDEX(FitCurve!$AE$3:$AE$1002,I696))</f>
        <v/>
      </c>
      <c r="N696" s="3" t="str" cm="1">
        <f t="array" ref="N696">IF(C696="","",INDEX(FitCurve!$AF$3:$AF$1002,J696))</f>
        <v/>
      </c>
      <c r="O696" s="3" t="str" cm="1">
        <f t="array" ref="O696">IF(C696="","",INDEX(FitCurve!$AF$3:$AF$1002,K696))</f>
        <v/>
      </c>
      <c r="P696" s="3" t="str" cm="1">
        <f t="array" ref="P696">IF(C696="","",INDEX(FitCurve!$B$3:$B$1002,H696))</f>
        <v/>
      </c>
      <c r="Q696" s="3" t="str" cm="1">
        <f t="array" ref="Q696">IF(C696="","",INDEX(FitCurve!$B$3:$B$1002,I696))</f>
        <v/>
      </c>
      <c r="R696" s="3" t="str" cm="1">
        <f t="array" ref="R696">IF(C696="","",INDEX(FitCurve!$B$3:$B$1002,J696))</f>
        <v/>
      </c>
      <c r="S696" s="3" t="str" cm="1">
        <f t="array" ref="S696">IF(C696="","",INDEX(FitCurve!$B$3:$B$1002,K696))</f>
        <v/>
      </c>
    </row>
    <row r="697" spans="3:19" x14ac:dyDescent="0.25">
      <c r="C697" s="36"/>
      <c r="D697" s="3" t="str">
        <f>IF(C697="","",IF(OR(C697&gt;MAX(_xlfn.ANCHORARRAY(FitCurve!$E$3)),C697&lt;MIN(_xlfn.ANCHORARRAY(FitCurve!$E$3))),"Out of range",IF(CurveFitting!$N$3="5PL",10^(CurveFitting!$U$26-((LOG10(((CurveFitting!$U$25-CurveFitting!$U$24)/(C697-CurveFitting!$U$24))^(1/CurveFitting!$U$28)-1))/1)/CurveFitting!$U$27),
IF(CurveFitting!$N$3="4PL",10^(CurveFitting!$U$26-((LOG10((CurveFitting!$U$25-CurveFitting!$U$24)/(C697-CurveFitting!$U$24)-1))/CurveFitting!$U$27)),
IF(CurveFitting!$N$3="Linear",(C697-CurveFitting!$U$24)/CurveFitting!$U$25,
IF(CurveFitting!$N$3="Hyperbolic",CurveFitting!$U$25*C697/(CurveFitting!$U$24-C697),
IF(CurveFitting!$N$3="Exp1",CurveFitting!$U$26*LN(CurveFitting!$U$25/(CurveFitting!$U$25-C697)-CurveFitting!$U$24/(CurveFitting!$U$25-C697)),
IF(CurveFitting!$N$3="Exp2",CurveFitting!$U$26*LOG(CurveFitting!$U$24/(CurveFitting!$U$24-C697)-CurveFitting!$U$25/(CurveFitting!$U$24-C697)),""))))))))</f>
        <v/>
      </c>
      <c r="E697" s="3" t="str">
        <f>IFERROR(IF(C697="","",IF(OR(C697&gt;MAX(_xlfn.ANCHORARRAY(FitCurve!$E$3)),C697&lt;MIN(_xlfn.ANCHORARRAY(FitCurve!$E$3))),"Out of range","[ " &amp; TEXT(_xlfn.FORECAST.LINEAR(C697,R697:S697,N697:O697),"#.####") &amp; ", " &amp; TEXT(_xlfn.FORECAST.LINEAR(C697,P697:Q697,L697:M697),"#.####") &amp; " ]")),"")</f>
        <v/>
      </c>
      <c r="H697" s="52" t="str">
        <f>IF(C697="","",_xlfn.XMATCH(C697,FitCurve!AE697:AE1696,-1))</f>
        <v/>
      </c>
      <c r="I697" s="52" t="str">
        <f>IF(C697="","",_xlfn.XMATCH(C697,FitCurve!AE697:AE1696,1))</f>
        <v/>
      </c>
      <c r="J697" s="52" t="str">
        <f>IF(C697="","",_xlfn.XMATCH(C697,FitCurve!AF697:AF1696,-1))</f>
        <v/>
      </c>
      <c r="K697" s="52" t="str">
        <f>IF(C697="","",_xlfn.XMATCH(C697,FitCurve!AF697:AF1696,1))</f>
        <v/>
      </c>
      <c r="L697" s="3" t="str" cm="1">
        <f t="array" ref="L697">IF(C697="","",INDEX(FitCurve!$AE$3:$AE$1002,H697))</f>
        <v/>
      </c>
      <c r="M697" s="3" t="str" cm="1">
        <f t="array" ref="M697">IF(C697="","",INDEX(FitCurve!$AE$3:$AE$1002,I697))</f>
        <v/>
      </c>
      <c r="N697" s="3" t="str" cm="1">
        <f t="array" ref="N697">IF(C697="","",INDEX(FitCurve!$AF$3:$AF$1002,J697))</f>
        <v/>
      </c>
      <c r="O697" s="3" t="str" cm="1">
        <f t="array" ref="O697">IF(C697="","",INDEX(FitCurve!$AF$3:$AF$1002,K697))</f>
        <v/>
      </c>
      <c r="P697" s="3" t="str" cm="1">
        <f t="array" ref="P697">IF(C697="","",INDEX(FitCurve!$B$3:$B$1002,H697))</f>
        <v/>
      </c>
      <c r="Q697" s="3" t="str" cm="1">
        <f t="array" ref="Q697">IF(C697="","",INDEX(FitCurve!$B$3:$B$1002,I697))</f>
        <v/>
      </c>
      <c r="R697" s="3" t="str" cm="1">
        <f t="array" ref="R697">IF(C697="","",INDEX(FitCurve!$B$3:$B$1002,J697))</f>
        <v/>
      </c>
      <c r="S697" s="3" t="str" cm="1">
        <f t="array" ref="S697">IF(C697="","",INDEX(FitCurve!$B$3:$B$1002,K697))</f>
        <v/>
      </c>
    </row>
    <row r="698" spans="3:19" x14ac:dyDescent="0.25">
      <c r="C698" s="36"/>
      <c r="D698" s="3" t="str">
        <f>IF(C698="","",IF(OR(C698&gt;MAX(_xlfn.ANCHORARRAY(FitCurve!$E$3)),C698&lt;MIN(_xlfn.ANCHORARRAY(FitCurve!$E$3))),"Out of range",IF(CurveFitting!$N$3="5PL",10^(CurveFitting!$U$26-((LOG10(((CurveFitting!$U$25-CurveFitting!$U$24)/(C698-CurveFitting!$U$24))^(1/CurveFitting!$U$28)-1))/1)/CurveFitting!$U$27),
IF(CurveFitting!$N$3="4PL",10^(CurveFitting!$U$26-((LOG10((CurveFitting!$U$25-CurveFitting!$U$24)/(C698-CurveFitting!$U$24)-1))/CurveFitting!$U$27)),
IF(CurveFitting!$N$3="Linear",(C698-CurveFitting!$U$24)/CurveFitting!$U$25,
IF(CurveFitting!$N$3="Hyperbolic",CurveFitting!$U$25*C698/(CurveFitting!$U$24-C698),
IF(CurveFitting!$N$3="Exp1",CurveFitting!$U$26*LN(CurveFitting!$U$25/(CurveFitting!$U$25-C698)-CurveFitting!$U$24/(CurveFitting!$U$25-C698)),
IF(CurveFitting!$N$3="Exp2",CurveFitting!$U$26*LOG(CurveFitting!$U$24/(CurveFitting!$U$24-C698)-CurveFitting!$U$25/(CurveFitting!$U$24-C698)),""))))))))</f>
        <v/>
      </c>
      <c r="E698" s="3" t="str">
        <f>IFERROR(IF(C698="","",IF(OR(C698&gt;MAX(_xlfn.ANCHORARRAY(FitCurve!$E$3)),C698&lt;MIN(_xlfn.ANCHORARRAY(FitCurve!$E$3))),"Out of range","[ " &amp; TEXT(_xlfn.FORECAST.LINEAR(C698,R698:S698,N698:O698),"#.####") &amp; ", " &amp; TEXT(_xlfn.FORECAST.LINEAR(C698,P698:Q698,L698:M698),"#.####") &amp; " ]")),"")</f>
        <v/>
      </c>
      <c r="H698" s="52" t="str">
        <f>IF(C698="","",_xlfn.XMATCH(C698,FitCurve!AE698:AE1697,-1))</f>
        <v/>
      </c>
      <c r="I698" s="52" t="str">
        <f>IF(C698="","",_xlfn.XMATCH(C698,FitCurve!AE698:AE1697,1))</f>
        <v/>
      </c>
      <c r="J698" s="52" t="str">
        <f>IF(C698="","",_xlfn.XMATCH(C698,FitCurve!AF698:AF1697,-1))</f>
        <v/>
      </c>
      <c r="K698" s="52" t="str">
        <f>IF(C698="","",_xlfn.XMATCH(C698,FitCurve!AF698:AF1697,1))</f>
        <v/>
      </c>
      <c r="L698" s="3" t="str" cm="1">
        <f t="array" ref="L698">IF(C698="","",INDEX(FitCurve!$AE$3:$AE$1002,H698))</f>
        <v/>
      </c>
      <c r="M698" s="3" t="str" cm="1">
        <f t="array" ref="M698">IF(C698="","",INDEX(FitCurve!$AE$3:$AE$1002,I698))</f>
        <v/>
      </c>
      <c r="N698" s="3" t="str" cm="1">
        <f t="array" ref="N698">IF(C698="","",INDEX(FitCurve!$AF$3:$AF$1002,J698))</f>
        <v/>
      </c>
      <c r="O698" s="3" t="str" cm="1">
        <f t="array" ref="O698">IF(C698="","",INDEX(FitCurve!$AF$3:$AF$1002,K698))</f>
        <v/>
      </c>
      <c r="P698" s="3" t="str" cm="1">
        <f t="array" ref="P698">IF(C698="","",INDEX(FitCurve!$B$3:$B$1002,H698))</f>
        <v/>
      </c>
      <c r="Q698" s="3" t="str" cm="1">
        <f t="array" ref="Q698">IF(C698="","",INDEX(FitCurve!$B$3:$B$1002,I698))</f>
        <v/>
      </c>
      <c r="R698" s="3" t="str" cm="1">
        <f t="array" ref="R698">IF(C698="","",INDEX(FitCurve!$B$3:$B$1002,J698))</f>
        <v/>
      </c>
      <c r="S698" s="3" t="str" cm="1">
        <f t="array" ref="S698">IF(C698="","",INDEX(FitCurve!$B$3:$B$1002,K698))</f>
        <v/>
      </c>
    </row>
    <row r="699" spans="3:19" x14ac:dyDescent="0.25">
      <c r="C699" s="36"/>
      <c r="D699" s="3" t="str">
        <f>IF(C699="","",IF(OR(C699&gt;MAX(_xlfn.ANCHORARRAY(FitCurve!$E$3)),C699&lt;MIN(_xlfn.ANCHORARRAY(FitCurve!$E$3))),"Out of range",IF(CurveFitting!$N$3="5PL",10^(CurveFitting!$U$26-((LOG10(((CurveFitting!$U$25-CurveFitting!$U$24)/(C699-CurveFitting!$U$24))^(1/CurveFitting!$U$28)-1))/1)/CurveFitting!$U$27),
IF(CurveFitting!$N$3="4PL",10^(CurveFitting!$U$26-((LOG10((CurveFitting!$U$25-CurveFitting!$U$24)/(C699-CurveFitting!$U$24)-1))/CurveFitting!$U$27)),
IF(CurveFitting!$N$3="Linear",(C699-CurveFitting!$U$24)/CurveFitting!$U$25,
IF(CurveFitting!$N$3="Hyperbolic",CurveFitting!$U$25*C699/(CurveFitting!$U$24-C699),
IF(CurveFitting!$N$3="Exp1",CurveFitting!$U$26*LN(CurveFitting!$U$25/(CurveFitting!$U$25-C699)-CurveFitting!$U$24/(CurveFitting!$U$25-C699)),
IF(CurveFitting!$N$3="Exp2",CurveFitting!$U$26*LOG(CurveFitting!$U$24/(CurveFitting!$U$24-C699)-CurveFitting!$U$25/(CurveFitting!$U$24-C699)),""))))))))</f>
        <v/>
      </c>
      <c r="E699" s="3" t="str">
        <f>IFERROR(IF(C699="","",IF(OR(C699&gt;MAX(_xlfn.ANCHORARRAY(FitCurve!$E$3)),C699&lt;MIN(_xlfn.ANCHORARRAY(FitCurve!$E$3))),"Out of range","[ " &amp; TEXT(_xlfn.FORECAST.LINEAR(C699,R699:S699,N699:O699),"#.####") &amp; ", " &amp; TEXT(_xlfn.FORECAST.LINEAR(C699,P699:Q699,L699:M699),"#.####") &amp; " ]")),"")</f>
        <v/>
      </c>
      <c r="H699" s="52" t="str">
        <f>IF(C699="","",_xlfn.XMATCH(C699,FitCurve!AE699:AE1698,-1))</f>
        <v/>
      </c>
      <c r="I699" s="52" t="str">
        <f>IF(C699="","",_xlfn.XMATCH(C699,FitCurve!AE699:AE1698,1))</f>
        <v/>
      </c>
      <c r="J699" s="52" t="str">
        <f>IF(C699="","",_xlfn.XMATCH(C699,FitCurve!AF699:AF1698,-1))</f>
        <v/>
      </c>
      <c r="K699" s="52" t="str">
        <f>IF(C699="","",_xlfn.XMATCH(C699,FitCurve!AF699:AF1698,1))</f>
        <v/>
      </c>
      <c r="L699" s="3" t="str" cm="1">
        <f t="array" ref="L699">IF(C699="","",INDEX(FitCurve!$AE$3:$AE$1002,H699))</f>
        <v/>
      </c>
      <c r="M699" s="3" t="str" cm="1">
        <f t="array" ref="M699">IF(C699="","",INDEX(FitCurve!$AE$3:$AE$1002,I699))</f>
        <v/>
      </c>
      <c r="N699" s="3" t="str" cm="1">
        <f t="array" ref="N699">IF(C699="","",INDEX(FitCurve!$AF$3:$AF$1002,J699))</f>
        <v/>
      </c>
      <c r="O699" s="3" t="str" cm="1">
        <f t="array" ref="O699">IF(C699="","",INDEX(FitCurve!$AF$3:$AF$1002,K699))</f>
        <v/>
      </c>
      <c r="P699" s="3" t="str" cm="1">
        <f t="array" ref="P699">IF(C699="","",INDEX(FitCurve!$B$3:$B$1002,H699))</f>
        <v/>
      </c>
      <c r="Q699" s="3" t="str" cm="1">
        <f t="array" ref="Q699">IF(C699="","",INDEX(FitCurve!$B$3:$B$1002,I699))</f>
        <v/>
      </c>
      <c r="R699" s="3" t="str" cm="1">
        <f t="array" ref="R699">IF(C699="","",INDEX(FitCurve!$B$3:$B$1002,J699))</f>
        <v/>
      </c>
      <c r="S699" s="3" t="str" cm="1">
        <f t="array" ref="S699">IF(C699="","",INDEX(FitCurve!$B$3:$B$1002,K699))</f>
        <v/>
      </c>
    </row>
    <row r="700" spans="3:19" x14ac:dyDescent="0.25">
      <c r="C700" s="36"/>
      <c r="D700" s="3" t="str">
        <f>IF(C700="","",IF(OR(C700&gt;MAX(_xlfn.ANCHORARRAY(FitCurve!$E$3)),C700&lt;MIN(_xlfn.ANCHORARRAY(FitCurve!$E$3))),"Out of range",IF(CurveFitting!$N$3="5PL",10^(CurveFitting!$U$26-((LOG10(((CurveFitting!$U$25-CurveFitting!$U$24)/(C700-CurveFitting!$U$24))^(1/CurveFitting!$U$28)-1))/1)/CurveFitting!$U$27),
IF(CurveFitting!$N$3="4PL",10^(CurveFitting!$U$26-((LOG10((CurveFitting!$U$25-CurveFitting!$U$24)/(C700-CurveFitting!$U$24)-1))/CurveFitting!$U$27)),
IF(CurveFitting!$N$3="Linear",(C700-CurveFitting!$U$24)/CurveFitting!$U$25,
IF(CurveFitting!$N$3="Hyperbolic",CurveFitting!$U$25*C700/(CurveFitting!$U$24-C700),
IF(CurveFitting!$N$3="Exp1",CurveFitting!$U$26*LN(CurveFitting!$U$25/(CurveFitting!$U$25-C700)-CurveFitting!$U$24/(CurveFitting!$U$25-C700)),
IF(CurveFitting!$N$3="Exp2",CurveFitting!$U$26*LOG(CurveFitting!$U$24/(CurveFitting!$U$24-C700)-CurveFitting!$U$25/(CurveFitting!$U$24-C700)),""))))))))</f>
        <v/>
      </c>
      <c r="E700" s="3" t="str">
        <f>IFERROR(IF(C700="","",IF(OR(C700&gt;MAX(_xlfn.ANCHORARRAY(FitCurve!$E$3)),C700&lt;MIN(_xlfn.ANCHORARRAY(FitCurve!$E$3))),"Out of range","[ " &amp; TEXT(_xlfn.FORECAST.LINEAR(C700,R700:S700,N700:O700),"#.####") &amp; ", " &amp; TEXT(_xlfn.FORECAST.LINEAR(C700,P700:Q700,L700:M700),"#.####") &amp; " ]")),"")</f>
        <v/>
      </c>
      <c r="H700" s="52" t="str">
        <f>IF(C700="","",_xlfn.XMATCH(C700,FitCurve!AE700:AE1699,-1))</f>
        <v/>
      </c>
      <c r="I700" s="52" t="str">
        <f>IF(C700="","",_xlfn.XMATCH(C700,FitCurve!AE700:AE1699,1))</f>
        <v/>
      </c>
      <c r="J700" s="52" t="str">
        <f>IF(C700="","",_xlfn.XMATCH(C700,FitCurve!AF700:AF1699,-1))</f>
        <v/>
      </c>
      <c r="K700" s="52" t="str">
        <f>IF(C700="","",_xlfn.XMATCH(C700,FitCurve!AF700:AF1699,1))</f>
        <v/>
      </c>
      <c r="L700" s="3" t="str" cm="1">
        <f t="array" ref="L700">IF(C700="","",INDEX(FitCurve!$AE$3:$AE$1002,H700))</f>
        <v/>
      </c>
      <c r="M700" s="3" t="str" cm="1">
        <f t="array" ref="M700">IF(C700="","",INDEX(FitCurve!$AE$3:$AE$1002,I700))</f>
        <v/>
      </c>
      <c r="N700" s="3" t="str" cm="1">
        <f t="array" ref="N700">IF(C700="","",INDEX(FitCurve!$AF$3:$AF$1002,J700))</f>
        <v/>
      </c>
      <c r="O700" s="3" t="str" cm="1">
        <f t="array" ref="O700">IF(C700="","",INDEX(FitCurve!$AF$3:$AF$1002,K700))</f>
        <v/>
      </c>
      <c r="P700" s="3" t="str" cm="1">
        <f t="array" ref="P700">IF(C700="","",INDEX(FitCurve!$B$3:$B$1002,H700))</f>
        <v/>
      </c>
      <c r="Q700" s="3" t="str" cm="1">
        <f t="array" ref="Q700">IF(C700="","",INDEX(FitCurve!$B$3:$B$1002,I700))</f>
        <v/>
      </c>
      <c r="R700" s="3" t="str" cm="1">
        <f t="array" ref="R700">IF(C700="","",INDEX(FitCurve!$B$3:$B$1002,J700))</f>
        <v/>
      </c>
      <c r="S700" s="3" t="str" cm="1">
        <f t="array" ref="S700">IF(C700="","",INDEX(FitCurve!$B$3:$B$1002,K700))</f>
        <v/>
      </c>
    </row>
    <row r="701" spans="3:19" x14ac:dyDescent="0.25">
      <c r="C701" s="36"/>
      <c r="D701" s="3" t="str">
        <f>IF(C701="","",IF(OR(C701&gt;MAX(_xlfn.ANCHORARRAY(FitCurve!$E$3)),C701&lt;MIN(_xlfn.ANCHORARRAY(FitCurve!$E$3))),"Out of range",IF(CurveFitting!$N$3="5PL",10^(CurveFitting!$U$26-((LOG10(((CurveFitting!$U$25-CurveFitting!$U$24)/(C701-CurveFitting!$U$24))^(1/CurveFitting!$U$28)-1))/1)/CurveFitting!$U$27),
IF(CurveFitting!$N$3="4PL",10^(CurveFitting!$U$26-((LOG10((CurveFitting!$U$25-CurveFitting!$U$24)/(C701-CurveFitting!$U$24)-1))/CurveFitting!$U$27)),
IF(CurveFitting!$N$3="Linear",(C701-CurveFitting!$U$24)/CurveFitting!$U$25,
IF(CurveFitting!$N$3="Hyperbolic",CurveFitting!$U$25*C701/(CurveFitting!$U$24-C701),
IF(CurveFitting!$N$3="Exp1",CurveFitting!$U$26*LN(CurveFitting!$U$25/(CurveFitting!$U$25-C701)-CurveFitting!$U$24/(CurveFitting!$U$25-C701)),
IF(CurveFitting!$N$3="Exp2",CurveFitting!$U$26*LOG(CurveFitting!$U$24/(CurveFitting!$U$24-C701)-CurveFitting!$U$25/(CurveFitting!$U$24-C701)),""))))))))</f>
        <v/>
      </c>
      <c r="E701" s="3" t="str">
        <f>IFERROR(IF(C701="","",IF(OR(C701&gt;MAX(_xlfn.ANCHORARRAY(FitCurve!$E$3)),C701&lt;MIN(_xlfn.ANCHORARRAY(FitCurve!$E$3))),"Out of range","[ " &amp; TEXT(_xlfn.FORECAST.LINEAR(C701,R701:S701,N701:O701),"#.####") &amp; ", " &amp; TEXT(_xlfn.FORECAST.LINEAR(C701,P701:Q701,L701:M701),"#.####") &amp; " ]")),"")</f>
        <v/>
      </c>
      <c r="H701" s="52" t="str">
        <f>IF(C701="","",_xlfn.XMATCH(C701,FitCurve!AE701:AE1700,-1))</f>
        <v/>
      </c>
      <c r="I701" s="52" t="str">
        <f>IF(C701="","",_xlfn.XMATCH(C701,FitCurve!AE701:AE1700,1))</f>
        <v/>
      </c>
      <c r="J701" s="52" t="str">
        <f>IF(C701="","",_xlfn.XMATCH(C701,FitCurve!AF701:AF1700,-1))</f>
        <v/>
      </c>
      <c r="K701" s="52" t="str">
        <f>IF(C701="","",_xlfn.XMATCH(C701,FitCurve!AF701:AF1700,1))</f>
        <v/>
      </c>
      <c r="L701" s="3" t="str" cm="1">
        <f t="array" ref="L701">IF(C701="","",INDEX(FitCurve!$AE$3:$AE$1002,H701))</f>
        <v/>
      </c>
      <c r="M701" s="3" t="str" cm="1">
        <f t="array" ref="M701">IF(C701="","",INDEX(FitCurve!$AE$3:$AE$1002,I701))</f>
        <v/>
      </c>
      <c r="N701" s="3" t="str" cm="1">
        <f t="array" ref="N701">IF(C701="","",INDEX(FitCurve!$AF$3:$AF$1002,J701))</f>
        <v/>
      </c>
      <c r="O701" s="3" t="str" cm="1">
        <f t="array" ref="O701">IF(C701="","",INDEX(FitCurve!$AF$3:$AF$1002,K701))</f>
        <v/>
      </c>
      <c r="P701" s="3" t="str" cm="1">
        <f t="array" ref="P701">IF(C701="","",INDEX(FitCurve!$B$3:$B$1002,H701))</f>
        <v/>
      </c>
      <c r="Q701" s="3" t="str" cm="1">
        <f t="array" ref="Q701">IF(C701="","",INDEX(FitCurve!$B$3:$B$1002,I701))</f>
        <v/>
      </c>
      <c r="R701" s="3" t="str" cm="1">
        <f t="array" ref="R701">IF(C701="","",INDEX(FitCurve!$B$3:$B$1002,J701))</f>
        <v/>
      </c>
      <c r="S701" s="3" t="str" cm="1">
        <f t="array" ref="S701">IF(C701="","",INDEX(FitCurve!$B$3:$B$1002,K701))</f>
        <v/>
      </c>
    </row>
    <row r="702" spans="3:19" x14ac:dyDescent="0.25">
      <c r="C702" s="36"/>
      <c r="D702" s="3" t="str">
        <f>IF(C702="","",IF(OR(C702&gt;MAX(_xlfn.ANCHORARRAY(FitCurve!$E$3)),C702&lt;MIN(_xlfn.ANCHORARRAY(FitCurve!$E$3))),"Out of range",IF(CurveFitting!$N$3="5PL",10^(CurveFitting!$U$26-((LOG10(((CurveFitting!$U$25-CurveFitting!$U$24)/(C702-CurveFitting!$U$24))^(1/CurveFitting!$U$28)-1))/1)/CurveFitting!$U$27),
IF(CurveFitting!$N$3="4PL",10^(CurveFitting!$U$26-((LOG10((CurveFitting!$U$25-CurveFitting!$U$24)/(C702-CurveFitting!$U$24)-1))/CurveFitting!$U$27)),
IF(CurveFitting!$N$3="Linear",(C702-CurveFitting!$U$24)/CurveFitting!$U$25,
IF(CurveFitting!$N$3="Hyperbolic",CurveFitting!$U$25*C702/(CurveFitting!$U$24-C702),
IF(CurveFitting!$N$3="Exp1",CurveFitting!$U$26*LN(CurveFitting!$U$25/(CurveFitting!$U$25-C702)-CurveFitting!$U$24/(CurveFitting!$U$25-C702)),
IF(CurveFitting!$N$3="Exp2",CurveFitting!$U$26*LOG(CurveFitting!$U$24/(CurveFitting!$U$24-C702)-CurveFitting!$U$25/(CurveFitting!$U$24-C702)),""))))))))</f>
        <v/>
      </c>
      <c r="E702" s="3" t="str">
        <f>IFERROR(IF(C702="","",IF(OR(C702&gt;MAX(_xlfn.ANCHORARRAY(FitCurve!$E$3)),C702&lt;MIN(_xlfn.ANCHORARRAY(FitCurve!$E$3))),"Out of range","[ " &amp; TEXT(_xlfn.FORECAST.LINEAR(C702,R702:S702,N702:O702),"#.####") &amp; ", " &amp; TEXT(_xlfn.FORECAST.LINEAR(C702,P702:Q702,L702:M702),"#.####") &amp; " ]")),"")</f>
        <v/>
      </c>
      <c r="H702" s="52" t="str">
        <f>IF(C702="","",_xlfn.XMATCH(C702,FitCurve!AE702:AE1701,-1))</f>
        <v/>
      </c>
      <c r="I702" s="52" t="str">
        <f>IF(C702="","",_xlfn.XMATCH(C702,FitCurve!AE702:AE1701,1))</f>
        <v/>
      </c>
      <c r="J702" s="52" t="str">
        <f>IF(C702="","",_xlfn.XMATCH(C702,FitCurve!AF702:AF1701,-1))</f>
        <v/>
      </c>
      <c r="K702" s="52" t="str">
        <f>IF(C702="","",_xlfn.XMATCH(C702,FitCurve!AF702:AF1701,1))</f>
        <v/>
      </c>
      <c r="L702" s="3" t="str" cm="1">
        <f t="array" ref="L702">IF(C702="","",INDEX(FitCurve!$AE$3:$AE$1002,H702))</f>
        <v/>
      </c>
      <c r="M702" s="3" t="str" cm="1">
        <f t="array" ref="M702">IF(C702="","",INDEX(FitCurve!$AE$3:$AE$1002,I702))</f>
        <v/>
      </c>
      <c r="N702" s="3" t="str" cm="1">
        <f t="array" ref="N702">IF(C702="","",INDEX(FitCurve!$AF$3:$AF$1002,J702))</f>
        <v/>
      </c>
      <c r="O702" s="3" t="str" cm="1">
        <f t="array" ref="O702">IF(C702="","",INDEX(FitCurve!$AF$3:$AF$1002,K702))</f>
        <v/>
      </c>
      <c r="P702" s="3" t="str" cm="1">
        <f t="array" ref="P702">IF(C702="","",INDEX(FitCurve!$B$3:$B$1002,H702))</f>
        <v/>
      </c>
      <c r="Q702" s="3" t="str" cm="1">
        <f t="array" ref="Q702">IF(C702="","",INDEX(FitCurve!$B$3:$B$1002,I702))</f>
        <v/>
      </c>
      <c r="R702" s="3" t="str" cm="1">
        <f t="array" ref="R702">IF(C702="","",INDEX(FitCurve!$B$3:$B$1002,J702))</f>
        <v/>
      </c>
      <c r="S702" s="3" t="str" cm="1">
        <f t="array" ref="S702">IF(C702="","",INDEX(FitCurve!$B$3:$B$1002,K702))</f>
        <v/>
      </c>
    </row>
    <row r="703" spans="3:19" x14ac:dyDescent="0.25">
      <c r="C703" s="36"/>
      <c r="D703" s="3" t="str">
        <f>IF(C703="","",IF(OR(C703&gt;MAX(_xlfn.ANCHORARRAY(FitCurve!$E$3)),C703&lt;MIN(_xlfn.ANCHORARRAY(FitCurve!$E$3))),"Out of range",IF(CurveFitting!$N$3="5PL",10^(CurveFitting!$U$26-((LOG10(((CurveFitting!$U$25-CurveFitting!$U$24)/(C703-CurveFitting!$U$24))^(1/CurveFitting!$U$28)-1))/1)/CurveFitting!$U$27),
IF(CurveFitting!$N$3="4PL",10^(CurveFitting!$U$26-((LOG10((CurveFitting!$U$25-CurveFitting!$U$24)/(C703-CurveFitting!$U$24)-1))/CurveFitting!$U$27)),
IF(CurveFitting!$N$3="Linear",(C703-CurveFitting!$U$24)/CurveFitting!$U$25,
IF(CurveFitting!$N$3="Hyperbolic",CurveFitting!$U$25*C703/(CurveFitting!$U$24-C703),
IF(CurveFitting!$N$3="Exp1",CurveFitting!$U$26*LN(CurveFitting!$U$25/(CurveFitting!$U$25-C703)-CurveFitting!$U$24/(CurveFitting!$U$25-C703)),
IF(CurveFitting!$N$3="Exp2",CurveFitting!$U$26*LOG(CurveFitting!$U$24/(CurveFitting!$U$24-C703)-CurveFitting!$U$25/(CurveFitting!$U$24-C703)),""))))))))</f>
        <v/>
      </c>
      <c r="E703" s="3" t="str">
        <f>IFERROR(IF(C703="","",IF(OR(C703&gt;MAX(_xlfn.ANCHORARRAY(FitCurve!$E$3)),C703&lt;MIN(_xlfn.ANCHORARRAY(FitCurve!$E$3))),"Out of range","[ " &amp; TEXT(_xlfn.FORECAST.LINEAR(C703,R703:S703,N703:O703),"#.####") &amp; ", " &amp; TEXT(_xlfn.FORECAST.LINEAR(C703,P703:Q703,L703:M703),"#.####") &amp; " ]")),"")</f>
        <v/>
      </c>
      <c r="H703" s="52" t="str">
        <f>IF(C703="","",_xlfn.XMATCH(C703,FitCurve!AE703:AE1702,-1))</f>
        <v/>
      </c>
      <c r="I703" s="52" t="str">
        <f>IF(C703="","",_xlfn.XMATCH(C703,FitCurve!AE703:AE1702,1))</f>
        <v/>
      </c>
      <c r="J703" s="52" t="str">
        <f>IF(C703="","",_xlfn.XMATCH(C703,FitCurve!AF703:AF1702,-1))</f>
        <v/>
      </c>
      <c r="K703" s="52" t="str">
        <f>IF(C703="","",_xlfn.XMATCH(C703,FitCurve!AF703:AF1702,1))</f>
        <v/>
      </c>
      <c r="L703" s="3" t="str" cm="1">
        <f t="array" ref="L703">IF(C703="","",INDEX(FitCurve!$AE$3:$AE$1002,H703))</f>
        <v/>
      </c>
      <c r="M703" s="3" t="str" cm="1">
        <f t="array" ref="M703">IF(C703="","",INDEX(FitCurve!$AE$3:$AE$1002,I703))</f>
        <v/>
      </c>
      <c r="N703" s="3" t="str" cm="1">
        <f t="array" ref="N703">IF(C703="","",INDEX(FitCurve!$AF$3:$AF$1002,J703))</f>
        <v/>
      </c>
      <c r="O703" s="3" t="str" cm="1">
        <f t="array" ref="O703">IF(C703="","",INDEX(FitCurve!$AF$3:$AF$1002,K703))</f>
        <v/>
      </c>
      <c r="P703" s="3" t="str" cm="1">
        <f t="array" ref="P703">IF(C703="","",INDEX(FitCurve!$B$3:$B$1002,H703))</f>
        <v/>
      </c>
      <c r="Q703" s="3" t="str" cm="1">
        <f t="array" ref="Q703">IF(C703="","",INDEX(FitCurve!$B$3:$B$1002,I703))</f>
        <v/>
      </c>
      <c r="R703" s="3" t="str" cm="1">
        <f t="array" ref="R703">IF(C703="","",INDEX(FitCurve!$B$3:$B$1002,J703))</f>
        <v/>
      </c>
      <c r="S703" s="3" t="str" cm="1">
        <f t="array" ref="S703">IF(C703="","",INDEX(FitCurve!$B$3:$B$1002,K703))</f>
        <v/>
      </c>
    </row>
    <row r="704" spans="3:19" x14ac:dyDescent="0.25">
      <c r="C704" s="36"/>
      <c r="D704" s="3" t="str">
        <f>IF(C704="","",IF(OR(C704&gt;MAX(_xlfn.ANCHORARRAY(FitCurve!$E$3)),C704&lt;MIN(_xlfn.ANCHORARRAY(FitCurve!$E$3))),"Out of range",IF(CurveFitting!$N$3="5PL",10^(CurveFitting!$U$26-((LOG10(((CurveFitting!$U$25-CurveFitting!$U$24)/(C704-CurveFitting!$U$24))^(1/CurveFitting!$U$28)-1))/1)/CurveFitting!$U$27),
IF(CurveFitting!$N$3="4PL",10^(CurveFitting!$U$26-((LOG10((CurveFitting!$U$25-CurveFitting!$U$24)/(C704-CurveFitting!$U$24)-1))/CurveFitting!$U$27)),
IF(CurveFitting!$N$3="Linear",(C704-CurveFitting!$U$24)/CurveFitting!$U$25,
IF(CurveFitting!$N$3="Hyperbolic",CurveFitting!$U$25*C704/(CurveFitting!$U$24-C704),
IF(CurveFitting!$N$3="Exp1",CurveFitting!$U$26*LN(CurveFitting!$U$25/(CurveFitting!$U$25-C704)-CurveFitting!$U$24/(CurveFitting!$U$25-C704)),
IF(CurveFitting!$N$3="Exp2",CurveFitting!$U$26*LOG(CurveFitting!$U$24/(CurveFitting!$U$24-C704)-CurveFitting!$U$25/(CurveFitting!$U$24-C704)),""))))))))</f>
        <v/>
      </c>
      <c r="E704" s="3" t="str">
        <f>IFERROR(IF(C704="","",IF(OR(C704&gt;MAX(_xlfn.ANCHORARRAY(FitCurve!$E$3)),C704&lt;MIN(_xlfn.ANCHORARRAY(FitCurve!$E$3))),"Out of range","[ " &amp; TEXT(_xlfn.FORECAST.LINEAR(C704,R704:S704,N704:O704),"#.####") &amp; ", " &amp; TEXT(_xlfn.FORECAST.LINEAR(C704,P704:Q704,L704:M704),"#.####") &amp; " ]")),"")</f>
        <v/>
      </c>
      <c r="H704" s="52" t="str">
        <f>IF(C704="","",_xlfn.XMATCH(C704,FitCurve!AE704:AE1703,-1))</f>
        <v/>
      </c>
      <c r="I704" s="52" t="str">
        <f>IF(C704="","",_xlfn.XMATCH(C704,FitCurve!AE704:AE1703,1))</f>
        <v/>
      </c>
      <c r="J704" s="52" t="str">
        <f>IF(C704="","",_xlfn.XMATCH(C704,FitCurve!AF704:AF1703,-1))</f>
        <v/>
      </c>
      <c r="K704" s="52" t="str">
        <f>IF(C704="","",_xlfn.XMATCH(C704,FitCurve!AF704:AF1703,1))</f>
        <v/>
      </c>
      <c r="L704" s="3" t="str" cm="1">
        <f t="array" ref="L704">IF(C704="","",INDEX(FitCurve!$AE$3:$AE$1002,H704))</f>
        <v/>
      </c>
      <c r="M704" s="3" t="str" cm="1">
        <f t="array" ref="M704">IF(C704="","",INDEX(FitCurve!$AE$3:$AE$1002,I704))</f>
        <v/>
      </c>
      <c r="N704" s="3" t="str" cm="1">
        <f t="array" ref="N704">IF(C704="","",INDEX(FitCurve!$AF$3:$AF$1002,J704))</f>
        <v/>
      </c>
      <c r="O704" s="3" t="str" cm="1">
        <f t="array" ref="O704">IF(C704="","",INDEX(FitCurve!$AF$3:$AF$1002,K704))</f>
        <v/>
      </c>
      <c r="P704" s="3" t="str" cm="1">
        <f t="array" ref="P704">IF(C704="","",INDEX(FitCurve!$B$3:$B$1002,H704))</f>
        <v/>
      </c>
      <c r="Q704" s="3" t="str" cm="1">
        <f t="array" ref="Q704">IF(C704="","",INDEX(FitCurve!$B$3:$B$1002,I704))</f>
        <v/>
      </c>
      <c r="R704" s="3" t="str" cm="1">
        <f t="array" ref="R704">IF(C704="","",INDEX(FitCurve!$B$3:$B$1002,J704))</f>
        <v/>
      </c>
      <c r="S704" s="3" t="str" cm="1">
        <f t="array" ref="S704">IF(C704="","",INDEX(FitCurve!$B$3:$B$1002,K704))</f>
        <v/>
      </c>
    </row>
    <row r="705" spans="3:19" x14ac:dyDescent="0.25">
      <c r="C705" s="36"/>
      <c r="D705" s="3" t="str">
        <f>IF(C705="","",IF(OR(C705&gt;MAX(_xlfn.ANCHORARRAY(FitCurve!$E$3)),C705&lt;MIN(_xlfn.ANCHORARRAY(FitCurve!$E$3))),"Out of range",IF(CurveFitting!$N$3="5PL",10^(CurveFitting!$U$26-((LOG10(((CurveFitting!$U$25-CurveFitting!$U$24)/(C705-CurveFitting!$U$24))^(1/CurveFitting!$U$28)-1))/1)/CurveFitting!$U$27),
IF(CurveFitting!$N$3="4PL",10^(CurveFitting!$U$26-((LOG10((CurveFitting!$U$25-CurveFitting!$U$24)/(C705-CurveFitting!$U$24)-1))/CurveFitting!$U$27)),
IF(CurveFitting!$N$3="Linear",(C705-CurveFitting!$U$24)/CurveFitting!$U$25,
IF(CurveFitting!$N$3="Hyperbolic",CurveFitting!$U$25*C705/(CurveFitting!$U$24-C705),
IF(CurveFitting!$N$3="Exp1",CurveFitting!$U$26*LN(CurveFitting!$U$25/(CurveFitting!$U$25-C705)-CurveFitting!$U$24/(CurveFitting!$U$25-C705)),
IF(CurveFitting!$N$3="Exp2",CurveFitting!$U$26*LOG(CurveFitting!$U$24/(CurveFitting!$U$24-C705)-CurveFitting!$U$25/(CurveFitting!$U$24-C705)),""))))))))</f>
        <v/>
      </c>
      <c r="E705" s="3" t="str">
        <f>IFERROR(IF(C705="","",IF(OR(C705&gt;MAX(_xlfn.ANCHORARRAY(FitCurve!$E$3)),C705&lt;MIN(_xlfn.ANCHORARRAY(FitCurve!$E$3))),"Out of range","[ " &amp; TEXT(_xlfn.FORECAST.LINEAR(C705,R705:S705,N705:O705),"#.####") &amp; ", " &amp; TEXT(_xlfn.FORECAST.LINEAR(C705,P705:Q705,L705:M705),"#.####") &amp; " ]")),"")</f>
        <v/>
      </c>
      <c r="H705" s="52" t="str">
        <f>IF(C705="","",_xlfn.XMATCH(C705,FitCurve!AE705:AE1704,-1))</f>
        <v/>
      </c>
      <c r="I705" s="52" t="str">
        <f>IF(C705="","",_xlfn.XMATCH(C705,FitCurve!AE705:AE1704,1))</f>
        <v/>
      </c>
      <c r="J705" s="52" t="str">
        <f>IF(C705="","",_xlfn.XMATCH(C705,FitCurve!AF705:AF1704,-1))</f>
        <v/>
      </c>
      <c r="K705" s="52" t="str">
        <f>IF(C705="","",_xlfn.XMATCH(C705,FitCurve!AF705:AF1704,1))</f>
        <v/>
      </c>
      <c r="L705" s="3" t="str" cm="1">
        <f t="array" ref="L705">IF(C705="","",INDEX(FitCurve!$AE$3:$AE$1002,H705))</f>
        <v/>
      </c>
      <c r="M705" s="3" t="str" cm="1">
        <f t="array" ref="M705">IF(C705="","",INDEX(FitCurve!$AE$3:$AE$1002,I705))</f>
        <v/>
      </c>
      <c r="N705" s="3" t="str" cm="1">
        <f t="array" ref="N705">IF(C705="","",INDEX(FitCurve!$AF$3:$AF$1002,J705))</f>
        <v/>
      </c>
      <c r="O705" s="3" t="str" cm="1">
        <f t="array" ref="O705">IF(C705="","",INDEX(FitCurve!$AF$3:$AF$1002,K705))</f>
        <v/>
      </c>
      <c r="P705" s="3" t="str" cm="1">
        <f t="array" ref="P705">IF(C705="","",INDEX(FitCurve!$B$3:$B$1002,H705))</f>
        <v/>
      </c>
      <c r="Q705" s="3" t="str" cm="1">
        <f t="array" ref="Q705">IF(C705="","",INDEX(FitCurve!$B$3:$B$1002,I705))</f>
        <v/>
      </c>
      <c r="R705" s="3" t="str" cm="1">
        <f t="array" ref="R705">IF(C705="","",INDEX(FitCurve!$B$3:$B$1002,J705))</f>
        <v/>
      </c>
      <c r="S705" s="3" t="str" cm="1">
        <f t="array" ref="S705">IF(C705="","",INDEX(FitCurve!$B$3:$B$1002,K705))</f>
        <v/>
      </c>
    </row>
    <row r="706" spans="3:19" x14ac:dyDescent="0.25">
      <c r="C706" s="36"/>
      <c r="D706" s="3" t="str">
        <f>IF(C706="","",IF(OR(C706&gt;MAX(_xlfn.ANCHORARRAY(FitCurve!$E$3)),C706&lt;MIN(_xlfn.ANCHORARRAY(FitCurve!$E$3))),"Out of range",IF(CurveFitting!$N$3="5PL",10^(CurveFitting!$U$26-((LOG10(((CurveFitting!$U$25-CurveFitting!$U$24)/(C706-CurveFitting!$U$24))^(1/CurveFitting!$U$28)-1))/1)/CurveFitting!$U$27),
IF(CurveFitting!$N$3="4PL",10^(CurveFitting!$U$26-((LOG10((CurveFitting!$U$25-CurveFitting!$U$24)/(C706-CurveFitting!$U$24)-1))/CurveFitting!$U$27)),
IF(CurveFitting!$N$3="Linear",(C706-CurveFitting!$U$24)/CurveFitting!$U$25,
IF(CurveFitting!$N$3="Hyperbolic",CurveFitting!$U$25*C706/(CurveFitting!$U$24-C706),
IF(CurveFitting!$N$3="Exp1",CurveFitting!$U$26*LN(CurveFitting!$U$25/(CurveFitting!$U$25-C706)-CurveFitting!$U$24/(CurveFitting!$U$25-C706)),
IF(CurveFitting!$N$3="Exp2",CurveFitting!$U$26*LOG(CurveFitting!$U$24/(CurveFitting!$U$24-C706)-CurveFitting!$U$25/(CurveFitting!$U$24-C706)),""))))))))</f>
        <v/>
      </c>
      <c r="E706" s="3" t="str">
        <f>IFERROR(IF(C706="","",IF(OR(C706&gt;MAX(_xlfn.ANCHORARRAY(FitCurve!$E$3)),C706&lt;MIN(_xlfn.ANCHORARRAY(FitCurve!$E$3))),"Out of range","[ " &amp; TEXT(_xlfn.FORECAST.LINEAR(C706,R706:S706,N706:O706),"#.####") &amp; ", " &amp; TEXT(_xlfn.FORECAST.LINEAR(C706,P706:Q706,L706:M706),"#.####") &amp; " ]")),"")</f>
        <v/>
      </c>
      <c r="H706" s="52" t="str">
        <f>IF(C706="","",_xlfn.XMATCH(C706,FitCurve!AE706:AE1705,-1))</f>
        <v/>
      </c>
      <c r="I706" s="52" t="str">
        <f>IF(C706="","",_xlfn.XMATCH(C706,FitCurve!AE706:AE1705,1))</f>
        <v/>
      </c>
      <c r="J706" s="52" t="str">
        <f>IF(C706="","",_xlfn.XMATCH(C706,FitCurve!AF706:AF1705,-1))</f>
        <v/>
      </c>
      <c r="K706" s="52" t="str">
        <f>IF(C706="","",_xlfn.XMATCH(C706,FitCurve!AF706:AF1705,1))</f>
        <v/>
      </c>
      <c r="L706" s="3" t="str" cm="1">
        <f t="array" ref="L706">IF(C706="","",INDEX(FitCurve!$AE$3:$AE$1002,H706))</f>
        <v/>
      </c>
      <c r="M706" s="3" t="str" cm="1">
        <f t="array" ref="M706">IF(C706="","",INDEX(FitCurve!$AE$3:$AE$1002,I706))</f>
        <v/>
      </c>
      <c r="N706" s="3" t="str" cm="1">
        <f t="array" ref="N706">IF(C706="","",INDEX(FitCurve!$AF$3:$AF$1002,J706))</f>
        <v/>
      </c>
      <c r="O706" s="3" t="str" cm="1">
        <f t="array" ref="O706">IF(C706="","",INDEX(FitCurve!$AF$3:$AF$1002,K706))</f>
        <v/>
      </c>
      <c r="P706" s="3" t="str" cm="1">
        <f t="array" ref="P706">IF(C706="","",INDEX(FitCurve!$B$3:$B$1002,H706))</f>
        <v/>
      </c>
      <c r="Q706" s="3" t="str" cm="1">
        <f t="array" ref="Q706">IF(C706="","",INDEX(FitCurve!$B$3:$B$1002,I706))</f>
        <v/>
      </c>
      <c r="R706" s="3" t="str" cm="1">
        <f t="array" ref="R706">IF(C706="","",INDEX(FitCurve!$B$3:$B$1002,J706))</f>
        <v/>
      </c>
      <c r="S706" s="3" t="str" cm="1">
        <f t="array" ref="S706">IF(C706="","",INDEX(FitCurve!$B$3:$B$1002,K706))</f>
        <v/>
      </c>
    </row>
    <row r="707" spans="3:19" x14ac:dyDescent="0.25">
      <c r="C707" s="36"/>
      <c r="D707" s="3" t="str">
        <f>IF(C707="","",IF(OR(C707&gt;MAX(_xlfn.ANCHORARRAY(FitCurve!$E$3)),C707&lt;MIN(_xlfn.ANCHORARRAY(FitCurve!$E$3))),"Out of range",IF(CurveFitting!$N$3="5PL",10^(CurveFitting!$U$26-((LOG10(((CurveFitting!$U$25-CurveFitting!$U$24)/(C707-CurveFitting!$U$24))^(1/CurveFitting!$U$28)-1))/1)/CurveFitting!$U$27),
IF(CurveFitting!$N$3="4PL",10^(CurveFitting!$U$26-((LOG10((CurveFitting!$U$25-CurveFitting!$U$24)/(C707-CurveFitting!$U$24)-1))/CurveFitting!$U$27)),
IF(CurveFitting!$N$3="Linear",(C707-CurveFitting!$U$24)/CurveFitting!$U$25,
IF(CurveFitting!$N$3="Hyperbolic",CurveFitting!$U$25*C707/(CurveFitting!$U$24-C707),
IF(CurveFitting!$N$3="Exp1",CurveFitting!$U$26*LN(CurveFitting!$U$25/(CurveFitting!$U$25-C707)-CurveFitting!$U$24/(CurveFitting!$U$25-C707)),
IF(CurveFitting!$N$3="Exp2",CurveFitting!$U$26*LOG(CurveFitting!$U$24/(CurveFitting!$U$24-C707)-CurveFitting!$U$25/(CurveFitting!$U$24-C707)),""))))))))</f>
        <v/>
      </c>
      <c r="E707" s="3" t="str">
        <f>IFERROR(IF(C707="","",IF(OR(C707&gt;MAX(_xlfn.ANCHORARRAY(FitCurve!$E$3)),C707&lt;MIN(_xlfn.ANCHORARRAY(FitCurve!$E$3))),"Out of range","[ " &amp; TEXT(_xlfn.FORECAST.LINEAR(C707,R707:S707,N707:O707),"#.####") &amp; ", " &amp; TEXT(_xlfn.FORECAST.LINEAR(C707,P707:Q707,L707:M707),"#.####") &amp; " ]")),"")</f>
        <v/>
      </c>
      <c r="H707" s="52" t="str">
        <f>IF(C707="","",_xlfn.XMATCH(C707,FitCurve!AE707:AE1706,-1))</f>
        <v/>
      </c>
      <c r="I707" s="52" t="str">
        <f>IF(C707="","",_xlfn.XMATCH(C707,FitCurve!AE707:AE1706,1))</f>
        <v/>
      </c>
      <c r="J707" s="52" t="str">
        <f>IF(C707="","",_xlfn.XMATCH(C707,FitCurve!AF707:AF1706,-1))</f>
        <v/>
      </c>
      <c r="K707" s="52" t="str">
        <f>IF(C707="","",_xlfn.XMATCH(C707,FitCurve!AF707:AF1706,1))</f>
        <v/>
      </c>
      <c r="L707" s="3" t="str" cm="1">
        <f t="array" ref="L707">IF(C707="","",INDEX(FitCurve!$AE$3:$AE$1002,H707))</f>
        <v/>
      </c>
      <c r="M707" s="3" t="str" cm="1">
        <f t="array" ref="M707">IF(C707="","",INDEX(FitCurve!$AE$3:$AE$1002,I707))</f>
        <v/>
      </c>
      <c r="N707" s="3" t="str" cm="1">
        <f t="array" ref="N707">IF(C707="","",INDEX(FitCurve!$AF$3:$AF$1002,J707))</f>
        <v/>
      </c>
      <c r="O707" s="3" t="str" cm="1">
        <f t="array" ref="O707">IF(C707="","",INDEX(FitCurve!$AF$3:$AF$1002,K707))</f>
        <v/>
      </c>
      <c r="P707" s="3" t="str" cm="1">
        <f t="array" ref="P707">IF(C707="","",INDEX(FitCurve!$B$3:$B$1002,H707))</f>
        <v/>
      </c>
      <c r="Q707" s="3" t="str" cm="1">
        <f t="array" ref="Q707">IF(C707="","",INDEX(FitCurve!$B$3:$B$1002,I707))</f>
        <v/>
      </c>
      <c r="R707" s="3" t="str" cm="1">
        <f t="array" ref="R707">IF(C707="","",INDEX(FitCurve!$B$3:$B$1002,J707))</f>
        <v/>
      </c>
      <c r="S707" s="3" t="str" cm="1">
        <f t="array" ref="S707">IF(C707="","",INDEX(FitCurve!$B$3:$B$1002,K707))</f>
        <v/>
      </c>
    </row>
    <row r="708" spans="3:19" x14ac:dyDescent="0.25">
      <c r="C708" s="36"/>
      <c r="D708" s="3" t="str">
        <f>IF(C708="","",IF(OR(C708&gt;MAX(_xlfn.ANCHORARRAY(FitCurve!$E$3)),C708&lt;MIN(_xlfn.ANCHORARRAY(FitCurve!$E$3))),"Out of range",IF(CurveFitting!$N$3="5PL",10^(CurveFitting!$U$26-((LOG10(((CurveFitting!$U$25-CurveFitting!$U$24)/(C708-CurveFitting!$U$24))^(1/CurveFitting!$U$28)-1))/1)/CurveFitting!$U$27),
IF(CurveFitting!$N$3="4PL",10^(CurveFitting!$U$26-((LOG10((CurveFitting!$U$25-CurveFitting!$U$24)/(C708-CurveFitting!$U$24)-1))/CurveFitting!$U$27)),
IF(CurveFitting!$N$3="Linear",(C708-CurveFitting!$U$24)/CurveFitting!$U$25,
IF(CurveFitting!$N$3="Hyperbolic",CurveFitting!$U$25*C708/(CurveFitting!$U$24-C708),
IF(CurveFitting!$N$3="Exp1",CurveFitting!$U$26*LN(CurveFitting!$U$25/(CurveFitting!$U$25-C708)-CurveFitting!$U$24/(CurveFitting!$U$25-C708)),
IF(CurveFitting!$N$3="Exp2",CurveFitting!$U$26*LOG(CurveFitting!$U$24/(CurveFitting!$U$24-C708)-CurveFitting!$U$25/(CurveFitting!$U$24-C708)),""))))))))</f>
        <v/>
      </c>
      <c r="E708" s="3" t="str">
        <f>IFERROR(IF(C708="","",IF(OR(C708&gt;MAX(_xlfn.ANCHORARRAY(FitCurve!$E$3)),C708&lt;MIN(_xlfn.ANCHORARRAY(FitCurve!$E$3))),"Out of range","[ " &amp; TEXT(_xlfn.FORECAST.LINEAR(C708,R708:S708,N708:O708),"#.####") &amp; ", " &amp; TEXT(_xlfn.FORECAST.LINEAR(C708,P708:Q708,L708:M708),"#.####") &amp; " ]")),"")</f>
        <v/>
      </c>
      <c r="H708" s="52" t="str">
        <f>IF(C708="","",_xlfn.XMATCH(C708,FitCurve!AE708:AE1707,-1))</f>
        <v/>
      </c>
      <c r="I708" s="52" t="str">
        <f>IF(C708="","",_xlfn.XMATCH(C708,FitCurve!AE708:AE1707,1))</f>
        <v/>
      </c>
      <c r="J708" s="52" t="str">
        <f>IF(C708="","",_xlfn.XMATCH(C708,FitCurve!AF708:AF1707,-1))</f>
        <v/>
      </c>
      <c r="K708" s="52" t="str">
        <f>IF(C708="","",_xlfn.XMATCH(C708,FitCurve!AF708:AF1707,1))</f>
        <v/>
      </c>
      <c r="L708" s="3" t="str" cm="1">
        <f t="array" ref="L708">IF(C708="","",INDEX(FitCurve!$AE$3:$AE$1002,H708))</f>
        <v/>
      </c>
      <c r="M708" s="3" t="str" cm="1">
        <f t="array" ref="M708">IF(C708="","",INDEX(FitCurve!$AE$3:$AE$1002,I708))</f>
        <v/>
      </c>
      <c r="N708" s="3" t="str" cm="1">
        <f t="array" ref="N708">IF(C708="","",INDEX(FitCurve!$AF$3:$AF$1002,J708))</f>
        <v/>
      </c>
      <c r="O708" s="3" t="str" cm="1">
        <f t="array" ref="O708">IF(C708="","",INDEX(FitCurve!$AF$3:$AF$1002,K708))</f>
        <v/>
      </c>
      <c r="P708" s="3" t="str" cm="1">
        <f t="array" ref="P708">IF(C708="","",INDEX(FitCurve!$B$3:$B$1002,H708))</f>
        <v/>
      </c>
      <c r="Q708" s="3" t="str" cm="1">
        <f t="array" ref="Q708">IF(C708="","",INDEX(FitCurve!$B$3:$B$1002,I708))</f>
        <v/>
      </c>
      <c r="R708" s="3" t="str" cm="1">
        <f t="array" ref="R708">IF(C708="","",INDEX(FitCurve!$B$3:$B$1002,J708))</f>
        <v/>
      </c>
      <c r="S708" s="3" t="str" cm="1">
        <f t="array" ref="S708">IF(C708="","",INDEX(FitCurve!$B$3:$B$1002,K708))</f>
        <v/>
      </c>
    </row>
    <row r="709" spans="3:19" x14ac:dyDescent="0.25">
      <c r="C709" s="36"/>
      <c r="D709" s="3" t="str">
        <f>IF(C709="","",IF(OR(C709&gt;MAX(_xlfn.ANCHORARRAY(FitCurve!$E$3)),C709&lt;MIN(_xlfn.ANCHORARRAY(FitCurve!$E$3))),"Out of range",IF(CurveFitting!$N$3="5PL",10^(CurveFitting!$U$26-((LOG10(((CurveFitting!$U$25-CurveFitting!$U$24)/(C709-CurveFitting!$U$24))^(1/CurveFitting!$U$28)-1))/1)/CurveFitting!$U$27),
IF(CurveFitting!$N$3="4PL",10^(CurveFitting!$U$26-((LOG10((CurveFitting!$U$25-CurveFitting!$U$24)/(C709-CurveFitting!$U$24)-1))/CurveFitting!$U$27)),
IF(CurveFitting!$N$3="Linear",(C709-CurveFitting!$U$24)/CurveFitting!$U$25,
IF(CurveFitting!$N$3="Hyperbolic",CurveFitting!$U$25*C709/(CurveFitting!$U$24-C709),
IF(CurveFitting!$N$3="Exp1",CurveFitting!$U$26*LN(CurveFitting!$U$25/(CurveFitting!$U$25-C709)-CurveFitting!$U$24/(CurveFitting!$U$25-C709)),
IF(CurveFitting!$N$3="Exp2",CurveFitting!$U$26*LOG(CurveFitting!$U$24/(CurveFitting!$U$24-C709)-CurveFitting!$U$25/(CurveFitting!$U$24-C709)),""))))))))</f>
        <v/>
      </c>
      <c r="E709" s="3" t="str">
        <f>IFERROR(IF(C709="","",IF(OR(C709&gt;MAX(_xlfn.ANCHORARRAY(FitCurve!$E$3)),C709&lt;MIN(_xlfn.ANCHORARRAY(FitCurve!$E$3))),"Out of range","[ " &amp; TEXT(_xlfn.FORECAST.LINEAR(C709,R709:S709,N709:O709),"#.####") &amp; ", " &amp; TEXT(_xlfn.FORECAST.LINEAR(C709,P709:Q709,L709:M709),"#.####") &amp; " ]")),"")</f>
        <v/>
      </c>
      <c r="H709" s="52" t="str">
        <f>IF(C709="","",_xlfn.XMATCH(C709,FitCurve!AE709:AE1708,-1))</f>
        <v/>
      </c>
      <c r="I709" s="52" t="str">
        <f>IF(C709="","",_xlfn.XMATCH(C709,FitCurve!AE709:AE1708,1))</f>
        <v/>
      </c>
      <c r="J709" s="52" t="str">
        <f>IF(C709="","",_xlfn.XMATCH(C709,FitCurve!AF709:AF1708,-1))</f>
        <v/>
      </c>
      <c r="K709" s="52" t="str">
        <f>IF(C709="","",_xlfn.XMATCH(C709,FitCurve!AF709:AF1708,1))</f>
        <v/>
      </c>
      <c r="L709" s="3" t="str" cm="1">
        <f t="array" ref="L709">IF(C709="","",INDEX(FitCurve!$AE$3:$AE$1002,H709))</f>
        <v/>
      </c>
      <c r="M709" s="3" t="str" cm="1">
        <f t="array" ref="M709">IF(C709="","",INDEX(FitCurve!$AE$3:$AE$1002,I709))</f>
        <v/>
      </c>
      <c r="N709" s="3" t="str" cm="1">
        <f t="array" ref="N709">IF(C709="","",INDEX(FitCurve!$AF$3:$AF$1002,J709))</f>
        <v/>
      </c>
      <c r="O709" s="3" t="str" cm="1">
        <f t="array" ref="O709">IF(C709="","",INDEX(FitCurve!$AF$3:$AF$1002,K709))</f>
        <v/>
      </c>
      <c r="P709" s="3" t="str" cm="1">
        <f t="array" ref="P709">IF(C709="","",INDEX(FitCurve!$B$3:$B$1002,H709))</f>
        <v/>
      </c>
      <c r="Q709" s="3" t="str" cm="1">
        <f t="array" ref="Q709">IF(C709="","",INDEX(FitCurve!$B$3:$B$1002,I709))</f>
        <v/>
      </c>
      <c r="R709" s="3" t="str" cm="1">
        <f t="array" ref="R709">IF(C709="","",INDEX(FitCurve!$B$3:$B$1002,J709))</f>
        <v/>
      </c>
      <c r="S709" s="3" t="str" cm="1">
        <f t="array" ref="S709">IF(C709="","",INDEX(FitCurve!$B$3:$B$1002,K709))</f>
        <v/>
      </c>
    </row>
    <row r="710" spans="3:19" x14ac:dyDescent="0.25">
      <c r="C710" s="36"/>
      <c r="D710" s="3" t="str">
        <f>IF(C710="","",IF(OR(C710&gt;MAX(_xlfn.ANCHORARRAY(FitCurve!$E$3)),C710&lt;MIN(_xlfn.ANCHORARRAY(FitCurve!$E$3))),"Out of range",IF(CurveFitting!$N$3="5PL",10^(CurveFitting!$U$26-((LOG10(((CurveFitting!$U$25-CurveFitting!$U$24)/(C710-CurveFitting!$U$24))^(1/CurveFitting!$U$28)-1))/1)/CurveFitting!$U$27),
IF(CurveFitting!$N$3="4PL",10^(CurveFitting!$U$26-((LOG10((CurveFitting!$U$25-CurveFitting!$U$24)/(C710-CurveFitting!$U$24)-1))/CurveFitting!$U$27)),
IF(CurveFitting!$N$3="Linear",(C710-CurveFitting!$U$24)/CurveFitting!$U$25,
IF(CurveFitting!$N$3="Hyperbolic",CurveFitting!$U$25*C710/(CurveFitting!$U$24-C710),
IF(CurveFitting!$N$3="Exp1",CurveFitting!$U$26*LN(CurveFitting!$U$25/(CurveFitting!$U$25-C710)-CurveFitting!$U$24/(CurveFitting!$U$25-C710)),
IF(CurveFitting!$N$3="Exp2",CurveFitting!$U$26*LOG(CurveFitting!$U$24/(CurveFitting!$U$24-C710)-CurveFitting!$U$25/(CurveFitting!$U$24-C710)),""))))))))</f>
        <v/>
      </c>
      <c r="E710" s="3" t="str">
        <f>IFERROR(IF(C710="","",IF(OR(C710&gt;MAX(_xlfn.ANCHORARRAY(FitCurve!$E$3)),C710&lt;MIN(_xlfn.ANCHORARRAY(FitCurve!$E$3))),"Out of range","[ " &amp; TEXT(_xlfn.FORECAST.LINEAR(C710,R710:S710,N710:O710),"#.####") &amp; ", " &amp; TEXT(_xlfn.FORECAST.LINEAR(C710,P710:Q710,L710:M710),"#.####") &amp; " ]")),"")</f>
        <v/>
      </c>
      <c r="H710" s="52" t="str">
        <f>IF(C710="","",_xlfn.XMATCH(C710,FitCurve!AE710:AE1709,-1))</f>
        <v/>
      </c>
      <c r="I710" s="52" t="str">
        <f>IF(C710="","",_xlfn.XMATCH(C710,FitCurve!AE710:AE1709,1))</f>
        <v/>
      </c>
      <c r="J710" s="52" t="str">
        <f>IF(C710="","",_xlfn.XMATCH(C710,FitCurve!AF710:AF1709,-1))</f>
        <v/>
      </c>
      <c r="K710" s="52" t="str">
        <f>IF(C710="","",_xlfn.XMATCH(C710,FitCurve!AF710:AF1709,1))</f>
        <v/>
      </c>
      <c r="L710" s="3" t="str" cm="1">
        <f t="array" ref="L710">IF(C710="","",INDEX(FitCurve!$AE$3:$AE$1002,H710))</f>
        <v/>
      </c>
      <c r="M710" s="3" t="str" cm="1">
        <f t="array" ref="M710">IF(C710="","",INDEX(FitCurve!$AE$3:$AE$1002,I710))</f>
        <v/>
      </c>
      <c r="N710" s="3" t="str" cm="1">
        <f t="array" ref="N710">IF(C710="","",INDEX(FitCurve!$AF$3:$AF$1002,J710))</f>
        <v/>
      </c>
      <c r="O710" s="3" t="str" cm="1">
        <f t="array" ref="O710">IF(C710="","",INDEX(FitCurve!$AF$3:$AF$1002,K710))</f>
        <v/>
      </c>
      <c r="P710" s="3" t="str" cm="1">
        <f t="array" ref="P710">IF(C710="","",INDEX(FitCurve!$B$3:$B$1002,H710))</f>
        <v/>
      </c>
      <c r="Q710" s="3" t="str" cm="1">
        <f t="array" ref="Q710">IF(C710="","",INDEX(FitCurve!$B$3:$B$1002,I710))</f>
        <v/>
      </c>
      <c r="R710" s="3" t="str" cm="1">
        <f t="array" ref="R710">IF(C710="","",INDEX(FitCurve!$B$3:$B$1002,J710))</f>
        <v/>
      </c>
      <c r="S710" s="3" t="str" cm="1">
        <f t="array" ref="S710">IF(C710="","",INDEX(FitCurve!$B$3:$B$1002,K710))</f>
        <v/>
      </c>
    </row>
    <row r="711" spans="3:19" x14ac:dyDescent="0.25">
      <c r="C711" s="36"/>
      <c r="D711" s="3" t="str">
        <f>IF(C711="","",IF(OR(C711&gt;MAX(_xlfn.ANCHORARRAY(FitCurve!$E$3)),C711&lt;MIN(_xlfn.ANCHORARRAY(FitCurve!$E$3))),"Out of range",IF(CurveFitting!$N$3="5PL",10^(CurveFitting!$U$26-((LOG10(((CurveFitting!$U$25-CurveFitting!$U$24)/(C711-CurveFitting!$U$24))^(1/CurveFitting!$U$28)-1))/1)/CurveFitting!$U$27),
IF(CurveFitting!$N$3="4PL",10^(CurveFitting!$U$26-((LOG10((CurveFitting!$U$25-CurveFitting!$U$24)/(C711-CurveFitting!$U$24)-1))/CurveFitting!$U$27)),
IF(CurveFitting!$N$3="Linear",(C711-CurveFitting!$U$24)/CurveFitting!$U$25,
IF(CurveFitting!$N$3="Hyperbolic",CurveFitting!$U$25*C711/(CurveFitting!$U$24-C711),
IF(CurveFitting!$N$3="Exp1",CurveFitting!$U$26*LN(CurveFitting!$U$25/(CurveFitting!$U$25-C711)-CurveFitting!$U$24/(CurveFitting!$U$25-C711)),
IF(CurveFitting!$N$3="Exp2",CurveFitting!$U$26*LOG(CurveFitting!$U$24/(CurveFitting!$U$24-C711)-CurveFitting!$U$25/(CurveFitting!$U$24-C711)),""))))))))</f>
        <v/>
      </c>
      <c r="E711" s="3" t="str">
        <f>IFERROR(IF(C711="","",IF(OR(C711&gt;MAX(_xlfn.ANCHORARRAY(FitCurve!$E$3)),C711&lt;MIN(_xlfn.ANCHORARRAY(FitCurve!$E$3))),"Out of range","[ " &amp; TEXT(_xlfn.FORECAST.LINEAR(C711,R711:S711,N711:O711),"#.####") &amp; ", " &amp; TEXT(_xlfn.FORECAST.LINEAR(C711,P711:Q711,L711:M711),"#.####") &amp; " ]")),"")</f>
        <v/>
      </c>
      <c r="H711" s="52" t="str">
        <f>IF(C711="","",_xlfn.XMATCH(C711,FitCurve!AE711:AE1710,-1))</f>
        <v/>
      </c>
      <c r="I711" s="52" t="str">
        <f>IF(C711="","",_xlfn.XMATCH(C711,FitCurve!AE711:AE1710,1))</f>
        <v/>
      </c>
      <c r="J711" s="52" t="str">
        <f>IF(C711="","",_xlfn.XMATCH(C711,FitCurve!AF711:AF1710,-1))</f>
        <v/>
      </c>
      <c r="K711" s="52" t="str">
        <f>IF(C711="","",_xlfn.XMATCH(C711,FitCurve!AF711:AF1710,1))</f>
        <v/>
      </c>
      <c r="L711" s="3" t="str" cm="1">
        <f t="array" ref="L711">IF(C711="","",INDEX(FitCurve!$AE$3:$AE$1002,H711))</f>
        <v/>
      </c>
      <c r="M711" s="3" t="str" cm="1">
        <f t="array" ref="M711">IF(C711="","",INDEX(FitCurve!$AE$3:$AE$1002,I711))</f>
        <v/>
      </c>
      <c r="N711" s="3" t="str" cm="1">
        <f t="array" ref="N711">IF(C711="","",INDEX(FitCurve!$AF$3:$AF$1002,J711))</f>
        <v/>
      </c>
      <c r="O711" s="3" t="str" cm="1">
        <f t="array" ref="O711">IF(C711="","",INDEX(FitCurve!$AF$3:$AF$1002,K711))</f>
        <v/>
      </c>
      <c r="P711" s="3" t="str" cm="1">
        <f t="array" ref="P711">IF(C711="","",INDEX(FitCurve!$B$3:$B$1002,H711))</f>
        <v/>
      </c>
      <c r="Q711" s="3" t="str" cm="1">
        <f t="array" ref="Q711">IF(C711="","",INDEX(FitCurve!$B$3:$B$1002,I711))</f>
        <v/>
      </c>
      <c r="R711" s="3" t="str" cm="1">
        <f t="array" ref="R711">IF(C711="","",INDEX(FitCurve!$B$3:$B$1002,J711))</f>
        <v/>
      </c>
      <c r="S711" s="3" t="str" cm="1">
        <f t="array" ref="S711">IF(C711="","",INDEX(FitCurve!$B$3:$B$1002,K711))</f>
        <v/>
      </c>
    </row>
    <row r="712" spans="3:19" x14ac:dyDescent="0.25">
      <c r="C712" s="36"/>
      <c r="D712" s="3" t="str">
        <f>IF(C712="","",IF(OR(C712&gt;MAX(_xlfn.ANCHORARRAY(FitCurve!$E$3)),C712&lt;MIN(_xlfn.ANCHORARRAY(FitCurve!$E$3))),"Out of range",IF(CurveFitting!$N$3="5PL",10^(CurveFitting!$U$26-((LOG10(((CurveFitting!$U$25-CurveFitting!$U$24)/(C712-CurveFitting!$U$24))^(1/CurveFitting!$U$28)-1))/1)/CurveFitting!$U$27),
IF(CurveFitting!$N$3="4PL",10^(CurveFitting!$U$26-((LOG10((CurveFitting!$U$25-CurveFitting!$U$24)/(C712-CurveFitting!$U$24)-1))/CurveFitting!$U$27)),
IF(CurveFitting!$N$3="Linear",(C712-CurveFitting!$U$24)/CurveFitting!$U$25,
IF(CurveFitting!$N$3="Hyperbolic",CurveFitting!$U$25*C712/(CurveFitting!$U$24-C712),
IF(CurveFitting!$N$3="Exp1",CurveFitting!$U$26*LN(CurveFitting!$U$25/(CurveFitting!$U$25-C712)-CurveFitting!$U$24/(CurveFitting!$U$25-C712)),
IF(CurveFitting!$N$3="Exp2",CurveFitting!$U$26*LOG(CurveFitting!$U$24/(CurveFitting!$U$24-C712)-CurveFitting!$U$25/(CurveFitting!$U$24-C712)),""))))))))</f>
        <v/>
      </c>
      <c r="E712" s="3" t="str">
        <f>IFERROR(IF(C712="","",IF(OR(C712&gt;MAX(_xlfn.ANCHORARRAY(FitCurve!$E$3)),C712&lt;MIN(_xlfn.ANCHORARRAY(FitCurve!$E$3))),"Out of range","[ " &amp; TEXT(_xlfn.FORECAST.LINEAR(C712,R712:S712,N712:O712),"#.####") &amp; ", " &amp; TEXT(_xlfn.FORECAST.LINEAR(C712,P712:Q712,L712:M712),"#.####") &amp; " ]")),"")</f>
        <v/>
      </c>
      <c r="H712" s="52" t="str">
        <f>IF(C712="","",_xlfn.XMATCH(C712,FitCurve!AE712:AE1711,-1))</f>
        <v/>
      </c>
      <c r="I712" s="52" t="str">
        <f>IF(C712="","",_xlfn.XMATCH(C712,FitCurve!AE712:AE1711,1))</f>
        <v/>
      </c>
      <c r="J712" s="52" t="str">
        <f>IF(C712="","",_xlfn.XMATCH(C712,FitCurve!AF712:AF1711,-1))</f>
        <v/>
      </c>
      <c r="K712" s="52" t="str">
        <f>IF(C712="","",_xlfn.XMATCH(C712,FitCurve!AF712:AF1711,1))</f>
        <v/>
      </c>
      <c r="L712" s="3" t="str" cm="1">
        <f t="array" ref="L712">IF(C712="","",INDEX(FitCurve!$AE$3:$AE$1002,H712))</f>
        <v/>
      </c>
      <c r="M712" s="3" t="str" cm="1">
        <f t="array" ref="M712">IF(C712="","",INDEX(FitCurve!$AE$3:$AE$1002,I712))</f>
        <v/>
      </c>
      <c r="N712" s="3" t="str" cm="1">
        <f t="array" ref="N712">IF(C712="","",INDEX(FitCurve!$AF$3:$AF$1002,J712))</f>
        <v/>
      </c>
      <c r="O712" s="3" t="str" cm="1">
        <f t="array" ref="O712">IF(C712="","",INDEX(FitCurve!$AF$3:$AF$1002,K712))</f>
        <v/>
      </c>
      <c r="P712" s="3" t="str" cm="1">
        <f t="array" ref="P712">IF(C712="","",INDEX(FitCurve!$B$3:$B$1002,H712))</f>
        <v/>
      </c>
      <c r="Q712" s="3" t="str" cm="1">
        <f t="array" ref="Q712">IF(C712="","",INDEX(FitCurve!$B$3:$B$1002,I712))</f>
        <v/>
      </c>
      <c r="R712" s="3" t="str" cm="1">
        <f t="array" ref="R712">IF(C712="","",INDEX(FitCurve!$B$3:$B$1002,J712))</f>
        <v/>
      </c>
      <c r="S712" s="3" t="str" cm="1">
        <f t="array" ref="S712">IF(C712="","",INDEX(FitCurve!$B$3:$B$1002,K712))</f>
        <v/>
      </c>
    </row>
    <row r="713" spans="3:19" x14ac:dyDescent="0.25">
      <c r="C713" s="36"/>
      <c r="D713" s="3" t="str">
        <f>IF(C713="","",IF(OR(C713&gt;MAX(_xlfn.ANCHORARRAY(FitCurve!$E$3)),C713&lt;MIN(_xlfn.ANCHORARRAY(FitCurve!$E$3))),"Out of range",IF(CurveFitting!$N$3="5PL",10^(CurveFitting!$U$26-((LOG10(((CurveFitting!$U$25-CurveFitting!$U$24)/(C713-CurveFitting!$U$24))^(1/CurveFitting!$U$28)-1))/1)/CurveFitting!$U$27),
IF(CurveFitting!$N$3="4PL",10^(CurveFitting!$U$26-((LOG10((CurveFitting!$U$25-CurveFitting!$U$24)/(C713-CurveFitting!$U$24)-1))/CurveFitting!$U$27)),
IF(CurveFitting!$N$3="Linear",(C713-CurveFitting!$U$24)/CurveFitting!$U$25,
IF(CurveFitting!$N$3="Hyperbolic",CurveFitting!$U$25*C713/(CurveFitting!$U$24-C713),
IF(CurveFitting!$N$3="Exp1",CurveFitting!$U$26*LN(CurveFitting!$U$25/(CurveFitting!$U$25-C713)-CurveFitting!$U$24/(CurveFitting!$U$25-C713)),
IF(CurveFitting!$N$3="Exp2",CurveFitting!$U$26*LOG(CurveFitting!$U$24/(CurveFitting!$U$24-C713)-CurveFitting!$U$25/(CurveFitting!$U$24-C713)),""))))))))</f>
        <v/>
      </c>
      <c r="E713" s="3" t="str">
        <f>IFERROR(IF(C713="","",IF(OR(C713&gt;MAX(_xlfn.ANCHORARRAY(FitCurve!$E$3)),C713&lt;MIN(_xlfn.ANCHORARRAY(FitCurve!$E$3))),"Out of range","[ " &amp; TEXT(_xlfn.FORECAST.LINEAR(C713,R713:S713,N713:O713),"#.####") &amp; ", " &amp; TEXT(_xlfn.FORECAST.LINEAR(C713,P713:Q713,L713:M713),"#.####") &amp; " ]")),"")</f>
        <v/>
      </c>
      <c r="H713" s="52" t="str">
        <f>IF(C713="","",_xlfn.XMATCH(C713,FitCurve!AE713:AE1712,-1))</f>
        <v/>
      </c>
      <c r="I713" s="52" t="str">
        <f>IF(C713="","",_xlfn.XMATCH(C713,FitCurve!AE713:AE1712,1))</f>
        <v/>
      </c>
      <c r="J713" s="52" t="str">
        <f>IF(C713="","",_xlfn.XMATCH(C713,FitCurve!AF713:AF1712,-1))</f>
        <v/>
      </c>
      <c r="K713" s="52" t="str">
        <f>IF(C713="","",_xlfn.XMATCH(C713,FitCurve!AF713:AF1712,1))</f>
        <v/>
      </c>
      <c r="L713" s="3" t="str" cm="1">
        <f t="array" ref="L713">IF(C713="","",INDEX(FitCurve!$AE$3:$AE$1002,H713))</f>
        <v/>
      </c>
      <c r="M713" s="3" t="str" cm="1">
        <f t="array" ref="M713">IF(C713="","",INDEX(FitCurve!$AE$3:$AE$1002,I713))</f>
        <v/>
      </c>
      <c r="N713" s="3" t="str" cm="1">
        <f t="array" ref="N713">IF(C713="","",INDEX(FitCurve!$AF$3:$AF$1002,J713))</f>
        <v/>
      </c>
      <c r="O713" s="3" t="str" cm="1">
        <f t="array" ref="O713">IF(C713="","",INDEX(FitCurve!$AF$3:$AF$1002,K713))</f>
        <v/>
      </c>
      <c r="P713" s="3" t="str" cm="1">
        <f t="array" ref="P713">IF(C713="","",INDEX(FitCurve!$B$3:$B$1002,H713))</f>
        <v/>
      </c>
      <c r="Q713" s="3" t="str" cm="1">
        <f t="array" ref="Q713">IF(C713="","",INDEX(FitCurve!$B$3:$B$1002,I713))</f>
        <v/>
      </c>
      <c r="R713" s="3" t="str" cm="1">
        <f t="array" ref="R713">IF(C713="","",INDEX(FitCurve!$B$3:$B$1002,J713))</f>
        <v/>
      </c>
      <c r="S713" s="3" t="str" cm="1">
        <f t="array" ref="S713">IF(C713="","",INDEX(FitCurve!$B$3:$B$1002,K713))</f>
        <v/>
      </c>
    </row>
    <row r="714" spans="3:19" x14ac:dyDescent="0.25">
      <c r="C714" s="36"/>
      <c r="D714" s="3" t="str">
        <f>IF(C714="","",IF(OR(C714&gt;MAX(_xlfn.ANCHORARRAY(FitCurve!$E$3)),C714&lt;MIN(_xlfn.ANCHORARRAY(FitCurve!$E$3))),"Out of range",IF(CurveFitting!$N$3="5PL",10^(CurveFitting!$U$26-((LOG10(((CurveFitting!$U$25-CurveFitting!$U$24)/(C714-CurveFitting!$U$24))^(1/CurveFitting!$U$28)-1))/1)/CurveFitting!$U$27),
IF(CurveFitting!$N$3="4PL",10^(CurveFitting!$U$26-((LOG10((CurveFitting!$U$25-CurveFitting!$U$24)/(C714-CurveFitting!$U$24)-1))/CurveFitting!$U$27)),
IF(CurveFitting!$N$3="Linear",(C714-CurveFitting!$U$24)/CurveFitting!$U$25,
IF(CurveFitting!$N$3="Hyperbolic",CurveFitting!$U$25*C714/(CurveFitting!$U$24-C714),
IF(CurveFitting!$N$3="Exp1",CurveFitting!$U$26*LN(CurveFitting!$U$25/(CurveFitting!$U$25-C714)-CurveFitting!$U$24/(CurveFitting!$U$25-C714)),
IF(CurveFitting!$N$3="Exp2",CurveFitting!$U$26*LOG(CurveFitting!$U$24/(CurveFitting!$U$24-C714)-CurveFitting!$U$25/(CurveFitting!$U$24-C714)),""))))))))</f>
        <v/>
      </c>
      <c r="E714" s="3" t="str">
        <f>IFERROR(IF(C714="","",IF(OR(C714&gt;MAX(_xlfn.ANCHORARRAY(FitCurve!$E$3)),C714&lt;MIN(_xlfn.ANCHORARRAY(FitCurve!$E$3))),"Out of range","[ " &amp; TEXT(_xlfn.FORECAST.LINEAR(C714,R714:S714,N714:O714),"#.####") &amp; ", " &amp; TEXT(_xlfn.FORECAST.LINEAR(C714,P714:Q714,L714:M714),"#.####") &amp; " ]")),"")</f>
        <v/>
      </c>
      <c r="H714" s="52" t="str">
        <f>IF(C714="","",_xlfn.XMATCH(C714,FitCurve!AE714:AE1713,-1))</f>
        <v/>
      </c>
      <c r="I714" s="52" t="str">
        <f>IF(C714="","",_xlfn.XMATCH(C714,FitCurve!AE714:AE1713,1))</f>
        <v/>
      </c>
      <c r="J714" s="52" t="str">
        <f>IF(C714="","",_xlfn.XMATCH(C714,FitCurve!AF714:AF1713,-1))</f>
        <v/>
      </c>
      <c r="K714" s="52" t="str">
        <f>IF(C714="","",_xlfn.XMATCH(C714,FitCurve!AF714:AF1713,1))</f>
        <v/>
      </c>
      <c r="L714" s="3" t="str" cm="1">
        <f t="array" ref="L714">IF(C714="","",INDEX(FitCurve!$AE$3:$AE$1002,H714))</f>
        <v/>
      </c>
      <c r="M714" s="3" t="str" cm="1">
        <f t="array" ref="M714">IF(C714="","",INDEX(FitCurve!$AE$3:$AE$1002,I714))</f>
        <v/>
      </c>
      <c r="N714" s="3" t="str" cm="1">
        <f t="array" ref="N714">IF(C714="","",INDEX(FitCurve!$AF$3:$AF$1002,J714))</f>
        <v/>
      </c>
      <c r="O714" s="3" t="str" cm="1">
        <f t="array" ref="O714">IF(C714="","",INDEX(FitCurve!$AF$3:$AF$1002,K714))</f>
        <v/>
      </c>
      <c r="P714" s="3" t="str" cm="1">
        <f t="array" ref="P714">IF(C714="","",INDEX(FitCurve!$B$3:$B$1002,H714))</f>
        <v/>
      </c>
      <c r="Q714" s="3" t="str" cm="1">
        <f t="array" ref="Q714">IF(C714="","",INDEX(FitCurve!$B$3:$B$1002,I714))</f>
        <v/>
      </c>
      <c r="R714" s="3" t="str" cm="1">
        <f t="array" ref="R714">IF(C714="","",INDEX(FitCurve!$B$3:$B$1002,J714))</f>
        <v/>
      </c>
      <c r="S714" s="3" t="str" cm="1">
        <f t="array" ref="S714">IF(C714="","",INDEX(FitCurve!$B$3:$B$1002,K714))</f>
        <v/>
      </c>
    </row>
    <row r="715" spans="3:19" x14ac:dyDescent="0.25">
      <c r="C715" s="36"/>
      <c r="D715" s="3" t="str">
        <f>IF(C715="","",IF(OR(C715&gt;MAX(_xlfn.ANCHORARRAY(FitCurve!$E$3)),C715&lt;MIN(_xlfn.ANCHORARRAY(FitCurve!$E$3))),"Out of range",IF(CurveFitting!$N$3="5PL",10^(CurveFitting!$U$26-((LOG10(((CurveFitting!$U$25-CurveFitting!$U$24)/(C715-CurveFitting!$U$24))^(1/CurveFitting!$U$28)-1))/1)/CurveFitting!$U$27),
IF(CurveFitting!$N$3="4PL",10^(CurveFitting!$U$26-((LOG10((CurveFitting!$U$25-CurveFitting!$U$24)/(C715-CurveFitting!$U$24)-1))/CurveFitting!$U$27)),
IF(CurveFitting!$N$3="Linear",(C715-CurveFitting!$U$24)/CurveFitting!$U$25,
IF(CurveFitting!$N$3="Hyperbolic",CurveFitting!$U$25*C715/(CurveFitting!$U$24-C715),
IF(CurveFitting!$N$3="Exp1",CurveFitting!$U$26*LN(CurveFitting!$U$25/(CurveFitting!$U$25-C715)-CurveFitting!$U$24/(CurveFitting!$U$25-C715)),
IF(CurveFitting!$N$3="Exp2",CurveFitting!$U$26*LOG(CurveFitting!$U$24/(CurveFitting!$U$24-C715)-CurveFitting!$U$25/(CurveFitting!$U$24-C715)),""))))))))</f>
        <v/>
      </c>
      <c r="E715" s="3" t="str">
        <f>IFERROR(IF(C715="","",IF(OR(C715&gt;MAX(_xlfn.ANCHORARRAY(FitCurve!$E$3)),C715&lt;MIN(_xlfn.ANCHORARRAY(FitCurve!$E$3))),"Out of range","[ " &amp; TEXT(_xlfn.FORECAST.LINEAR(C715,R715:S715,N715:O715),"#.####") &amp; ", " &amp; TEXT(_xlfn.FORECAST.LINEAR(C715,P715:Q715,L715:M715),"#.####") &amp; " ]")),"")</f>
        <v/>
      </c>
      <c r="H715" s="52" t="str">
        <f>IF(C715="","",_xlfn.XMATCH(C715,FitCurve!AE715:AE1714,-1))</f>
        <v/>
      </c>
      <c r="I715" s="52" t="str">
        <f>IF(C715="","",_xlfn.XMATCH(C715,FitCurve!AE715:AE1714,1))</f>
        <v/>
      </c>
      <c r="J715" s="52" t="str">
        <f>IF(C715="","",_xlfn.XMATCH(C715,FitCurve!AF715:AF1714,-1))</f>
        <v/>
      </c>
      <c r="K715" s="52" t="str">
        <f>IF(C715="","",_xlfn.XMATCH(C715,FitCurve!AF715:AF1714,1))</f>
        <v/>
      </c>
      <c r="L715" s="3" t="str" cm="1">
        <f t="array" ref="L715">IF(C715="","",INDEX(FitCurve!$AE$3:$AE$1002,H715))</f>
        <v/>
      </c>
      <c r="M715" s="3" t="str" cm="1">
        <f t="array" ref="M715">IF(C715="","",INDEX(FitCurve!$AE$3:$AE$1002,I715))</f>
        <v/>
      </c>
      <c r="N715" s="3" t="str" cm="1">
        <f t="array" ref="N715">IF(C715="","",INDEX(FitCurve!$AF$3:$AF$1002,J715))</f>
        <v/>
      </c>
      <c r="O715" s="3" t="str" cm="1">
        <f t="array" ref="O715">IF(C715="","",INDEX(FitCurve!$AF$3:$AF$1002,K715))</f>
        <v/>
      </c>
      <c r="P715" s="3" t="str" cm="1">
        <f t="array" ref="P715">IF(C715="","",INDEX(FitCurve!$B$3:$B$1002,H715))</f>
        <v/>
      </c>
      <c r="Q715" s="3" t="str" cm="1">
        <f t="array" ref="Q715">IF(C715="","",INDEX(FitCurve!$B$3:$B$1002,I715))</f>
        <v/>
      </c>
      <c r="R715" s="3" t="str" cm="1">
        <f t="array" ref="R715">IF(C715="","",INDEX(FitCurve!$B$3:$B$1002,J715))</f>
        <v/>
      </c>
      <c r="S715" s="3" t="str" cm="1">
        <f t="array" ref="S715">IF(C715="","",INDEX(FitCurve!$B$3:$B$1002,K715))</f>
        <v/>
      </c>
    </row>
    <row r="716" spans="3:19" x14ac:dyDescent="0.25">
      <c r="C716" s="36"/>
      <c r="D716" s="3" t="str">
        <f>IF(C716="","",IF(OR(C716&gt;MAX(_xlfn.ANCHORARRAY(FitCurve!$E$3)),C716&lt;MIN(_xlfn.ANCHORARRAY(FitCurve!$E$3))),"Out of range",IF(CurveFitting!$N$3="5PL",10^(CurveFitting!$U$26-((LOG10(((CurveFitting!$U$25-CurveFitting!$U$24)/(C716-CurveFitting!$U$24))^(1/CurveFitting!$U$28)-1))/1)/CurveFitting!$U$27),
IF(CurveFitting!$N$3="4PL",10^(CurveFitting!$U$26-((LOG10((CurveFitting!$U$25-CurveFitting!$U$24)/(C716-CurveFitting!$U$24)-1))/CurveFitting!$U$27)),
IF(CurveFitting!$N$3="Linear",(C716-CurveFitting!$U$24)/CurveFitting!$U$25,
IF(CurveFitting!$N$3="Hyperbolic",CurveFitting!$U$25*C716/(CurveFitting!$U$24-C716),
IF(CurveFitting!$N$3="Exp1",CurveFitting!$U$26*LN(CurveFitting!$U$25/(CurveFitting!$U$25-C716)-CurveFitting!$U$24/(CurveFitting!$U$25-C716)),
IF(CurveFitting!$N$3="Exp2",CurveFitting!$U$26*LOG(CurveFitting!$U$24/(CurveFitting!$U$24-C716)-CurveFitting!$U$25/(CurveFitting!$U$24-C716)),""))))))))</f>
        <v/>
      </c>
      <c r="E716" s="3" t="str">
        <f>IFERROR(IF(C716="","",IF(OR(C716&gt;MAX(_xlfn.ANCHORARRAY(FitCurve!$E$3)),C716&lt;MIN(_xlfn.ANCHORARRAY(FitCurve!$E$3))),"Out of range","[ " &amp; TEXT(_xlfn.FORECAST.LINEAR(C716,R716:S716,N716:O716),"#.####") &amp; ", " &amp; TEXT(_xlfn.FORECAST.LINEAR(C716,P716:Q716,L716:M716),"#.####") &amp; " ]")),"")</f>
        <v/>
      </c>
      <c r="H716" s="52" t="str">
        <f>IF(C716="","",_xlfn.XMATCH(C716,FitCurve!AE716:AE1715,-1))</f>
        <v/>
      </c>
      <c r="I716" s="52" t="str">
        <f>IF(C716="","",_xlfn.XMATCH(C716,FitCurve!AE716:AE1715,1))</f>
        <v/>
      </c>
      <c r="J716" s="52" t="str">
        <f>IF(C716="","",_xlfn.XMATCH(C716,FitCurve!AF716:AF1715,-1))</f>
        <v/>
      </c>
      <c r="K716" s="52" t="str">
        <f>IF(C716="","",_xlfn.XMATCH(C716,FitCurve!AF716:AF1715,1))</f>
        <v/>
      </c>
      <c r="L716" s="3" t="str" cm="1">
        <f t="array" ref="L716">IF(C716="","",INDEX(FitCurve!$AE$3:$AE$1002,H716))</f>
        <v/>
      </c>
      <c r="M716" s="3" t="str" cm="1">
        <f t="array" ref="M716">IF(C716="","",INDEX(FitCurve!$AE$3:$AE$1002,I716))</f>
        <v/>
      </c>
      <c r="N716" s="3" t="str" cm="1">
        <f t="array" ref="N716">IF(C716="","",INDEX(FitCurve!$AF$3:$AF$1002,J716))</f>
        <v/>
      </c>
      <c r="O716" s="3" t="str" cm="1">
        <f t="array" ref="O716">IF(C716="","",INDEX(FitCurve!$AF$3:$AF$1002,K716))</f>
        <v/>
      </c>
      <c r="P716" s="3" t="str" cm="1">
        <f t="array" ref="P716">IF(C716="","",INDEX(FitCurve!$B$3:$B$1002,H716))</f>
        <v/>
      </c>
      <c r="Q716" s="3" t="str" cm="1">
        <f t="array" ref="Q716">IF(C716="","",INDEX(FitCurve!$B$3:$B$1002,I716))</f>
        <v/>
      </c>
      <c r="R716" s="3" t="str" cm="1">
        <f t="array" ref="R716">IF(C716="","",INDEX(FitCurve!$B$3:$B$1002,J716))</f>
        <v/>
      </c>
      <c r="S716" s="3" t="str" cm="1">
        <f t="array" ref="S716">IF(C716="","",INDEX(FitCurve!$B$3:$B$1002,K716))</f>
        <v/>
      </c>
    </row>
    <row r="717" spans="3:19" x14ac:dyDescent="0.25">
      <c r="C717" s="36"/>
      <c r="D717" s="3" t="str">
        <f>IF(C717="","",IF(OR(C717&gt;MAX(_xlfn.ANCHORARRAY(FitCurve!$E$3)),C717&lt;MIN(_xlfn.ANCHORARRAY(FitCurve!$E$3))),"Out of range",IF(CurveFitting!$N$3="5PL",10^(CurveFitting!$U$26-((LOG10(((CurveFitting!$U$25-CurveFitting!$U$24)/(C717-CurveFitting!$U$24))^(1/CurveFitting!$U$28)-1))/1)/CurveFitting!$U$27),
IF(CurveFitting!$N$3="4PL",10^(CurveFitting!$U$26-((LOG10((CurveFitting!$U$25-CurveFitting!$U$24)/(C717-CurveFitting!$U$24)-1))/CurveFitting!$U$27)),
IF(CurveFitting!$N$3="Linear",(C717-CurveFitting!$U$24)/CurveFitting!$U$25,
IF(CurveFitting!$N$3="Hyperbolic",CurveFitting!$U$25*C717/(CurveFitting!$U$24-C717),
IF(CurveFitting!$N$3="Exp1",CurveFitting!$U$26*LN(CurveFitting!$U$25/(CurveFitting!$U$25-C717)-CurveFitting!$U$24/(CurveFitting!$U$25-C717)),
IF(CurveFitting!$N$3="Exp2",CurveFitting!$U$26*LOG(CurveFitting!$U$24/(CurveFitting!$U$24-C717)-CurveFitting!$U$25/(CurveFitting!$U$24-C717)),""))))))))</f>
        <v/>
      </c>
      <c r="E717" s="3" t="str">
        <f>IFERROR(IF(C717="","",IF(OR(C717&gt;MAX(_xlfn.ANCHORARRAY(FitCurve!$E$3)),C717&lt;MIN(_xlfn.ANCHORARRAY(FitCurve!$E$3))),"Out of range","[ " &amp; TEXT(_xlfn.FORECAST.LINEAR(C717,R717:S717,N717:O717),"#.####") &amp; ", " &amp; TEXT(_xlfn.FORECAST.LINEAR(C717,P717:Q717,L717:M717),"#.####") &amp; " ]")),"")</f>
        <v/>
      </c>
      <c r="H717" s="52" t="str">
        <f>IF(C717="","",_xlfn.XMATCH(C717,FitCurve!AE717:AE1716,-1))</f>
        <v/>
      </c>
      <c r="I717" s="52" t="str">
        <f>IF(C717="","",_xlfn.XMATCH(C717,FitCurve!AE717:AE1716,1))</f>
        <v/>
      </c>
      <c r="J717" s="52" t="str">
        <f>IF(C717="","",_xlfn.XMATCH(C717,FitCurve!AF717:AF1716,-1))</f>
        <v/>
      </c>
      <c r="K717" s="52" t="str">
        <f>IF(C717="","",_xlfn.XMATCH(C717,FitCurve!AF717:AF1716,1))</f>
        <v/>
      </c>
      <c r="L717" s="3" t="str" cm="1">
        <f t="array" ref="L717">IF(C717="","",INDEX(FitCurve!$AE$3:$AE$1002,H717))</f>
        <v/>
      </c>
      <c r="M717" s="3" t="str" cm="1">
        <f t="array" ref="M717">IF(C717="","",INDEX(FitCurve!$AE$3:$AE$1002,I717))</f>
        <v/>
      </c>
      <c r="N717" s="3" t="str" cm="1">
        <f t="array" ref="N717">IF(C717="","",INDEX(FitCurve!$AF$3:$AF$1002,J717))</f>
        <v/>
      </c>
      <c r="O717" s="3" t="str" cm="1">
        <f t="array" ref="O717">IF(C717="","",INDEX(FitCurve!$AF$3:$AF$1002,K717))</f>
        <v/>
      </c>
      <c r="P717" s="3" t="str" cm="1">
        <f t="array" ref="P717">IF(C717="","",INDEX(FitCurve!$B$3:$B$1002,H717))</f>
        <v/>
      </c>
      <c r="Q717" s="3" t="str" cm="1">
        <f t="array" ref="Q717">IF(C717="","",INDEX(FitCurve!$B$3:$B$1002,I717))</f>
        <v/>
      </c>
      <c r="R717" s="3" t="str" cm="1">
        <f t="array" ref="R717">IF(C717="","",INDEX(FitCurve!$B$3:$B$1002,J717))</f>
        <v/>
      </c>
      <c r="S717" s="3" t="str" cm="1">
        <f t="array" ref="S717">IF(C717="","",INDEX(FitCurve!$B$3:$B$1002,K717))</f>
        <v/>
      </c>
    </row>
    <row r="718" spans="3:19" x14ac:dyDescent="0.25">
      <c r="C718" s="36"/>
      <c r="D718" s="3" t="str">
        <f>IF(C718="","",IF(OR(C718&gt;MAX(_xlfn.ANCHORARRAY(FitCurve!$E$3)),C718&lt;MIN(_xlfn.ANCHORARRAY(FitCurve!$E$3))),"Out of range",IF(CurveFitting!$N$3="5PL",10^(CurveFitting!$U$26-((LOG10(((CurveFitting!$U$25-CurveFitting!$U$24)/(C718-CurveFitting!$U$24))^(1/CurveFitting!$U$28)-1))/1)/CurveFitting!$U$27),
IF(CurveFitting!$N$3="4PL",10^(CurveFitting!$U$26-((LOG10((CurveFitting!$U$25-CurveFitting!$U$24)/(C718-CurveFitting!$U$24)-1))/CurveFitting!$U$27)),
IF(CurveFitting!$N$3="Linear",(C718-CurveFitting!$U$24)/CurveFitting!$U$25,
IF(CurveFitting!$N$3="Hyperbolic",CurveFitting!$U$25*C718/(CurveFitting!$U$24-C718),
IF(CurveFitting!$N$3="Exp1",CurveFitting!$U$26*LN(CurveFitting!$U$25/(CurveFitting!$U$25-C718)-CurveFitting!$U$24/(CurveFitting!$U$25-C718)),
IF(CurveFitting!$N$3="Exp2",CurveFitting!$U$26*LOG(CurveFitting!$U$24/(CurveFitting!$U$24-C718)-CurveFitting!$U$25/(CurveFitting!$U$24-C718)),""))))))))</f>
        <v/>
      </c>
      <c r="E718" s="3" t="str">
        <f>IFERROR(IF(C718="","",IF(OR(C718&gt;MAX(_xlfn.ANCHORARRAY(FitCurve!$E$3)),C718&lt;MIN(_xlfn.ANCHORARRAY(FitCurve!$E$3))),"Out of range","[ " &amp; TEXT(_xlfn.FORECAST.LINEAR(C718,R718:S718,N718:O718),"#.####") &amp; ", " &amp; TEXT(_xlfn.FORECAST.LINEAR(C718,P718:Q718,L718:M718),"#.####") &amp; " ]")),"")</f>
        <v/>
      </c>
      <c r="H718" s="52" t="str">
        <f>IF(C718="","",_xlfn.XMATCH(C718,FitCurve!AE718:AE1717,-1))</f>
        <v/>
      </c>
      <c r="I718" s="52" t="str">
        <f>IF(C718="","",_xlfn.XMATCH(C718,FitCurve!AE718:AE1717,1))</f>
        <v/>
      </c>
      <c r="J718" s="52" t="str">
        <f>IF(C718="","",_xlfn.XMATCH(C718,FitCurve!AF718:AF1717,-1))</f>
        <v/>
      </c>
      <c r="K718" s="52" t="str">
        <f>IF(C718="","",_xlfn.XMATCH(C718,FitCurve!AF718:AF1717,1))</f>
        <v/>
      </c>
      <c r="L718" s="3" t="str" cm="1">
        <f t="array" ref="L718">IF(C718="","",INDEX(FitCurve!$AE$3:$AE$1002,H718))</f>
        <v/>
      </c>
      <c r="M718" s="3" t="str" cm="1">
        <f t="array" ref="M718">IF(C718="","",INDEX(FitCurve!$AE$3:$AE$1002,I718))</f>
        <v/>
      </c>
      <c r="N718" s="3" t="str" cm="1">
        <f t="array" ref="N718">IF(C718="","",INDEX(FitCurve!$AF$3:$AF$1002,J718))</f>
        <v/>
      </c>
      <c r="O718" s="3" t="str" cm="1">
        <f t="array" ref="O718">IF(C718="","",INDEX(FitCurve!$AF$3:$AF$1002,K718))</f>
        <v/>
      </c>
      <c r="P718" s="3" t="str" cm="1">
        <f t="array" ref="P718">IF(C718="","",INDEX(FitCurve!$B$3:$B$1002,H718))</f>
        <v/>
      </c>
      <c r="Q718" s="3" t="str" cm="1">
        <f t="array" ref="Q718">IF(C718="","",INDEX(FitCurve!$B$3:$B$1002,I718))</f>
        <v/>
      </c>
      <c r="R718" s="3" t="str" cm="1">
        <f t="array" ref="R718">IF(C718="","",INDEX(FitCurve!$B$3:$B$1002,J718))</f>
        <v/>
      </c>
      <c r="S718" s="3" t="str" cm="1">
        <f t="array" ref="S718">IF(C718="","",INDEX(FitCurve!$B$3:$B$1002,K718))</f>
        <v/>
      </c>
    </row>
    <row r="719" spans="3:19" x14ac:dyDescent="0.25">
      <c r="C719" s="36"/>
      <c r="D719" s="3" t="str">
        <f>IF(C719="","",IF(OR(C719&gt;MAX(_xlfn.ANCHORARRAY(FitCurve!$E$3)),C719&lt;MIN(_xlfn.ANCHORARRAY(FitCurve!$E$3))),"Out of range",IF(CurveFitting!$N$3="5PL",10^(CurveFitting!$U$26-((LOG10(((CurveFitting!$U$25-CurveFitting!$U$24)/(C719-CurveFitting!$U$24))^(1/CurveFitting!$U$28)-1))/1)/CurveFitting!$U$27),
IF(CurveFitting!$N$3="4PL",10^(CurveFitting!$U$26-((LOG10((CurveFitting!$U$25-CurveFitting!$U$24)/(C719-CurveFitting!$U$24)-1))/CurveFitting!$U$27)),
IF(CurveFitting!$N$3="Linear",(C719-CurveFitting!$U$24)/CurveFitting!$U$25,
IF(CurveFitting!$N$3="Hyperbolic",CurveFitting!$U$25*C719/(CurveFitting!$U$24-C719),
IF(CurveFitting!$N$3="Exp1",CurveFitting!$U$26*LN(CurveFitting!$U$25/(CurveFitting!$U$25-C719)-CurveFitting!$U$24/(CurveFitting!$U$25-C719)),
IF(CurveFitting!$N$3="Exp2",CurveFitting!$U$26*LOG(CurveFitting!$U$24/(CurveFitting!$U$24-C719)-CurveFitting!$U$25/(CurveFitting!$U$24-C719)),""))))))))</f>
        <v/>
      </c>
      <c r="E719" s="3" t="str">
        <f>IFERROR(IF(C719="","",IF(OR(C719&gt;MAX(_xlfn.ANCHORARRAY(FitCurve!$E$3)),C719&lt;MIN(_xlfn.ANCHORARRAY(FitCurve!$E$3))),"Out of range","[ " &amp; TEXT(_xlfn.FORECAST.LINEAR(C719,R719:S719,N719:O719),"#.####") &amp; ", " &amp; TEXT(_xlfn.FORECAST.LINEAR(C719,P719:Q719,L719:M719),"#.####") &amp; " ]")),"")</f>
        <v/>
      </c>
      <c r="H719" s="52" t="str">
        <f>IF(C719="","",_xlfn.XMATCH(C719,FitCurve!AE719:AE1718,-1))</f>
        <v/>
      </c>
      <c r="I719" s="52" t="str">
        <f>IF(C719="","",_xlfn.XMATCH(C719,FitCurve!AE719:AE1718,1))</f>
        <v/>
      </c>
      <c r="J719" s="52" t="str">
        <f>IF(C719="","",_xlfn.XMATCH(C719,FitCurve!AF719:AF1718,-1))</f>
        <v/>
      </c>
      <c r="K719" s="52" t="str">
        <f>IF(C719="","",_xlfn.XMATCH(C719,FitCurve!AF719:AF1718,1))</f>
        <v/>
      </c>
      <c r="L719" s="3" t="str" cm="1">
        <f t="array" ref="L719">IF(C719="","",INDEX(FitCurve!$AE$3:$AE$1002,H719))</f>
        <v/>
      </c>
      <c r="M719" s="3" t="str" cm="1">
        <f t="array" ref="M719">IF(C719="","",INDEX(FitCurve!$AE$3:$AE$1002,I719))</f>
        <v/>
      </c>
      <c r="N719" s="3" t="str" cm="1">
        <f t="array" ref="N719">IF(C719="","",INDEX(FitCurve!$AF$3:$AF$1002,J719))</f>
        <v/>
      </c>
      <c r="O719" s="3" t="str" cm="1">
        <f t="array" ref="O719">IF(C719="","",INDEX(FitCurve!$AF$3:$AF$1002,K719))</f>
        <v/>
      </c>
      <c r="P719" s="3" t="str" cm="1">
        <f t="array" ref="P719">IF(C719="","",INDEX(FitCurve!$B$3:$B$1002,H719))</f>
        <v/>
      </c>
      <c r="Q719" s="3" t="str" cm="1">
        <f t="array" ref="Q719">IF(C719="","",INDEX(FitCurve!$B$3:$B$1002,I719))</f>
        <v/>
      </c>
      <c r="R719" s="3" t="str" cm="1">
        <f t="array" ref="R719">IF(C719="","",INDEX(FitCurve!$B$3:$B$1002,J719))</f>
        <v/>
      </c>
      <c r="S719" s="3" t="str" cm="1">
        <f t="array" ref="S719">IF(C719="","",INDEX(FitCurve!$B$3:$B$1002,K719))</f>
        <v/>
      </c>
    </row>
    <row r="720" spans="3:19" x14ac:dyDescent="0.25">
      <c r="C720" s="36"/>
      <c r="D720" s="3" t="str">
        <f>IF(C720="","",IF(OR(C720&gt;MAX(_xlfn.ANCHORARRAY(FitCurve!$E$3)),C720&lt;MIN(_xlfn.ANCHORARRAY(FitCurve!$E$3))),"Out of range",IF(CurveFitting!$N$3="5PL",10^(CurveFitting!$U$26-((LOG10(((CurveFitting!$U$25-CurveFitting!$U$24)/(C720-CurveFitting!$U$24))^(1/CurveFitting!$U$28)-1))/1)/CurveFitting!$U$27),
IF(CurveFitting!$N$3="4PL",10^(CurveFitting!$U$26-((LOG10((CurveFitting!$U$25-CurveFitting!$U$24)/(C720-CurveFitting!$U$24)-1))/CurveFitting!$U$27)),
IF(CurveFitting!$N$3="Linear",(C720-CurveFitting!$U$24)/CurveFitting!$U$25,
IF(CurveFitting!$N$3="Hyperbolic",CurveFitting!$U$25*C720/(CurveFitting!$U$24-C720),
IF(CurveFitting!$N$3="Exp1",CurveFitting!$U$26*LN(CurveFitting!$U$25/(CurveFitting!$U$25-C720)-CurveFitting!$U$24/(CurveFitting!$U$25-C720)),
IF(CurveFitting!$N$3="Exp2",CurveFitting!$U$26*LOG(CurveFitting!$U$24/(CurveFitting!$U$24-C720)-CurveFitting!$U$25/(CurveFitting!$U$24-C720)),""))))))))</f>
        <v/>
      </c>
      <c r="E720" s="3" t="str">
        <f>IFERROR(IF(C720="","",IF(OR(C720&gt;MAX(_xlfn.ANCHORARRAY(FitCurve!$E$3)),C720&lt;MIN(_xlfn.ANCHORARRAY(FitCurve!$E$3))),"Out of range","[ " &amp; TEXT(_xlfn.FORECAST.LINEAR(C720,R720:S720,N720:O720),"#.####") &amp; ", " &amp; TEXT(_xlfn.FORECAST.LINEAR(C720,P720:Q720,L720:M720),"#.####") &amp; " ]")),"")</f>
        <v/>
      </c>
      <c r="H720" s="52" t="str">
        <f>IF(C720="","",_xlfn.XMATCH(C720,FitCurve!AE720:AE1719,-1))</f>
        <v/>
      </c>
      <c r="I720" s="52" t="str">
        <f>IF(C720="","",_xlfn.XMATCH(C720,FitCurve!AE720:AE1719,1))</f>
        <v/>
      </c>
      <c r="J720" s="52" t="str">
        <f>IF(C720="","",_xlfn.XMATCH(C720,FitCurve!AF720:AF1719,-1))</f>
        <v/>
      </c>
      <c r="K720" s="52" t="str">
        <f>IF(C720="","",_xlfn.XMATCH(C720,FitCurve!AF720:AF1719,1))</f>
        <v/>
      </c>
      <c r="L720" s="3" t="str" cm="1">
        <f t="array" ref="L720">IF(C720="","",INDEX(FitCurve!$AE$3:$AE$1002,H720))</f>
        <v/>
      </c>
      <c r="M720" s="3" t="str" cm="1">
        <f t="array" ref="M720">IF(C720="","",INDEX(FitCurve!$AE$3:$AE$1002,I720))</f>
        <v/>
      </c>
      <c r="N720" s="3" t="str" cm="1">
        <f t="array" ref="N720">IF(C720="","",INDEX(FitCurve!$AF$3:$AF$1002,J720))</f>
        <v/>
      </c>
      <c r="O720" s="3" t="str" cm="1">
        <f t="array" ref="O720">IF(C720="","",INDEX(FitCurve!$AF$3:$AF$1002,K720))</f>
        <v/>
      </c>
      <c r="P720" s="3" t="str" cm="1">
        <f t="array" ref="P720">IF(C720="","",INDEX(FitCurve!$B$3:$B$1002,H720))</f>
        <v/>
      </c>
      <c r="Q720" s="3" t="str" cm="1">
        <f t="array" ref="Q720">IF(C720="","",INDEX(FitCurve!$B$3:$B$1002,I720))</f>
        <v/>
      </c>
      <c r="R720" s="3" t="str" cm="1">
        <f t="array" ref="R720">IF(C720="","",INDEX(FitCurve!$B$3:$B$1002,J720))</f>
        <v/>
      </c>
      <c r="S720" s="3" t="str" cm="1">
        <f t="array" ref="S720">IF(C720="","",INDEX(FitCurve!$B$3:$B$1002,K720))</f>
        <v/>
      </c>
    </row>
    <row r="721" spans="3:19" x14ac:dyDescent="0.25">
      <c r="C721" s="36"/>
      <c r="D721" s="3" t="str">
        <f>IF(C721="","",IF(OR(C721&gt;MAX(_xlfn.ANCHORARRAY(FitCurve!$E$3)),C721&lt;MIN(_xlfn.ANCHORARRAY(FitCurve!$E$3))),"Out of range",IF(CurveFitting!$N$3="5PL",10^(CurveFitting!$U$26-((LOG10(((CurveFitting!$U$25-CurveFitting!$U$24)/(C721-CurveFitting!$U$24))^(1/CurveFitting!$U$28)-1))/1)/CurveFitting!$U$27),
IF(CurveFitting!$N$3="4PL",10^(CurveFitting!$U$26-((LOG10((CurveFitting!$U$25-CurveFitting!$U$24)/(C721-CurveFitting!$U$24)-1))/CurveFitting!$U$27)),
IF(CurveFitting!$N$3="Linear",(C721-CurveFitting!$U$24)/CurveFitting!$U$25,
IF(CurveFitting!$N$3="Hyperbolic",CurveFitting!$U$25*C721/(CurveFitting!$U$24-C721),
IF(CurveFitting!$N$3="Exp1",CurveFitting!$U$26*LN(CurveFitting!$U$25/(CurveFitting!$U$25-C721)-CurveFitting!$U$24/(CurveFitting!$U$25-C721)),
IF(CurveFitting!$N$3="Exp2",CurveFitting!$U$26*LOG(CurveFitting!$U$24/(CurveFitting!$U$24-C721)-CurveFitting!$U$25/(CurveFitting!$U$24-C721)),""))))))))</f>
        <v/>
      </c>
      <c r="E721" s="3" t="str">
        <f>IFERROR(IF(C721="","",IF(OR(C721&gt;MAX(_xlfn.ANCHORARRAY(FitCurve!$E$3)),C721&lt;MIN(_xlfn.ANCHORARRAY(FitCurve!$E$3))),"Out of range","[ " &amp; TEXT(_xlfn.FORECAST.LINEAR(C721,R721:S721,N721:O721),"#.####") &amp; ", " &amp; TEXT(_xlfn.FORECAST.LINEAR(C721,P721:Q721,L721:M721),"#.####") &amp; " ]")),"")</f>
        <v/>
      </c>
      <c r="H721" s="52" t="str">
        <f>IF(C721="","",_xlfn.XMATCH(C721,FitCurve!AE721:AE1720,-1))</f>
        <v/>
      </c>
      <c r="I721" s="52" t="str">
        <f>IF(C721="","",_xlfn.XMATCH(C721,FitCurve!AE721:AE1720,1))</f>
        <v/>
      </c>
      <c r="J721" s="52" t="str">
        <f>IF(C721="","",_xlfn.XMATCH(C721,FitCurve!AF721:AF1720,-1))</f>
        <v/>
      </c>
      <c r="K721" s="52" t="str">
        <f>IF(C721="","",_xlfn.XMATCH(C721,FitCurve!AF721:AF1720,1))</f>
        <v/>
      </c>
      <c r="L721" s="3" t="str" cm="1">
        <f t="array" ref="L721">IF(C721="","",INDEX(FitCurve!$AE$3:$AE$1002,H721))</f>
        <v/>
      </c>
      <c r="M721" s="3" t="str" cm="1">
        <f t="array" ref="M721">IF(C721="","",INDEX(FitCurve!$AE$3:$AE$1002,I721))</f>
        <v/>
      </c>
      <c r="N721" s="3" t="str" cm="1">
        <f t="array" ref="N721">IF(C721="","",INDEX(FitCurve!$AF$3:$AF$1002,J721))</f>
        <v/>
      </c>
      <c r="O721" s="3" t="str" cm="1">
        <f t="array" ref="O721">IF(C721="","",INDEX(FitCurve!$AF$3:$AF$1002,K721))</f>
        <v/>
      </c>
      <c r="P721" s="3" t="str" cm="1">
        <f t="array" ref="P721">IF(C721="","",INDEX(FitCurve!$B$3:$B$1002,H721))</f>
        <v/>
      </c>
      <c r="Q721" s="3" t="str" cm="1">
        <f t="array" ref="Q721">IF(C721="","",INDEX(FitCurve!$B$3:$B$1002,I721))</f>
        <v/>
      </c>
      <c r="R721" s="3" t="str" cm="1">
        <f t="array" ref="R721">IF(C721="","",INDEX(FitCurve!$B$3:$B$1002,J721))</f>
        <v/>
      </c>
      <c r="S721" s="3" t="str" cm="1">
        <f t="array" ref="S721">IF(C721="","",INDEX(FitCurve!$B$3:$B$1002,K721))</f>
        <v/>
      </c>
    </row>
    <row r="722" spans="3:19" x14ac:dyDescent="0.25">
      <c r="C722" s="36"/>
      <c r="D722" s="3" t="str">
        <f>IF(C722="","",IF(OR(C722&gt;MAX(_xlfn.ANCHORARRAY(FitCurve!$E$3)),C722&lt;MIN(_xlfn.ANCHORARRAY(FitCurve!$E$3))),"Out of range",IF(CurveFitting!$N$3="5PL",10^(CurveFitting!$U$26-((LOG10(((CurveFitting!$U$25-CurveFitting!$U$24)/(C722-CurveFitting!$U$24))^(1/CurveFitting!$U$28)-1))/1)/CurveFitting!$U$27),
IF(CurveFitting!$N$3="4PL",10^(CurveFitting!$U$26-((LOG10((CurveFitting!$U$25-CurveFitting!$U$24)/(C722-CurveFitting!$U$24)-1))/CurveFitting!$U$27)),
IF(CurveFitting!$N$3="Linear",(C722-CurveFitting!$U$24)/CurveFitting!$U$25,
IF(CurveFitting!$N$3="Hyperbolic",CurveFitting!$U$25*C722/(CurveFitting!$U$24-C722),
IF(CurveFitting!$N$3="Exp1",CurveFitting!$U$26*LN(CurveFitting!$U$25/(CurveFitting!$U$25-C722)-CurveFitting!$U$24/(CurveFitting!$U$25-C722)),
IF(CurveFitting!$N$3="Exp2",CurveFitting!$U$26*LOG(CurveFitting!$U$24/(CurveFitting!$U$24-C722)-CurveFitting!$U$25/(CurveFitting!$U$24-C722)),""))))))))</f>
        <v/>
      </c>
      <c r="E722" s="3" t="str">
        <f>IFERROR(IF(C722="","",IF(OR(C722&gt;MAX(_xlfn.ANCHORARRAY(FitCurve!$E$3)),C722&lt;MIN(_xlfn.ANCHORARRAY(FitCurve!$E$3))),"Out of range","[ " &amp; TEXT(_xlfn.FORECAST.LINEAR(C722,R722:S722,N722:O722),"#.####") &amp; ", " &amp; TEXT(_xlfn.FORECAST.LINEAR(C722,P722:Q722,L722:M722),"#.####") &amp; " ]")),"")</f>
        <v/>
      </c>
      <c r="H722" s="52" t="str">
        <f>IF(C722="","",_xlfn.XMATCH(C722,FitCurve!AE722:AE1721,-1))</f>
        <v/>
      </c>
      <c r="I722" s="52" t="str">
        <f>IF(C722="","",_xlfn.XMATCH(C722,FitCurve!AE722:AE1721,1))</f>
        <v/>
      </c>
      <c r="J722" s="52" t="str">
        <f>IF(C722="","",_xlfn.XMATCH(C722,FitCurve!AF722:AF1721,-1))</f>
        <v/>
      </c>
      <c r="K722" s="52" t="str">
        <f>IF(C722="","",_xlfn.XMATCH(C722,FitCurve!AF722:AF1721,1))</f>
        <v/>
      </c>
      <c r="L722" s="3" t="str" cm="1">
        <f t="array" ref="L722">IF(C722="","",INDEX(FitCurve!$AE$3:$AE$1002,H722))</f>
        <v/>
      </c>
      <c r="M722" s="3" t="str" cm="1">
        <f t="array" ref="M722">IF(C722="","",INDEX(FitCurve!$AE$3:$AE$1002,I722))</f>
        <v/>
      </c>
      <c r="N722" s="3" t="str" cm="1">
        <f t="array" ref="N722">IF(C722="","",INDEX(FitCurve!$AF$3:$AF$1002,J722))</f>
        <v/>
      </c>
      <c r="O722" s="3" t="str" cm="1">
        <f t="array" ref="O722">IF(C722="","",INDEX(FitCurve!$AF$3:$AF$1002,K722))</f>
        <v/>
      </c>
      <c r="P722" s="3" t="str" cm="1">
        <f t="array" ref="P722">IF(C722="","",INDEX(FitCurve!$B$3:$B$1002,H722))</f>
        <v/>
      </c>
      <c r="Q722" s="3" t="str" cm="1">
        <f t="array" ref="Q722">IF(C722="","",INDEX(FitCurve!$B$3:$B$1002,I722))</f>
        <v/>
      </c>
      <c r="R722" s="3" t="str" cm="1">
        <f t="array" ref="R722">IF(C722="","",INDEX(FitCurve!$B$3:$B$1002,J722))</f>
        <v/>
      </c>
      <c r="S722" s="3" t="str" cm="1">
        <f t="array" ref="S722">IF(C722="","",INDEX(FitCurve!$B$3:$B$1002,K722))</f>
        <v/>
      </c>
    </row>
    <row r="723" spans="3:19" x14ac:dyDescent="0.25">
      <c r="C723" s="36"/>
      <c r="D723" s="3" t="str">
        <f>IF(C723="","",IF(OR(C723&gt;MAX(_xlfn.ANCHORARRAY(FitCurve!$E$3)),C723&lt;MIN(_xlfn.ANCHORARRAY(FitCurve!$E$3))),"Out of range",IF(CurveFitting!$N$3="5PL",10^(CurveFitting!$U$26-((LOG10(((CurveFitting!$U$25-CurveFitting!$U$24)/(C723-CurveFitting!$U$24))^(1/CurveFitting!$U$28)-1))/1)/CurveFitting!$U$27),
IF(CurveFitting!$N$3="4PL",10^(CurveFitting!$U$26-((LOG10((CurveFitting!$U$25-CurveFitting!$U$24)/(C723-CurveFitting!$U$24)-1))/CurveFitting!$U$27)),
IF(CurveFitting!$N$3="Linear",(C723-CurveFitting!$U$24)/CurveFitting!$U$25,
IF(CurveFitting!$N$3="Hyperbolic",CurveFitting!$U$25*C723/(CurveFitting!$U$24-C723),
IF(CurveFitting!$N$3="Exp1",CurveFitting!$U$26*LN(CurveFitting!$U$25/(CurveFitting!$U$25-C723)-CurveFitting!$U$24/(CurveFitting!$U$25-C723)),
IF(CurveFitting!$N$3="Exp2",CurveFitting!$U$26*LOG(CurveFitting!$U$24/(CurveFitting!$U$24-C723)-CurveFitting!$U$25/(CurveFitting!$U$24-C723)),""))))))))</f>
        <v/>
      </c>
      <c r="E723" s="3" t="str">
        <f>IFERROR(IF(C723="","",IF(OR(C723&gt;MAX(_xlfn.ANCHORARRAY(FitCurve!$E$3)),C723&lt;MIN(_xlfn.ANCHORARRAY(FitCurve!$E$3))),"Out of range","[ " &amp; TEXT(_xlfn.FORECAST.LINEAR(C723,R723:S723,N723:O723),"#.####") &amp; ", " &amp; TEXT(_xlfn.FORECAST.LINEAR(C723,P723:Q723,L723:M723),"#.####") &amp; " ]")),"")</f>
        <v/>
      </c>
      <c r="H723" s="52" t="str">
        <f>IF(C723="","",_xlfn.XMATCH(C723,FitCurve!AE723:AE1722,-1))</f>
        <v/>
      </c>
      <c r="I723" s="52" t="str">
        <f>IF(C723="","",_xlfn.XMATCH(C723,FitCurve!AE723:AE1722,1))</f>
        <v/>
      </c>
      <c r="J723" s="52" t="str">
        <f>IF(C723="","",_xlfn.XMATCH(C723,FitCurve!AF723:AF1722,-1))</f>
        <v/>
      </c>
      <c r="K723" s="52" t="str">
        <f>IF(C723="","",_xlfn.XMATCH(C723,FitCurve!AF723:AF1722,1))</f>
        <v/>
      </c>
      <c r="L723" s="3" t="str" cm="1">
        <f t="array" ref="L723">IF(C723="","",INDEX(FitCurve!$AE$3:$AE$1002,H723))</f>
        <v/>
      </c>
      <c r="M723" s="3" t="str" cm="1">
        <f t="array" ref="M723">IF(C723="","",INDEX(FitCurve!$AE$3:$AE$1002,I723))</f>
        <v/>
      </c>
      <c r="N723" s="3" t="str" cm="1">
        <f t="array" ref="N723">IF(C723="","",INDEX(FitCurve!$AF$3:$AF$1002,J723))</f>
        <v/>
      </c>
      <c r="O723" s="3" t="str" cm="1">
        <f t="array" ref="O723">IF(C723="","",INDEX(FitCurve!$AF$3:$AF$1002,K723))</f>
        <v/>
      </c>
      <c r="P723" s="3" t="str" cm="1">
        <f t="array" ref="P723">IF(C723="","",INDEX(FitCurve!$B$3:$B$1002,H723))</f>
        <v/>
      </c>
      <c r="Q723" s="3" t="str" cm="1">
        <f t="array" ref="Q723">IF(C723="","",INDEX(FitCurve!$B$3:$B$1002,I723))</f>
        <v/>
      </c>
      <c r="R723" s="3" t="str" cm="1">
        <f t="array" ref="R723">IF(C723="","",INDEX(FitCurve!$B$3:$B$1002,J723))</f>
        <v/>
      </c>
      <c r="S723" s="3" t="str" cm="1">
        <f t="array" ref="S723">IF(C723="","",INDEX(FitCurve!$B$3:$B$1002,K723))</f>
        <v/>
      </c>
    </row>
    <row r="724" spans="3:19" x14ac:dyDescent="0.25">
      <c r="C724" s="36"/>
      <c r="D724" s="3" t="str">
        <f>IF(C724="","",IF(OR(C724&gt;MAX(_xlfn.ANCHORARRAY(FitCurve!$E$3)),C724&lt;MIN(_xlfn.ANCHORARRAY(FitCurve!$E$3))),"Out of range",IF(CurveFitting!$N$3="5PL",10^(CurveFitting!$U$26-((LOG10(((CurveFitting!$U$25-CurveFitting!$U$24)/(C724-CurveFitting!$U$24))^(1/CurveFitting!$U$28)-1))/1)/CurveFitting!$U$27),
IF(CurveFitting!$N$3="4PL",10^(CurveFitting!$U$26-((LOG10((CurveFitting!$U$25-CurveFitting!$U$24)/(C724-CurveFitting!$U$24)-1))/CurveFitting!$U$27)),
IF(CurveFitting!$N$3="Linear",(C724-CurveFitting!$U$24)/CurveFitting!$U$25,
IF(CurveFitting!$N$3="Hyperbolic",CurveFitting!$U$25*C724/(CurveFitting!$U$24-C724),
IF(CurveFitting!$N$3="Exp1",CurveFitting!$U$26*LN(CurveFitting!$U$25/(CurveFitting!$U$25-C724)-CurveFitting!$U$24/(CurveFitting!$U$25-C724)),
IF(CurveFitting!$N$3="Exp2",CurveFitting!$U$26*LOG(CurveFitting!$U$24/(CurveFitting!$U$24-C724)-CurveFitting!$U$25/(CurveFitting!$U$24-C724)),""))))))))</f>
        <v/>
      </c>
      <c r="E724" s="3" t="str">
        <f>IFERROR(IF(C724="","",IF(OR(C724&gt;MAX(_xlfn.ANCHORARRAY(FitCurve!$E$3)),C724&lt;MIN(_xlfn.ANCHORARRAY(FitCurve!$E$3))),"Out of range","[ " &amp; TEXT(_xlfn.FORECAST.LINEAR(C724,R724:S724,N724:O724),"#.####") &amp; ", " &amp; TEXT(_xlfn.FORECAST.LINEAR(C724,P724:Q724,L724:M724),"#.####") &amp; " ]")),"")</f>
        <v/>
      </c>
      <c r="H724" s="52" t="str">
        <f>IF(C724="","",_xlfn.XMATCH(C724,FitCurve!AE724:AE1723,-1))</f>
        <v/>
      </c>
      <c r="I724" s="52" t="str">
        <f>IF(C724="","",_xlfn.XMATCH(C724,FitCurve!AE724:AE1723,1))</f>
        <v/>
      </c>
      <c r="J724" s="52" t="str">
        <f>IF(C724="","",_xlfn.XMATCH(C724,FitCurve!AF724:AF1723,-1))</f>
        <v/>
      </c>
      <c r="K724" s="52" t="str">
        <f>IF(C724="","",_xlfn.XMATCH(C724,FitCurve!AF724:AF1723,1))</f>
        <v/>
      </c>
      <c r="L724" s="3" t="str" cm="1">
        <f t="array" ref="L724">IF(C724="","",INDEX(FitCurve!$AE$3:$AE$1002,H724))</f>
        <v/>
      </c>
      <c r="M724" s="3" t="str" cm="1">
        <f t="array" ref="M724">IF(C724="","",INDEX(FitCurve!$AE$3:$AE$1002,I724))</f>
        <v/>
      </c>
      <c r="N724" s="3" t="str" cm="1">
        <f t="array" ref="N724">IF(C724="","",INDEX(FitCurve!$AF$3:$AF$1002,J724))</f>
        <v/>
      </c>
      <c r="O724" s="3" t="str" cm="1">
        <f t="array" ref="O724">IF(C724="","",INDEX(FitCurve!$AF$3:$AF$1002,K724))</f>
        <v/>
      </c>
      <c r="P724" s="3" t="str" cm="1">
        <f t="array" ref="P724">IF(C724="","",INDEX(FitCurve!$B$3:$B$1002,H724))</f>
        <v/>
      </c>
      <c r="Q724" s="3" t="str" cm="1">
        <f t="array" ref="Q724">IF(C724="","",INDEX(FitCurve!$B$3:$B$1002,I724))</f>
        <v/>
      </c>
      <c r="R724" s="3" t="str" cm="1">
        <f t="array" ref="R724">IF(C724="","",INDEX(FitCurve!$B$3:$B$1002,J724))</f>
        <v/>
      </c>
      <c r="S724" s="3" t="str" cm="1">
        <f t="array" ref="S724">IF(C724="","",INDEX(FitCurve!$B$3:$B$1002,K724))</f>
        <v/>
      </c>
    </row>
    <row r="725" spans="3:19" x14ac:dyDescent="0.25">
      <c r="C725" s="36"/>
      <c r="D725" s="3" t="str">
        <f>IF(C725="","",IF(OR(C725&gt;MAX(_xlfn.ANCHORARRAY(FitCurve!$E$3)),C725&lt;MIN(_xlfn.ANCHORARRAY(FitCurve!$E$3))),"Out of range",IF(CurveFitting!$N$3="5PL",10^(CurveFitting!$U$26-((LOG10(((CurveFitting!$U$25-CurveFitting!$U$24)/(C725-CurveFitting!$U$24))^(1/CurveFitting!$U$28)-1))/1)/CurveFitting!$U$27),
IF(CurveFitting!$N$3="4PL",10^(CurveFitting!$U$26-((LOG10((CurveFitting!$U$25-CurveFitting!$U$24)/(C725-CurveFitting!$U$24)-1))/CurveFitting!$U$27)),
IF(CurveFitting!$N$3="Linear",(C725-CurveFitting!$U$24)/CurveFitting!$U$25,
IF(CurveFitting!$N$3="Hyperbolic",CurveFitting!$U$25*C725/(CurveFitting!$U$24-C725),
IF(CurveFitting!$N$3="Exp1",CurveFitting!$U$26*LN(CurveFitting!$U$25/(CurveFitting!$U$25-C725)-CurveFitting!$U$24/(CurveFitting!$U$25-C725)),
IF(CurveFitting!$N$3="Exp2",CurveFitting!$U$26*LOG(CurveFitting!$U$24/(CurveFitting!$U$24-C725)-CurveFitting!$U$25/(CurveFitting!$U$24-C725)),""))))))))</f>
        <v/>
      </c>
      <c r="E725" s="3" t="str">
        <f>IFERROR(IF(C725="","",IF(OR(C725&gt;MAX(_xlfn.ANCHORARRAY(FitCurve!$E$3)),C725&lt;MIN(_xlfn.ANCHORARRAY(FitCurve!$E$3))),"Out of range","[ " &amp; TEXT(_xlfn.FORECAST.LINEAR(C725,R725:S725,N725:O725),"#.####") &amp; ", " &amp; TEXT(_xlfn.FORECAST.LINEAR(C725,P725:Q725,L725:M725),"#.####") &amp; " ]")),"")</f>
        <v/>
      </c>
      <c r="H725" s="52" t="str">
        <f>IF(C725="","",_xlfn.XMATCH(C725,FitCurve!AE725:AE1724,-1))</f>
        <v/>
      </c>
      <c r="I725" s="52" t="str">
        <f>IF(C725="","",_xlfn.XMATCH(C725,FitCurve!AE725:AE1724,1))</f>
        <v/>
      </c>
      <c r="J725" s="52" t="str">
        <f>IF(C725="","",_xlfn.XMATCH(C725,FitCurve!AF725:AF1724,-1))</f>
        <v/>
      </c>
      <c r="K725" s="52" t="str">
        <f>IF(C725="","",_xlfn.XMATCH(C725,FitCurve!AF725:AF1724,1))</f>
        <v/>
      </c>
      <c r="L725" s="3" t="str" cm="1">
        <f t="array" ref="L725">IF(C725="","",INDEX(FitCurve!$AE$3:$AE$1002,H725))</f>
        <v/>
      </c>
      <c r="M725" s="3" t="str" cm="1">
        <f t="array" ref="M725">IF(C725="","",INDEX(FitCurve!$AE$3:$AE$1002,I725))</f>
        <v/>
      </c>
      <c r="N725" s="3" t="str" cm="1">
        <f t="array" ref="N725">IF(C725="","",INDEX(FitCurve!$AF$3:$AF$1002,J725))</f>
        <v/>
      </c>
      <c r="O725" s="3" t="str" cm="1">
        <f t="array" ref="O725">IF(C725="","",INDEX(FitCurve!$AF$3:$AF$1002,K725))</f>
        <v/>
      </c>
      <c r="P725" s="3" t="str" cm="1">
        <f t="array" ref="P725">IF(C725="","",INDEX(FitCurve!$B$3:$B$1002,H725))</f>
        <v/>
      </c>
      <c r="Q725" s="3" t="str" cm="1">
        <f t="array" ref="Q725">IF(C725="","",INDEX(FitCurve!$B$3:$B$1002,I725))</f>
        <v/>
      </c>
      <c r="R725" s="3" t="str" cm="1">
        <f t="array" ref="R725">IF(C725="","",INDEX(FitCurve!$B$3:$B$1002,J725))</f>
        <v/>
      </c>
      <c r="S725" s="3" t="str" cm="1">
        <f t="array" ref="S725">IF(C725="","",INDEX(FitCurve!$B$3:$B$1002,K725))</f>
        <v/>
      </c>
    </row>
    <row r="726" spans="3:19" x14ac:dyDescent="0.25">
      <c r="C726" s="36"/>
      <c r="D726" s="3" t="str">
        <f>IF(C726="","",IF(OR(C726&gt;MAX(_xlfn.ANCHORARRAY(FitCurve!$E$3)),C726&lt;MIN(_xlfn.ANCHORARRAY(FitCurve!$E$3))),"Out of range",IF(CurveFitting!$N$3="5PL",10^(CurveFitting!$U$26-((LOG10(((CurveFitting!$U$25-CurveFitting!$U$24)/(C726-CurveFitting!$U$24))^(1/CurveFitting!$U$28)-1))/1)/CurveFitting!$U$27),
IF(CurveFitting!$N$3="4PL",10^(CurveFitting!$U$26-((LOG10((CurveFitting!$U$25-CurveFitting!$U$24)/(C726-CurveFitting!$U$24)-1))/CurveFitting!$U$27)),
IF(CurveFitting!$N$3="Linear",(C726-CurveFitting!$U$24)/CurveFitting!$U$25,
IF(CurveFitting!$N$3="Hyperbolic",CurveFitting!$U$25*C726/(CurveFitting!$U$24-C726),
IF(CurveFitting!$N$3="Exp1",CurveFitting!$U$26*LN(CurveFitting!$U$25/(CurveFitting!$U$25-C726)-CurveFitting!$U$24/(CurveFitting!$U$25-C726)),
IF(CurveFitting!$N$3="Exp2",CurveFitting!$U$26*LOG(CurveFitting!$U$24/(CurveFitting!$U$24-C726)-CurveFitting!$U$25/(CurveFitting!$U$24-C726)),""))))))))</f>
        <v/>
      </c>
      <c r="E726" s="3" t="str">
        <f>IFERROR(IF(C726="","",IF(OR(C726&gt;MAX(_xlfn.ANCHORARRAY(FitCurve!$E$3)),C726&lt;MIN(_xlfn.ANCHORARRAY(FitCurve!$E$3))),"Out of range","[ " &amp; TEXT(_xlfn.FORECAST.LINEAR(C726,R726:S726,N726:O726),"#.####") &amp; ", " &amp; TEXT(_xlfn.FORECAST.LINEAR(C726,P726:Q726,L726:M726),"#.####") &amp; " ]")),"")</f>
        <v/>
      </c>
      <c r="H726" s="52" t="str">
        <f>IF(C726="","",_xlfn.XMATCH(C726,FitCurve!AE726:AE1725,-1))</f>
        <v/>
      </c>
      <c r="I726" s="52" t="str">
        <f>IF(C726="","",_xlfn.XMATCH(C726,FitCurve!AE726:AE1725,1))</f>
        <v/>
      </c>
      <c r="J726" s="52" t="str">
        <f>IF(C726="","",_xlfn.XMATCH(C726,FitCurve!AF726:AF1725,-1))</f>
        <v/>
      </c>
      <c r="K726" s="52" t="str">
        <f>IF(C726="","",_xlfn.XMATCH(C726,FitCurve!AF726:AF1725,1))</f>
        <v/>
      </c>
      <c r="L726" s="3" t="str" cm="1">
        <f t="array" ref="L726">IF(C726="","",INDEX(FitCurve!$AE$3:$AE$1002,H726))</f>
        <v/>
      </c>
      <c r="M726" s="3" t="str" cm="1">
        <f t="array" ref="M726">IF(C726="","",INDEX(FitCurve!$AE$3:$AE$1002,I726))</f>
        <v/>
      </c>
      <c r="N726" s="3" t="str" cm="1">
        <f t="array" ref="N726">IF(C726="","",INDEX(FitCurve!$AF$3:$AF$1002,J726))</f>
        <v/>
      </c>
      <c r="O726" s="3" t="str" cm="1">
        <f t="array" ref="O726">IF(C726="","",INDEX(FitCurve!$AF$3:$AF$1002,K726))</f>
        <v/>
      </c>
      <c r="P726" s="3" t="str" cm="1">
        <f t="array" ref="P726">IF(C726="","",INDEX(FitCurve!$B$3:$B$1002,H726))</f>
        <v/>
      </c>
      <c r="Q726" s="3" t="str" cm="1">
        <f t="array" ref="Q726">IF(C726="","",INDEX(FitCurve!$B$3:$B$1002,I726))</f>
        <v/>
      </c>
      <c r="R726" s="3" t="str" cm="1">
        <f t="array" ref="R726">IF(C726="","",INDEX(FitCurve!$B$3:$B$1002,J726))</f>
        <v/>
      </c>
      <c r="S726" s="3" t="str" cm="1">
        <f t="array" ref="S726">IF(C726="","",INDEX(FitCurve!$B$3:$B$1002,K726))</f>
        <v/>
      </c>
    </row>
    <row r="727" spans="3:19" x14ac:dyDescent="0.25">
      <c r="C727" s="36"/>
      <c r="D727" s="3" t="str">
        <f>IF(C727="","",IF(OR(C727&gt;MAX(_xlfn.ANCHORARRAY(FitCurve!$E$3)),C727&lt;MIN(_xlfn.ANCHORARRAY(FitCurve!$E$3))),"Out of range",IF(CurveFitting!$N$3="5PL",10^(CurveFitting!$U$26-((LOG10(((CurveFitting!$U$25-CurveFitting!$U$24)/(C727-CurveFitting!$U$24))^(1/CurveFitting!$U$28)-1))/1)/CurveFitting!$U$27),
IF(CurveFitting!$N$3="4PL",10^(CurveFitting!$U$26-((LOG10((CurveFitting!$U$25-CurveFitting!$U$24)/(C727-CurveFitting!$U$24)-1))/CurveFitting!$U$27)),
IF(CurveFitting!$N$3="Linear",(C727-CurveFitting!$U$24)/CurveFitting!$U$25,
IF(CurveFitting!$N$3="Hyperbolic",CurveFitting!$U$25*C727/(CurveFitting!$U$24-C727),
IF(CurveFitting!$N$3="Exp1",CurveFitting!$U$26*LN(CurveFitting!$U$25/(CurveFitting!$U$25-C727)-CurveFitting!$U$24/(CurveFitting!$U$25-C727)),
IF(CurveFitting!$N$3="Exp2",CurveFitting!$U$26*LOG(CurveFitting!$U$24/(CurveFitting!$U$24-C727)-CurveFitting!$U$25/(CurveFitting!$U$24-C727)),""))))))))</f>
        <v/>
      </c>
      <c r="E727" s="3" t="str">
        <f>IFERROR(IF(C727="","",IF(OR(C727&gt;MAX(_xlfn.ANCHORARRAY(FitCurve!$E$3)),C727&lt;MIN(_xlfn.ANCHORARRAY(FitCurve!$E$3))),"Out of range","[ " &amp; TEXT(_xlfn.FORECAST.LINEAR(C727,R727:S727,N727:O727),"#.####") &amp; ", " &amp; TEXT(_xlfn.FORECAST.LINEAR(C727,P727:Q727,L727:M727),"#.####") &amp; " ]")),"")</f>
        <v/>
      </c>
      <c r="H727" s="52" t="str">
        <f>IF(C727="","",_xlfn.XMATCH(C727,FitCurve!AE727:AE1726,-1))</f>
        <v/>
      </c>
      <c r="I727" s="52" t="str">
        <f>IF(C727="","",_xlfn.XMATCH(C727,FitCurve!AE727:AE1726,1))</f>
        <v/>
      </c>
      <c r="J727" s="52" t="str">
        <f>IF(C727="","",_xlfn.XMATCH(C727,FitCurve!AF727:AF1726,-1))</f>
        <v/>
      </c>
      <c r="K727" s="52" t="str">
        <f>IF(C727="","",_xlfn.XMATCH(C727,FitCurve!AF727:AF1726,1))</f>
        <v/>
      </c>
      <c r="L727" s="3" t="str" cm="1">
        <f t="array" ref="L727">IF(C727="","",INDEX(FitCurve!$AE$3:$AE$1002,H727))</f>
        <v/>
      </c>
      <c r="M727" s="3" t="str" cm="1">
        <f t="array" ref="M727">IF(C727="","",INDEX(FitCurve!$AE$3:$AE$1002,I727))</f>
        <v/>
      </c>
      <c r="N727" s="3" t="str" cm="1">
        <f t="array" ref="N727">IF(C727="","",INDEX(FitCurve!$AF$3:$AF$1002,J727))</f>
        <v/>
      </c>
      <c r="O727" s="3" t="str" cm="1">
        <f t="array" ref="O727">IF(C727="","",INDEX(FitCurve!$AF$3:$AF$1002,K727))</f>
        <v/>
      </c>
      <c r="P727" s="3" t="str" cm="1">
        <f t="array" ref="P727">IF(C727="","",INDEX(FitCurve!$B$3:$B$1002,H727))</f>
        <v/>
      </c>
      <c r="Q727" s="3" t="str" cm="1">
        <f t="array" ref="Q727">IF(C727="","",INDEX(FitCurve!$B$3:$B$1002,I727))</f>
        <v/>
      </c>
      <c r="R727" s="3" t="str" cm="1">
        <f t="array" ref="R727">IF(C727="","",INDEX(FitCurve!$B$3:$B$1002,J727))</f>
        <v/>
      </c>
      <c r="S727" s="3" t="str" cm="1">
        <f t="array" ref="S727">IF(C727="","",INDEX(FitCurve!$B$3:$B$1002,K727))</f>
        <v/>
      </c>
    </row>
    <row r="728" spans="3:19" x14ac:dyDescent="0.25">
      <c r="C728" s="36"/>
      <c r="D728" s="3" t="str">
        <f>IF(C728="","",IF(OR(C728&gt;MAX(_xlfn.ANCHORARRAY(FitCurve!$E$3)),C728&lt;MIN(_xlfn.ANCHORARRAY(FitCurve!$E$3))),"Out of range",IF(CurveFitting!$N$3="5PL",10^(CurveFitting!$U$26-((LOG10(((CurveFitting!$U$25-CurveFitting!$U$24)/(C728-CurveFitting!$U$24))^(1/CurveFitting!$U$28)-1))/1)/CurveFitting!$U$27),
IF(CurveFitting!$N$3="4PL",10^(CurveFitting!$U$26-((LOG10((CurveFitting!$U$25-CurveFitting!$U$24)/(C728-CurveFitting!$U$24)-1))/CurveFitting!$U$27)),
IF(CurveFitting!$N$3="Linear",(C728-CurveFitting!$U$24)/CurveFitting!$U$25,
IF(CurveFitting!$N$3="Hyperbolic",CurveFitting!$U$25*C728/(CurveFitting!$U$24-C728),
IF(CurveFitting!$N$3="Exp1",CurveFitting!$U$26*LN(CurveFitting!$U$25/(CurveFitting!$U$25-C728)-CurveFitting!$U$24/(CurveFitting!$U$25-C728)),
IF(CurveFitting!$N$3="Exp2",CurveFitting!$U$26*LOG(CurveFitting!$U$24/(CurveFitting!$U$24-C728)-CurveFitting!$U$25/(CurveFitting!$U$24-C728)),""))))))))</f>
        <v/>
      </c>
      <c r="E728" s="3" t="str">
        <f>IFERROR(IF(C728="","",IF(OR(C728&gt;MAX(_xlfn.ANCHORARRAY(FitCurve!$E$3)),C728&lt;MIN(_xlfn.ANCHORARRAY(FitCurve!$E$3))),"Out of range","[ " &amp; TEXT(_xlfn.FORECAST.LINEAR(C728,R728:S728,N728:O728),"#.####") &amp; ", " &amp; TEXT(_xlfn.FORECAST.LINEAR(C728,P728:Q728,L728:M728),"#.####") &amp; " ]")),"")</f>
        <v/>
      </c>
      <c r="H728" s="52" t="str">
        <f>IF(C728="","",_xlfn.XMATCH(C728,FitCurve!AE728:AE1727,-1))</f>
        <v/>
      </c>
      <c r="I728" s="52" t="str">
        <f>IF(C728="","",_xlfn.XMATCH(C728,FitCurve!AE728:AE1727,1))</f>
        <v/>
      </c>
      <c r="J728" s="52" t="str">
        <f>IF(C728="","",_xlfn.XMATCH(C728,FitCurve!AF728:AF1727,-1))</f>
        <v/>
      </c>
      <c r="K728" s="52" t="str">
        <f>IF(C728="","",_xlfn.XMATCH(C728,FitCurve!AF728:AF1727,1))</f>
        <v/>
      </c>
      <c r="L728" s="3" t="str" cm="1">
        <f t="array" ref="L728">IF(C728="","",INDEX(FitCurve!$AE$3:$AE$1002,H728))</f>
        <v/>
      </c>
      <c r="M728" s="3" t="str" cm="1">
        <f t="array" ref="M728">IF(C728="","",INDEX(FitCurve!$AE$3:$AE$1002,I728))</f>
        <v/>
      </c>
      <c r="N728" s="3" t="str" cm="1">
        <f t="array" ref="N728">IF(C728="","",INDEX(FitCurve!$AF$3:$AF$1002,J728))</f>
        <v/>
      </c>
      <c r="O728" s="3" t="str" cm="1">
        <f t="array" ref="O728">IF(C728="","",INDEX(FitCurve!$AF$3:$AF$1002,K728))</f>
        <v/>
      </c>
      <c r="P728" s="3" t="str" cm="1">
        <f t="array" ref="P728">IF(C728="","",INDEX(FitCurve!$B$3:$B$1002,H728))</f>
        <v/>
      </c>
      <c r="Q728" s="3" t="str" cm="1">
        <f t="array" ref="Q728">IF(C728="","",INDEX(FitCurve!$B$3:$B$1002,I728))</f>
        <v/>
      </c>
      <c r="R728" s="3" t="str" cm="1">
        <f t="array" ref="R728">IF(C728="","",INDEX(FitCurve!$B$3:$B$1002,J728))</f>
        <v/>
      </c>
      <c r="S728" s="3" t="str" cm="1">
        <f t="array" ref="S728">IF(C728="","",INDEX(FitCurve!$B$3:$B$1002,K728))</f>
        <v/>
      </c>
    </row>
    <row r="729" spans="3:19" x14ac:dyDescent="0.25">
      <c r="C729" s="36"/>
      <c r="D729" s="3" t="str">
        <f>IF(C729="","",IF(OR(C729&gt;MAX(_xlfn.ANCHORARRAY(FitCurve!$E$3)),C729&lt;MIN(_xlfn.ANCHORARRAY(FitCurve!$E$3))),"Out of range",IF(CurveFitting!$N$3="5PL",10^(CurveFitting!$U$26-((LOG10(((CurveFitting!$U$25-CurveFitting!$U$24)/(C729-CurveFitting!$U$24))^(1/CurveFitting!$U$28)-1))/1)/CurveFitting!$U$27),
IF(CurveFitting!$N$3="4PL",10^(CurveFitting!$U$26-((LOG10((CurveFitting!$U$25-CurveFitting!$U$24)/(C729-CurveFitting!$U$24)-1))/CurveFitting!$U$27)),
IF(CurveFitting!$N$3="Linear",(C729-CurveFitting!$U$24)/CurveFitting!$U$25,
IF(CurveFitting!$N$3="Hyperbolic",CurveFitting!$U$25*C729/(CurveFitting!$U$24-C729),
IF(CurveFitting!$N$3="Exp1",CurveFitting!$U$26*LN(CurveFitting!$U$25/(CurveFitting!$U$25-C729)-CurveFitting!$U$24/(CurveFitting!$U$25-C729)),
IF(CurveFitting!$N$3="Exp2",CurveFitting!$U$26*LOG(CurveFitting!$U$24/(CurveFitting!$U$24-C729)-CurveFitting!$U$25/(CurveFitting!$U$24-C729)),""))))))))</f>
        <v/>
      </c>
      <c r="E729" s="3" t="str">
        <f>IFERROR(IF(C729="","",IF(OR(C729&gt;MAX(_xlfn.ANCHORARRAY(FitCurve!$E$3)),C729&lt;MIN(_xlfn.ANCHORARRAY(FitCurve!$E$3))),"Out of range","[ " &amp; TEXT(_xlfn.FORECAST.LINEAR(C729,R729:S729,N729:O729),"#.####") &amp; ", " &amp; TEXT(_xlfn.FORECAST.LINEAR(C729,P729:Q729,L729:M729),"#.####") &amp; " ]")),"")</f>
        <v/>
      </c>
      <c r="H729" s="52" t="str">
        <f>IF(C729="","",_xlfn.XMATCH(C729,FitCurve!AE729:AE1728,-1))</f>
        <v/>
      </c>
      <c r="I729" s="52" t="str">
        <f>IF(C729="","",_xlfn.XMATCH(C729,FitCurve!AE729:AE1728,1))</f>
        <v/>
      </c>
      <c r="J729" s="52" t="str">
        <f>IF(C729="","",_xlfn.XMATCH(C729,FitCurve!AF729:AF1728,-1))</f>
        <v/>
      </c>
      <c r="K729" s="52" t="str">
        <f>IF(C729="","",_xlfn.XMATCH(C729,FitCurve!AF729:AF1728,1))</f>
        <v/>
      </c>
      <c r="L729" s="3" t="str" cm="1">
        <f t="array" ref="L729">IF(C729="","",INDEX(FitCurve!$AE$3:$AE$1002,H729))</f>
        <v/>
      </c>
      <c r="M729" s="3" t="str" cm="1">
        <f t="array" ref="M729">IF(C729="","",INDEX(FitCurve!$AE$3:$AE$1002,I729))</f>
        <v/>
      </c>
      <c r="N729" s="3" t="str" cm="1">
        <f t="array" ref="N729">IF(C729="","",INDEX(FitCurve!$AF$3:$AF$1002,J729))</f>
        <v/>
      </c>
      <c r="O729" s="3" t="str" cm="1">
        <f t="array" ref="O729">IF(C729="","",INDEX(FitCurve!$AF$3:$AF$1002,K729))</f>
        <v/>
      </c>
      <c r="P729" s="3" t="str" cm="1">
        <f t="array" ref="P729">IF(C729="","",INDEX(FitCurve!$B$3:$B$1002,H729))</f>
        <v/>
      </c>
      <c r="Q729" s="3" t="str" cm="1">
        <f t="array" ref="Q729">IF(C729="","",INDEX(FitCurve!$B$3:$B$1002,I729))</f>
        <v/>
      </c>
      <c r="R729" s="3" t="str" cm="1">
        <f t="array" ref="R729">IF(C729="","",INDEX(FitCurve!$B$3:$B$1002,J729))</f>
        <v/>
      </c>
      <c r="S729" s="3" t="str" cm="1">
        <f t="array" ref="S729">IF(C729="","",INDEX(FitCurve!$B$3:$B$1002,K729))</f>
        <v/>
      </c>
    </row>
    <row r="730" spans="3:19" x14ac:dyDescent="0.25">
      <c r="C730" s="36"/>
      <c r="D730" s="3" t="str">
        <f>IF(C730="","",IF(OR(C730&gt;MAX(_xlfn.ANCHORARRAY(FitCurve!$E$3)),C730&lt;MIN(_xlfn.ANCHORARRAY(FitCurve!$E$3))),"Out of range",IF(CurveFitting!$N$3="5PL",10^(CurveFitting!$U$26-((LOG10(((CurveFitting!$U$25-CurveFitting!$U$24)/(C730-CurveFitting!$U$24))^(1/CurveFitting!$U$28)-1))/1)/CurveFitting!$U$27),
IF(CurveFitting!$N$3="4PL",10^(CurveFitting!$U$26-((LOG10((CurveFitting!$U$25-CurveFitting!$U$24)/(C730-CurveFitting!$U$24)-1))/CurveFitting!$U$27)),
IF(CurveFitting!$N$3="Linear",(C730-CurveFitting!$U$24)/CurveFitting!$U$25,
IF(CurveFitting!$N$3="Hyperbolic",CurveFitting!$U$25*C730/(CurveFitting!$U$24-C730),
IF(CurveFitting!$N$3="Exp1",CurveFitting!$U$26*LN(CurveFitting!$U$25/(CurveFitting!$U$25-C730)-CurveFitting!$U$24/(CurveFitting!$U$25-C730)),
IF(CurveFitting!$N$3="Exp2",CurveFitting!$U$26*LOG(CurveFitting!$U$24/(CurveFitting!$U$24-C730)-CurveFitting!$U$25/(CurveFitting!$U$24-C730)),""))))))))</f>
        <v/>
      </c>
      <c r="E730" s="3" t="str">
        <f>IFERROR(IF(C730="","",IF(OR(C730&gt;MAX(_xlfn.ANCHORARRAY(FitCurve!$E$3)),C730&lt;MIN(_xlfn.ANCHORARRAY(FitCurve!$E$3))),"Out of range","[ " &amp; TEXT(_xlfn.FORECAST.LINEAR(C730,R730:S730,N730:O730),"#.####") &amp; ", " &amp; TEXT(_xlfn.FORECAST.LINEAR(C730,P730:Q730,L730:M730),"#.####") &amp; " ]")),"")</f>
        <v/>
      </c>
      <c r="H730" s="52" t="str">
        <f>IF(C730="","",_xlfn.XMATCH(C730,FitCurve!AE730:AE1729,-1))</f>
        <v/>
      </c>
      <c r="I730" s="52" t="str">
        <f>IF(C730="","",_xlfn.XMATCH(C730,FitCurve!AE730:AE1729,1))</f>
        <v/>
      </c>
      <c r="J730" s="52" t="str">
        <f>IF(C730="","",_xlfn.XMATCH(C730,FitCurve!AF730:AF1729,-1))</f>
        <v/>
      </c>
      <c r="K730" s="52" t="str">
        <f>IF(C730="","",_xlfn.XMATCH(C730,FitCurve!AF730:AF1729,1))</f>
        <v/>
      </c>
      <c r="L730" s="3" t="str" cm="1">
        <f t="array" ref="L730">IF(C730="","",INDEX(FitCurve!$AE$3:$AE$1002,H730))</f>
        <v/>
      </c>
      <c r="M730" s="3" t="str" cm="1">
        <f t="array" ref="M730">IF(C730="","",INDEX(FitCurve!$AE$3:$AE$1002,I730))</f>
        <v/>
      </c>
      <c r="N730" s="3" t="str" cm="1">
        <f t="array" ref="N730">IF(C730="","",INDEX(FitCurve!$AF$3:$AF$1002,J730))</f>
        <v/>
      </c>
      <c r="O730" s="3" t="str" cm="1">
        <f t="array" ref="O730">IF(C730="","",INDEX(FitCurve!$AF$3:$AF$1002,K730))</f>
        <v/>
      </c>
      <c r="P730" s="3" t="str" cm="1">
        <f t="array" ref="P730">IF(C730="","",INDEX(FitCurve!$B$3:$B$1002,H730))</f>
        <v/>
      </c>
      <c r="Q730" s="3" t="str" cm="1">
        <f t="array" ref="Q730">IF(C730="","",INDEX(FitCurve!$B$3:$B$1002,I730))</f>
        <v/>
      </c>
      <c r="R730" s="3" t="str" cm="1">
        <f t="array" ref="R730">IF(C730="","",INDEX(FitCurve!$B$3:$B$1002,J730))</f>
        <v/>
      </c>
      <c r="S730" s="3" t="str" cm="1">
        <f t="array" ref="S730">IF(C730="","",INDEX(FitCurve!$B$3:$B$1002,K730))</f>
        <v/>
      </c>
    </row>
    <row r="731" spans="3:19" x14ac:dyDescent="0.25">
      <c r="C731" s="36"/>
      <c r="D731" s="3" t="str">
        <f>IF(C731="","",IF(OR(C731&gt;MAX(_xlfn.ANCHORARRAY(FitCurve!$E$3)),C731&lt;MIN(_xlfn.ANCHORARRAY(FitCurve!$E$3))),"Out of range",IF(CurveFitting!$N$3="5PL",10^(CurveFitting!$U$26-((LOG10(((CurveFitting!$U$25-CurveFitting!$U$24)/(C731-CurveFitting!$U$24))^(1/CurveFitting!$U$28)-1))/1)/CurveFitting!$U$27),
IF(CurveFitting!$N$3="4PL",10^(CurveFitting!$U$26-((LOG10((CurveFitting!$U$25-CurveFitting!$U$24)/(C731-CurveFitting!$U$24)-1))/CurveFitting!$U$27)),
IF(CurveFitting!$N$3="Linear",(C731-CurveFitting!$U$24)/CurveFitting!$U$25,
IF(CurveFitting!$N$3="Hyperbolic",CurveFitting!$U$25*C731/(CurveFitting!$U$24-C731),
IF(CurveFitting!$N$3="Exp1",CurveFitting!$U$26*LN(CurveFitting!$U$25/(CurveFitting!$U$25-C731)-CurveFitting!$U$24/(CurveFitting!$U$25-C731)),
IF(CurveFitting!$N$3="Exp2",CurveFitting!$U$26*LOG(CurveFitting!$U$24/(CurveFitting!$U$24-C731)-CurveFitting!$U$25/(CurveFitting!$U$24-C731)),""))))))))</f>
        <v/>
      </c>
      <c r="E731" s="3" t="str">
        <f>IFERROR(IF(C731="","",IF(OR(C731&gt;MAX(_xlfn.ANCHORARRAY(FitCurve!$E$3)),C731&lt;MIN(_xlfn.ANCHORARRAY(FitCurve!$E$3))),"Out of range","[ " &amp; TEXT(_xlfn.FORECAST.LINEAR(C731,R731:S731,N731:O731),"#.####") &amp; ", " &amp; TEXT(_xlfn.FORECAST.LINEAR(C731,P731:Q731,L731:M731),"#.####") &amp; " ]")),"")</f>
        <v/>
      </c>
      <c r="H731" s="52" t="str">
        <f>IF(C731="","",_xlfn.XMATCH(C731,FitCurve!AE731:AE1730,-1))</f>
        <v/>
      </c>
      <c r="I731" s="52" t="str">
        <f>IF(C731="","",_xlfn.XMATCH(C731,FitCurve!AE731:AE1730,1))</f>
        <v/>
      </c>
      <c r="J731" s="52" t="str">
        <f>IF(C731="","",_xlfn.XMATCH(C731,FitCurve!AF731:AF1730,-1))</f>
        <v/>
      </c>
      <c r="K731" s="52" t="str">
        <f>IF(C731="","",_xlfn.XMATCH(C731,FitCurve!AF731:AF1730,1))</f>
        <v/>
      </c>
      <c r="L731" s="3" t="str" cm="1">
        <f t="array" ref="L731">IF(C731="","",INDEX(FitCurve!$AE$3:$AE$1002,H731))</f>
        <v/>
      </c>
      <c r="M731" s="3" t="str" cm="1">
        <f t="array" ref="M731">IF(C731="","",INDEX(FitCurve!$AE$3:$AE$1002,I731))</f>
        <v/>
      </c>
      <c r="N731" s="3" t="str" cm="1">
        <f t="array" ref="N731">IF(C731="","",INDEX(FitCurve!$AF$3:$AF$1002,J731))</f>
        <v/>
      </c>
      <c r="O731" s="3" t="str" cm="1">
        <f t="array" ref="O731">IF(C731="","",INDEX(FitCurve!$AF$3:$AF$1002,K731))</f>
        <v/>
      </c>
      <c r="P731" s="3" t="str" cm="1">
        <f t="array" ref="P731">IF(C731="","",INDEX(FitCurve!$B$3:$B$1002,H731))</f>
        <v/>
      </c>
      <c r="Q731" s="3" t="str" cm="1">
        <f t="array" ref="Q731">IF(C731="","",INDEX(FitCurve!$B$3:$B$1002,I731))</f>
        <v/>
      </c>
      <c r="R731" s="3" t="str" cm="1">
        <f t="array" ref="R731">IF(C731="","",INDEX(FitCurve!$B$3:$B$1002,J731))</f>
        <v/>
      </c>
      <c r="S731" s="3" t="str" cm="1">
        <f t="array" ref="S731">IF(C731="","",INDEX(FitCurve!$B$3:$B$1002,K731))</f>
        <v/>
      </c>
    </row>
    <row r="732" spans="3:19" x14ac:dyDescent="0.25">
      <c r="C732" s="36"/>
      <c r="D732" s="3" t="str">
        <f>IF(C732="","",IF(OR(C732&gt;MAX(_xlfn.ANCHORARRAY(FitCurve!$E$3)),C732&lt;MIN(_xlfn.ANCHORARRAY(FitCurve!$E$3))),"Out of range",IF(CurveFitting!$N$3="5PL",10^(CurveFitting!$U$26-((LOG10(((CurveFitting!$U$25-CurveFitting!$U$24)/(C732-CurveFitting!$U$24))^(1/CurveFitting!$U$28)-1))/1)/CurveFitting!$U$27),
IF(CurveFitting!$N$3="4PL",10^(CurveFitting!$U$26-((LOG10((CurveFitting!$U$25-CurveFitting!$U$24)/(C732-CurveFitting!$U$24)-1))/CurveFitting!$U$27)),
IF(CurveFitting!$N$3="Linear",(C732-CurveFitting!$U$24)/CurveFitting!$U$25,
IF(CurveFitting!$N$3="Hyperbolic",CurveFitting!$U$25*C732/(CurveFitting!$U$24-C732),
IF(CurveFitting!$N$3="Exp1",CurveFitting!$U$26*LN(CurveFitting!$U$25/(CurveFitting!$U$25-C732)-CurveFitting!$U$24/(CurveFitting!$U$25-C732)),
IF(CurveFitting!$N$3="Exp2",CurveFitting!$U$26*LOG(CurveFitting!$U$24/(CurveFitting!$U$24-C732)-CurveFitting!$U$25/(CurveFitting!$U$24-C732)),""))))))))</f>
        <v/>
      </c>
      <c r="E732" s="3" t="str">
        <f>IFERROR(IF(C732="","",IF(OR(C732&gt;MAX(_xlfn.ANCHORARRAY(FitCurve!$E$3)),C732&lt;MIN(_xlfn.ANCHORARRAY(FitCurve!$E$3))),"Out of range","[ " &amp; TEXT(_xlfn.FORECAST.LINEAR(C732,R732:S732,N732:O732),"#.####") &amp; ", " &amp; TEXT(_xlfn.FORECAST.LINEAR(C732,P732:Q732,L732:M732),"#.####") &amp; " ]")),"")</f>
        <v/>
      </c>
      <c r="H732" s="52" t="str">
        <f>IF(C732="","",_xlfn.XMATCH(C732,FitCurve!AE732:AE1731,-1))</f>
        <v/>
      </c>
      <c r="I732" s="52" t="str">
        <f>IF(C732="","",_xlfn.XMATCH(C732,FitCurve!AE732:AE1731,1))</f>
        <v/>
      </c>
      <c r="J732" s="52" t="str">
        <f>IF(C732="","",_xlfn.XMATCH(C732,FitCurve!AF732:AF1731,-1))</f>
        <v/>
      </c>
      <c r="K732" s="52" t="str">
        <f>IF(C732="","",_xlfn.XMATCH(C732,FitCurve!AF732:AF1731,1))</f>
        <v/>
      </c>
      <c r="L732" s="3" t="str" cm="1">
        <f t="array" ref="L732">IF(C732="","",INDEX(FitCurve!$AE$3:$AE$1002,H732))</f>
        <v/>
      </c>
      <c r="M732" s="3" t="str" cm="1">
        <f t="array" ref="M732">IF(C732="","",INDEX(FitCurve!$AE$3:$AE$1002,I732))</f>
        <v/>
      </c>
      <c r="N732" s="3" t="str" cm="1">
        <f t="array" ref="N732">IF(C732="","",INDEX(FitCurve!$AF$3:$AF$1002,J732))</f>
        <v/>
      </c>
      <c r="O732" s="3" t="str" cm="1">
        <f t="array" ref="O732">IF(C732="","",INDEX(FitCurve!$AF$3:$AF$1002,K732))</f>
        <v/>
      </c>
      <c r="P732" s="3" t="str" cm="1">
        <f t="array" ref="P732">IF(C732="","",INDEX(FitCurve!$B$3:$B$1002,H732))</f>
        <v/>
      </c>
      <c r="Q732" s="3" t="str" cm="1">
        <f t="array" ref="Q732">IF(C732="","",INDEX(FitCurve!$B$3:$B$1002,I732))</f>
        <v/>
      </c>
      <c r="R732" s="3" t="str" cm="1">
        <f t="array" ref="R732">IF(C732="","",INDEX(FitCurve!$B$3:$B$1002,J732))</f>
        <v/>
      </c>
      <c r="S732" s="3" t="str" cm="1">
        <f t="array" ref="S732">IF(C732="","",INDEX(FitCurve!$B$3:$B$1002,K732))</f>
        <v/>
      </c>
    </row>
    <row r="733" spans="3:19" x14ac:dyDescent="0.25">
      <c r="C733" s="36"/>
      <c r="D733" s="3" t="str">
        <f>IF(C733="","",IF(OR(C733&gt;MAX(_xlfn.ANCHORARRAY(FitCurve!$E$3)),C733&lt;MIN(_xlfn.ANCHORARRAY(FitCurve!$E$3))),"Out of range",IF(CurveFitting!$N$3="5PL",10^(CurveFitting!$U$26-((LOG10(((CurveFitting!$U$25-CurveFitting!$U$24)/(C733-CurveFitting!$U$24))^(1/CurveFitting!$U$28)-1))/1)/CurveFitting!$U$27),
IF(CurveFitting!$N$3="4PL",10^(CurveFitting!$U$26-((LOG10((CurveFitting!$U$25-CurveFitting!$U$24)/(C733-CurveFitting!$U$24)-1))/CurveFitting!$U$27)),
IF(CurveFitting!$N$3="Linear",(C733-CurveFitting!$U$24)/CurveFitting!$U$25,
IF(CurveFitting!$N$3="Hyperbolic",CurveFitting!$U$25*C733/(CurveFitting!$U$24-C733),
IF(CurveFitting!$N$3="Exp1",CurveFitting!$U$26*LN(CurveFitting!$U$25/(CurveFitting!$U$25-C733)-CurveFitting!$U$24/(CurveFitting!$U$25-C733)),
IF(CurveFitting!$N$3="Exp2",CurveFitting!$U$26*LOG(CurveFitting!$U$24/(CurveFitting!$U$24-C733)-CurveFitting!$U$25/(CurveFitting!$U$24-C733)),""))))))))</f>
        <v/>
      </c>
      <c r="E733" s="3" t="str">
        <f>IFERROR(IF(C733="","",IF(OR(C733&gt;MAX(_xlfn.ANCHORARRAY(FitCurve!$E$3)),C733&lt;MIN(_xlfn.ANCHORARRAY(FitCurve!$E$3))),"Out of range","[ " &amp; TEXT(_xlfn.FORECAST.LINEAR(C733,R733:S733,N733:O733),"#.####") &amp; ", " &amp; TEXT(_xlfn.FORECAST.LINEAR(C733,P733:Q733,L733:M733),"#.####") &amp; " ]")),"")</f>
        <v/>
      </c>
      <c r="H733" s="52" t="str">
        <f>IF(C733="","",_xlfn.XMATCH(C733,FitCurve!AE733:AE1732,-1))</f>
        <v/>
      </c>
      <c r="I733" s="52" t="str">
        <f>IF(C733="","",_xlfn.XMATCH(C733,FitCurve!AE733:AE1732,1))</f>
        <v/>
      </c>
      <c r="J733" s="52" t="str">
        <f>IF(C733="","",_xlfn.XMATCH(C733,FitCurve!AF733:AF1732,-1))</f>
        <v/>
      </c>
      <c r="K733" s="52" t="str">
        <f>IF(C733="","",_xlfn.XMATCH(C733,FitCurve!AF733:AF1732,1))</f>
        <v/>
      </c>
      <c r="L733" s="3" t="str" cm="1">
        <f t="array" ref="L733">IF(C733="","",INDEX(FitCurve!$AE$3:$AE$1002,H733))</f>
        <v/>
      </c>
      <c r="M733" s="3" t="str" cm="1">
        <f t="array" ref="M733">IF(C733="","",INDEX(FitCurve!$AE$3:$AE$1002,I733))</f>
        <v/>
      </c>
      <c r="N733" s="3" t="str" cm="1">
        <f t="array" ref="N733">IF(C733="","",INDEX(FitCurve!$AF$3:$AF$1002,J733))</f>
        <v/>
      </c>
      <c r="O733" s="3" t="str" cm="1">
        <f t="array" ref="O733">IF(C733="","",INDEX(FitCurve!$AF$3:$AF$1002,K733))</f>
        <v/>
      </c>
      <c r="P733" s="3" t="str" cm="1">
        <f t="array" ref="P733">IF(C733="","",INDEX(FitCurve!$B$3:$B$1002,H733))</f>
        <v/>
      </c>
      <c r="Q733" s="3" t="str" cm="1">
        <f t="array" ref="Q733">IF(C733="","",INDEX(FitCurve!$B$3:$B$1002,I733))</f>
        <v/>
      </c>
      <c r="R733" s="3" t="str" cm="1">
        <f t="array" ref="R733">IF(C733="","",INDEX(FitCurve!$B$3:$B$1002,J733))</f>
        <v/>
      </c>
      <c r="S733" s="3" t="str" cm="1">
        <f t="array" ref="S733">IF(C733="","",INDEX(FitCurve!$B$3:$B$1002,K733))</f>
        <v/>
      </c>
    </row>
    <row r="734" spans="3:19" x14ac:dyDescent="0.25">
      <c r="C734" s="36"/>
      <c r="D734" s="3" t="str">
        <f>IF(C734="","",IF(OR(C734&gt;MAX(_xlfn.ANCHORARRAY(FitCurve!$E$3)),C734&lt;MIN(_xlfn.ANCHORARRAY(FitCurve!$E$3))),"Out of range",IF(CurveFitting!$N$3="5PL",10^(CurveFitting!$U$26-((LOG10(((CurveFitting!$U$25-CurveFitting!$U$24)/(C734-CurveFitting!$U$24))^(1/CurveFitting!$U$28)-1))/1)/CurveFitting!$U$27),
IF(CurveFitting!$N$3="4PL",10^(CurveFitting!$U$26-((LOG10((CurveFitting!$U$25-CurveFitting!$U$24)/(C734-CurveFitting!$U$24)-1))/CurveFitting!$U$27)),
IF(CurveFitting!$N$3="Linear",(C734-CurveFitting!$U$24)/CurveFitting!$U$25,
IF(CurveFitting!$N$3="Hyperbolic",CurveFitting!$U$25*C734/(CurveFitting!$U$24-C734),
IF(CurveFitting!$N$3="Exp1",CurveFitting!$U$26*LN(CurveFitting!$U$25/(CurveFitting!$U$25-C734)-CurveFitting!$U$24/(CurveFitting!$U$25-C734)),
IF(CurveFitting!$N$3="Exp2",CurveFitting!$U$26*LOG(CurveFitting!$U$24/(CurveFitting!$U$24-C734)-CurveFitting!$U$25/(CurveFitting!$U$24-C734)),""))))))))</f>
        <v/>
      </c>
      <c r="E734" s="3" t="str">
        <f>IFERROR(IF(C734="","",IF(OR(C734&gt;MAX(_xlfn.ANCHORARRAY(FitCurve!$E$3)),C734&lt;MIN(_xlfn.ANCHORARRAY(FitCurve!$E$3))),"Out of range","[ " &amp; TEXT(_xlfn.FORECAST.LINEAR(C734,R734:S734,N734:O734),"#.####") &amp; ", " &amp; TEXT(_xlfn.FORECAST.LINEAR(C734,P734:Q734,L734:M734),"#.####") &amp; " ]")),"")</f>
        <v/>
      </c>
      <c r="H734" s="52" t="str">
        <f>IF(C734="","",_xlfn.XMATCH(C734,FitCurve!AE734:AE1733,-1))</f>
        <v/>
      </c>
      <c r="I734" s="52" t="str">
        <f>IF(C734="","",_xlfn.XMATCH(C734,FitCurve!AE734:AE1733,1))</f>
        <v/>
      </c>
      <c r="J734" s="52" t="str">
        <f>IF(C734="","",_xlfn.XMATCH(C734,FitCurve!AF734:AF1733,-1))</f>
        <v/>
      </c>
      <c r="K734" s="52" t="str">
        <f>IF(C734="","",_xlfn.XMATCH(C734,FitCurve!AF734:AF1733,1))</f>
        <v/>
      </c>
      <c r="L734" s="3" t="str" cm="1">
        <f t="array" ref="L734">IF(C734="","",INDEX(FitCurve!$AE$3:$AE$1002,H734))</f>
        <v/>
      </c>
      <c r="M734" s="3" t="str" cm="1">
        <f t="array" ref="M734">IF(C734="","",INDEX(FitCurve!$AE$3:$AE$1002,I734))</f>
        <v/>
      </c>
      <c r="N734" s="3" t="str" cm="1">
        <f t="array" ref="N734">IF(C734="","",INDEX(FitCurve!$AF$3:$AF$1002,J734))</f>
        <v/>
      </c>
      <c r="O734" s="3" t="str" cm="1">
        <f t="array" ref="O734">IF(C734="","",INDEX(FitCurve!$AF$3:$AF$1002,K734))</f>
        <v/>
      </c>
      <c r="P734" s="3" t="str" cm="1">
        <f t="array" ref="P734">IF(C734="","",INDEX(FitCurve!$B$3:$B$1002,H734))</f>
        <v/>
      </c>
      <c r="Q734" s="3" t="str" cm="1">
        <f t="array" ref="Q734">IF(C734="","",INDEX(FitCurve!$B$3:$B$1002,I734))</f>
        <v/>
      </c>
      <c r="R734" s="3" t="str" cm="1">
        <f t="array" ref="R734">IF(C734="","",INDEX(FitCurve!$B$3:$B$1002,J734))</f>
        <v/>
      </c>
      <c r="S734" s="3" t="str" cm="1">
        <f t="array" ref="S734">IF(C734="","",INDEX(FitCurve!$B$3:$B$1002,K734))</f>
        <v/>
      </c>
    </row>
    <row r="735" spans="3:19" x14ac:dyDescent="0.25">
      <c r="C735" s="36"/>
      <c r="D735" s="3" t="str">
        <f>IF(C735="","",IF(OR(C735&gt;MAX(_xlfn.ANCHORARRAY(FitCurve!$E$3)),C735&lt;MIN(_xlfn.ANCHORARRAY(FitCurve!$E$3))),"Out of range",IF(CurveFitting!$N$3="5PL",10^(CurveFitting!$U$26-((LOG10(((CurveFitting!$U$25-CurveFitting!$U$24)/(C735-CurveFitting!$U$24))^(1/CurveFitting!$U$28)-1))/1)/CurveFitting!$U$27),
IF(CurveFitting!$N$3="4PL",10^(CurveFitting!$U$26-((LOG10((CurveFitting!$U$25-CurveFitting!$U$24)/(C735-CurveFitting!$U$24)-1))/CurveFitting!$U$27)),
IF(CurveFitting!$N$3="Linear",(C735-CurveFitting!$U$24)/CurveFitting!$U$25,
IF(CurveFitting!$N$3="Hyperbolic",CurveFitting!$U$25*C735/(CurveFitting!$U$24-C735),
IF(CurveFitting!$N$3="Exp1",CurveFitting!$U$26*LN(CurveFitting!$U$25/(CurveFitting!$U$25-C735)-CurveFitting!$U$24/(CurveFitting!$U$25-C735)),
IF(CurveFitting!$N$3="Exp2",CurveFitting!$U$26*LOG(CurveFitting!$U$24/(CurveFitting!$U$24-C735)-CurveFitting!$U$25/(CurveFitting!$U$24-C735)),""))))))))</f>
        <v/>
      </c>
      <c r="E735" s="3" t="str">
        <f>IFERROR(IF(C735="","",IF(OR(C735&gt;MAX(_xlfn.ANCHORARRAY(FitCurve!$E$3)),C735&lt;MIN(_xlfn.ANCHORARRAY(FitCurve!$E$3))),"Out of range","[ " &amp; TEXT(_xlfn.FORECAST.LINEAR(C735,R735:S735,N735:O735),"#.####") &amp; ", " &amp; TEXT(_xlfn.FORECAST.LINEAR(C735,P735:Q735,L735:M735),"#.####") &amp; " ]")),"")</f>
        <v/>
      </c>
      <c r="H735" s="52" t="str">
        <f>IF(C735="","",_xlfn.XMATCH(C735,FitCurve!AE735:AE1734,-1))</f>
        <v/>
      </c>
      <c r="I735" s="52" t="str">
        <f>IF(C735="","",_xlfn.XMATCH(C735,FitCurve!AE735:AE1734,1))</f>
        <v/>
      </c>
      <c r="J735" s="52" t="str">
        <f>IF(C735="","",_xlfn.XMATCH(C735,FitCurve!AF735:AF1734,-1))</f>
        <v/>
      </c>
      <c r="K735" s="52" t="str">
        <f>IF(C735="","",_xlfn.XMATCH(C735,FitCurve!AF735:AF1734,1))</f>
        <v/>
      </c>
      <c r="L735" s="3" t="str" cm="1">
        <f t="array" ref="L735">IF(C735="","",INDEX(FitCurve!$AE$3:$AE$1002,H735))</f>
        <v/>
      </c>
      <c r="M735" s="3" t="str" cm="1">
        <f t="array" ref="M735">IF(C735="","",INDEX(FitCurve!$AE$3:$AE$1002,I735))</f>
        <v/>
      </c>
      <c r="N735" s="3" t="str" cm="1">
        <f t="array" ref="N735">IF(C735="","",INDEX(FitCurve!$AF$3:$AF$1002,J735))</f>
        <v/>
      </c>
      <c r="O735" s="3" t="str" cm="1">
        <f t="array" ref="O735">IF(C735="","",INDEX(FitCurve!$AF$3:$AF$1002,K735))</f>
        <v/>
      </c>
      <c r="P735" s="3" t="str" cm="1">
        <f t="array" ref="P735">IF(C735="","",INDEX(FitCurve!$B$3:$B$1002,H735))</f>
        <v/>
      </c>
      <c r="Q735" s="3" t="str" cm="1">
        <f t="array" ref="Q735">IF(C735="","",INDEX(FitCurve!$B$3:$B$1002,I735))</f>
        <v/>
      </c>
      <c r="R735" s="3" t="str" cm="1">
        <f t="array" ref="R735">IF(C735="","",INDEX(FitCurve!$B$3:$B$1002,J735))</f>
        <v/>
      </c>
      <c r="S735" s="3" t="str" cm="1">
        <f t="array" ref="S735">IF(C735="","",INDEX(FitCurve!$B$3:$B$1002,K735))</f>
        <v/>
      </c>
    </row>
    <row r="736" spans="3:19" x14ac:dyDescent="0.25">
      <c r="C736" s="36"/>
      <c r="D736" s="3" t="str">
        <f>IF(C736="","",IF(OR(C736&gt;MAX(_xlfn.ANCHORARRAY(FitCurve!$E$3)),C736&lt;MIN(_xlfn.ANCHORARRAY(FitCurve!$E$3))),"Out of range",IF(CurveFitting!$N$3="5PL",10^(CurveFitting!$U$26-((LOG10(((CurveFitting!$U$25-CurveFitting!$U$24)/(C736-CurveFitting!$U$24))^(1/CurveFitting!$U$28)-1))/1)/CurveFitting!$U$27),
IF(CurveFitting!$N$3="4PL",10^(CurveFitting!$U$26-((LOG10((CurveFitting!$U$25-CurveFitting!$U$24)/(C736-CurveFitting!$U$24)-1))/CurveFitting!$U$27)),
IF(CurveFitting!$N$3="Linear",(C736-CurveFitting!$U$24)/CurveFitting!$U$25,
IF(CurveFitting!$N$3="Hyperbolic",CurveFitting!$U$25*C736/(CurveFitting!$U$24-C736),
IF(CurveFitting!$N$3="Exp1",CurveFitting!$U$26*LN(CurveFitting!$U$25/(CurveFitting!$U$25-C736)-CurveFitting!$U$24/(CurveFitting!$U$25-C736)),
IF(CurveFitting!$N$3="Exp2",CurveFitting!$U$26*LOG(CurveFitting!$U$24/(CurveFitting!$U$24-C736)-CurveFitting!$U$25/(CurveFitting!$U$24-C736)),""))))))))</f>
        <v/>
      </c>
      <c r="E736" s="3" t="str">
        <f>IFERROR(IF(C736="","",IF(OR(C736&gt;MAX(_xlfn.ANCHORARRAY(FitCurve!$E$3)),C736&lt;MIN(_xlfn.ANCHORARRAY(FitCurve!$E$3))),"Out of range","[ " &amp; TEXT(_xlfn.FORECAST.LINEAR(C736,R736:S736,N736:O736),"#.####") &amp; ", " &amp; TEXT(_xlfn.FORECAST.LINEAR(C736,P736:Q736,L736:M736),"#.####") &amp; " ]")),"")</f>
        <v/>
      </c>
      <c r="H736" s="52" t="str">
        <f>IF(C736="","",_xlfn.XMATCH(C736,FitCurve!AE736:AE1735,-1))</f>
        <v/>
      </c>
      <c r="I736" s="52" t="str">
        <f>IF(C736="","",_xlfn.XMATCH(C736,FitCurve!AE736:AE1735,1))</f>
        <v/>
      </c>
      <c r="J736" s="52" t="str">
        <f>IF(C736="","",_xlfn.XMATCH(C736,FitCurve!AF736:AF1735,-1))</f>
        <v/>
      </c>
      <c r="K736" s="52" t="str">
        <f>IF(C736="","",_xlfn.XMATCH(C736,FitCurve!AF736:AF1735,1))</f>
        <v/>
      </c>
      <c r="L736" s="3" t="str" cm="1">
        <f t="array" ref="L736">IF(C736="","",INDEX(FitCurve!$AE$3:$AE$1002,H736))</f>
        <v/>
      </c>
      <c r="M736" s="3" t="str" cm="1">
        <f t="array" ref="M736">IF(C736="","",INDEX(FitCurve!$AE$3:$AE$1002,I736))</f>
        <v/>
      </c>
      <c r="N736" s="3" t="str" cm="1">
        <f t="array" ref="N736">IF(C736="","",INDEX(FitCurve!$AF$3:$AF$1002,J736))</f>
        <v/>
      </c>
      <c r="O736" s="3" t="str" cm="1">
        <f t="array" ref="O736">IF(C736="","",INDEX(FitCurve!$AF$3:$AF$1002,K736))</f>
        <v/>
      </c>
      <c r="P736" s="3" t="str" cm="1">
        <f t="array" ref="P736">IF(C736="","",INDEX(FitCurve!$B$3:$B$1002,H736))</f>
        <v/>
      </c>
      <c r="Q736" s="3" t="str" cm="1">
        <f t="array" ref="Q736">IF(C736="","",INDEX(FitCurve!$B$3:$B$1002,I736))</f>
        <v/>
      </c>
      <c r="R736" s="3" t="str" cm="1">
        <f t="array" ref="R736">IF(C736="","",INDEX(FitCurve!$B$3:$B$1002,J736))</f>
        <v/>
      </c>
      <c r="S736" s="3" t="str" cm="1">
        <f t="array" ref="S736">IF(C736="","",INDEX(FitCurve!$B$3:$B$1002,K736))</f>
        <v/>
      </c>
    </row>
    <row r="737" spans="3:19" x14ac:dyDescent="0.25">
      <c r="C737" s="36"/>
      <c r="D737" s="3" t="str">
        <f>IF(C737="","",IF(OR(C737&gt;MAX(_xlfn.ANCHORARRAY(FitCurve!$E$3)),C737&lt;MIN(_xlfn.ANCHORARRAY(FitCurve!$E$3))),"Out of range",IF(CurveFitting!$N$3="5PL",10^(CurveFitting!$U$26-((LOG10(((CurveFitting!$U$25-CurveFitting!$U$24)/(C737-CurveFitting!$U$24))^(1/CurveFitting!$U$28)-1))/1)/CurveFitting!$U$27),
IF(CurveFitting!$N$3="4PL",10^(CurveFitting!$U$26-((LOG10((CurveFitting!$U$25-CurveFitting!$U$24)/(C737-CurveFitting!$U$24)-1))/CurveFitting!$U$27)),
IF(CurveFitting!$N$3="Linear",(C737-CurveFitting!$U$24)/CurveFitting!$U$25,
IF(CurveFitting!$N$3="Hyperbolic",CurveFitting!$U$25*C737/(CurveFitting!$U$24-C737),
IF(CurveFitting!$N$3="Exp1",CurveFitting!$U$26*LN(CurveFitting!$U$25/(CurveFitting!$U$25-C737)-CurveFitting!$U$24/(CurveFitting!$U$25-C737)),
IF(CurveFitting!$N$3="Exp2",CurveFitting!$U$26*LOG(CurveFitting!$U$24/(CurveFitting!$U$24-C737)-CurveFitting!$U$25/(CurveFitting!$U$24-C737)),""))))))))</f>
        <v/>
      </c>
      <c r="E737" s="3" t="str">
        <f>IFERROR(IF(C737="","",IF(OR(C737&gt;MAX(_xlfn.ANCHORARRAY(FitCurve!$E$3)),C737&lt;MIN(_xlfn.ANCHORARRAY(FitCurve!$E$3))),"Out of range","[ " &amp; TEXT(_xlfn.FORECAST.LINEAR(C737,R737:S737,N737:O737),"#.####") &amp; ", " &amp; TEXT(_xlfn.FORECAST.LINEAR(C737,P737:Q737,L737:M737),"#.####") &amp; " ]")),"")</f>
        <v/>
      </c>
      <c r="H737" s="52" t="str">
        <f>IF(C737="","",_xlfn.XMATCH(C737,FitCurve!AE737:AE1736,-1))</f>
        <v/>
      </c>
      <c r="I737" s="52" t="str">
        <f>IF(C737="","",_xlfn.XMATCH(C737,FitCurve!AE737:AE1736,1))</f>
        <v/>
      </c>
      <c r="J737" s="52" t="str">
        <f>IF(C737="","",_xlfn.XMATCH(C737,FitCurve!AF737:AF1736,-1))</f>
        <v/>
      </c>
      <c r="K737" s="52" t="str">
        <f>IF(C737="","",_xlfn.XMATCH(C737,FitCurve!AF737:AF1736,1))</f>
        <v/>
      </c>
      <c r="L737" s="3" t="str" cm="1">
        <f t="array" ref="L737">IF(C737="","",INDEX(FitCurve!$AE$3:$AE$1002,H737))</f>
        <v/>
      </c>
      <c r="M737" s="3" t="str" cm="1">
        <f t="array" ref="M737">IF(C737="","",INDEX(FitCurve!$AE$3:$AE$1002,I737))</f>
        <v/>
      </c>
      <c r="N737" s="3" t="str" cm="1">
        <f t="array" ref="N737">IF(C737="","",INDEX(FitCurve!$AF$3:$AF$1002,J737))</f>
        <v/>
      </c>
      <c r="O737" s="3" t="str" cm="1">
        <f t="array" ref="O737">IF(C737="","",INDEX(FitCurve!$AF$3:$AF$1002,K737))</f>
        <v/>
      </c>
      <c r="P737" s="3" t="str" cm="1">
        <f t="array" ref="P737">IF(C737="","",INDEX(FitCurve!$B$3:$B$1002,H737))</f>
        <v/>
      </c>
      <c r="Q737" s="3" t="str" cm="1">
        <f t="array" ref="Q737">IF(C737="","",INDEX(FitCurve!$B$3:$B$1002,I737))</f>
        <v/>
      </c>
      <c r="R737" s="3" t="str" cm="1">
        <f t="array" ref="R737">IF(C737="","",INDEX(FitCurve!$B$3:$B$1002,J737))</f>
        <v/>
      </c>
      <c r="S737" s="3" t="str" cm="1">
        <f t="array" ref="S737">IF(C737="","",INDEX(FitCurve!$B$3:$B$1002,K737))</f>
        <v/>
      </c>
    </row>
    <row r="738" spans="3:19" x14ac:dyDescent="0.25">
      <c r="C738" s="36"/>
      <c r="D738" s="3" t="str">
        <f>IF(C738="","",IF(OR(C738&gt;MAX(_xlfn.ANCHORARRAY(FitCurve!$E$3)),C738&lt;MIN(_xlfn.ANCHORARRAY(FitCurve!$E$3))),"Out of range",IF(CurveFitting!$N$3="5PL",10^(CurveFitting!$U$26-((LOG10(((CurveFitting!$U$25-CurveFitting!$U$24)/(C738-CurveFitting!$U$24))^(1/CurveFitting!$U$28)-1))/1)/CurveFitting!$U$27),
IF(CurveFitting!$N$3="4PL",10^(CurveFitting!$U$26-((LOG10((CurveFitting!$U$25-CurveFitting!$U$24)/(C738-CurveFitting!$U$24)-1))/CurveFitting!$U$27)),
IF(CurveFitting!$N$3="Linear",(C738-CurveFitting!$U$24)/CurveFitting!$U$25,
IF(CurveFitting!$N$3="Hyperbolic",CurveFitting!$U$25*C738/(CurveFitting!$U$24-C738),
IF(CurveFitting!$N$3="Exp1",CurveFitting!$U$26*LN(CurveFitting!$U$25/(CurveFitting!$U$25-C738)-CurveFitting!$U$24/(CurveFitting!$U$25-C738)),
IF(CurveFitting!$N$3="Exp2",CurveFitting!$U$26*LOG(CurveFitting!$U$24/(CurveFitting!$U$24-C738)-CurveFitting!$U$25/(CurveFitting!$U$24-C738)),""))))))))</f>
        <v/>
      </c>
      <c r="E738" s="3" t="str">
        <f>IFERROR(IF(C738="","",IF(OR(C738&gt;MAX(_xlfn.ANCHORARRAY(FitCurve!$E$3)),C738&lt;MIN(_xlfn.ANCHORARRAY(FitCurve!$E$3))),"Out of range","[ " &amp; TEXT(_xlfn.FORECAST.LINEAR(C738,R738:S738,N738:O738),"#.####") &amp; ", " &amp; TEXT(_xlfn.FORECAST.LINEAR(C738,P738:Q738,L738:M738),"#.####") &amp; " ]")),"")</f>
        <v/>
      </c>
      <c r="H738" s="52" t="str">
        <f>IF(C738="","",_xlfn.XMATCH(C738,FitCurve!AE738:AE1737,-1))</f>
        <v/>
      </c>
      <c r="I738" s="52" t="str">
        <f>IF(C738="","",_xlfn.XMATCH(C738,FitCurve!AE738:AE1737,1))</f>
        <v/>
      </c>
      <c r="J738" s="52" t="str">
        <f>IF(C738="","",_xlfn.XMATCH(C738,FitCurve!AF738:AF1737,-1))</f>
        <v/>
      </c>
      <c r="K738" s="52" t="str">
        <f>IF(C738="","",_xlfn.XMATCH(C738,FitCurve!AF738:AF1737,1))</f>
        <v/>
      </c>
      <c r="L738" s="3" t="str" cm="1">
        <f t="array" ref="L738">IF(C738="","",INDEX(FitCurve!$AE$3:$AE$1002,H738))</f>
        <v/>
      </c>
      <c r="M738" s="3" t="str" cm="1">
        <f t="array" ref="M738">IF(C738="","",INDEX(FitCurve!$AE$3:$AE$1002,I738))</f>
        <v/>
      </c>
      <c r="N738" s="3" t="str" cm="1">
        <f t="array" ref="N738">IF(C738="","",INDEX(FitCurve!$AF$3:$AF$1002,J738))</f>
        <v/>
      </c>
      <c r="O738" s="3" t="str" cm="1">
        <f t="array" ref="O738">IF(C738="","",INDEX(FitCurve!$AF$3:$AF$1002,K738))</f>
        <v/>
      </c>
      <c r="P738" s="3" t="str" cm="1">
        <f t="array" ref="P738">IF(C738="","",INDEX(FitCurve!$B$3:$B$1002,H738))</f>
        <v/>
      </c>
      <c r="Q738" s="3" t="str" cm="1">
        <f t="array" ref="Q738">IF(C738="","",INDEX(FitCurve!$B$3:$B$1002,I738))</f>
        <v/>
      </c>
      <c r="R738" s="3" t="str" cm="1">
        <f t="array" ref="R738">IF(C738="","",INDEX(FitCurve!$B$3:$B$1002,J738))</f>
        <v/>
      </c>
      <c r="S738" s="3" t="str" cm="1">
        <f t="array" ref="S738">IF(C738="","",INDEX(FitCurve!$B$3:$B$1002,K738))</f>
        <v/>
      </c>
    </row>
    <row r="739" spans="3:19" x14ac:dyDescent="0.25">
      <c r="C739" s="36"/>
      <c r="D739" s="3" t="str">
        <f>IF(C739="","",IF(OR(C739&gt;MAX(_xlfn.ANCHORARRAY(FitCurve!$E$3)),C739&lt;MIN(_xlfn.ANCHORARRAY(FitCurve!$E$3))),"Out of range",IF(CurveFitting!$N$3="5PL",10^(CurveFitting!$U$26-((LOG10(((CurveFitting!$U$25-CurveFitting!$U$24)/(C739-CurveFitting!$U$24))^(1/CurveFitting!$U$28)-1))/1)/CurveFitting!$U$27),
IF(CurveFitting!$N$3="4PL",10^(CurveFitting!$U$26-((LOG10((CurveFitting!$U$25-CurveFitting!$U$24)/(C739-CurveFitting!$U$24)-1))/CurveFitting!$U$27)),
IF(CurveFitting!$N$3="Linear",(C739-CurveFitting!$U$24)/CurveFitting!$U$25,
IF(CurveFitting!$N$3="Hyperbolic",CurveFitting!$U$25*C739/(CurveFitting!$U$24-C739),
IF(CurveFitting!$N$3="Exp1",CurveFitting!$U$26*LN(CurveFitting!$U$25/(CurveFitting!$U$25-C739)-CurveFitting!$U$24/(CurveFitting!$U$25-C739)),
IF(CurveFitting!$N$3="Exp2",CurveFitting!$U$26*LOG(CurveFitting!$U$24/(CurveFitting!$U$24-C739)-CurveFitting!$U$25/(CurveFitting!$U$24-C739)),""))))))))</f>
        <v/>
      </c>
      <c r="E739" s="3" t="str">
        <f>IFERROR(IF(C739="","",IF(OR(C739&gt;MAX(_xlfn.ANCHORARRAY(FitCurve!$E$3)),C739&lt;MIN(_xlfn.ANCHORARRAY(FitCurve!$E$3))),"Out of range","[ " &amp; TEXT(_xlfn.FORECAST.LINEAR(C739,R739:S739,N739:O739),"#.####") &amp; ", " &amp; TEXT(_xlfn.FORECAST.LINEAR(C739,P739:Q739,L739:M739),"#.####") &amp; " ]")),"")</f>
        <v/>
      </c>
      <c r="H739" s="52" t="str">
        <f>IF(C739="","",_xlfn.XMATCH(C739,FitCurve!AE739:AE1738,-1))</f>
        <v/>
      </c>
      <c r="I739" s="52" t="str">
        <f>IF(C739="","",_xlfn.XMATCH(C739,FitCurve!AE739:AE1738,1))</f>
        <v/>
      </c>
      <c r="J739" s="52" t="str">
        <f>IF(C739="","",_xlfn.XMATCH(C739,FitCurve!AF739:AF1738,-1))</f>
        <v/>
      </c>
      <c r="K739" s="52" t="str">
        <f>IF(C739="","",_xlfn.XMATCH(C739,FitCurve!AF739:AF1738,1))</f>
        <v/>
      </c>
      <c r="L739" s="3" t="str" cm="1">
        <f t="array" ref="L739">IF(C739="","",INDEX(FitCurve!$AE$3:$AE$1002,H739))</f>
        <v/>
      </c>
      <c r="M739" s="3" t="str" cm="1">
        <f t="array" ref="M739">IF(C739="","",INDEX(FitCurve!$AE$3:$AE$1002,I739))</f>
        <v/>
      </c>
      <c r="N739" s="3" t="str" cm="1">
        <f t="array" ref="N739">IF(C739="","",INDEX(FitCurve!$AF$3:$AF$1002,J739))</f>
        <v/>
      </c>
      <c r="O739" s="3" t="str" cm="1">
        <f t="array" ref="O739">IF(C739="","",INDEX(FitCurve!$AF$3:$AF$1002,K739))</f>
        <v/>
      </c>
      <c r="P739" s="3" t="str" cm="1">
        <f t="array" ref="P739">IF(C739="","",INDEX(FitCurve!$B$3:$B$1002,H739))</f>
        <v/>
      </c>
      <c r="Q739" s="3" t="str" cm="1">
        <f t="array" ref="Q739">IF(C739="","",INDEX(FitCurve!$B$3:$B$1002,I739))</f>
        <v/>
      </c>
      <c r="R739" s="3" t="str" cm="1">
        <f t="array" ref="R739">IF(C739="","",INDEX(FitCurve!$B$3:$B$1002,J739))</f>
        <v/>
      </c>
      <c r="S739" s="3" t="str" cm="1">
        <f t="array" ref="S739">IF(C739="","",INDEX(FitCurve!$B$3:$B$1002,K739))</f>
        <v/>
      </c>
    </row>
    <row r="740" spans="3:19" x14ac:dyDescent="0.25">
      <c r="C740" s="36"/>
      <c r="D740" s="3" t="str">
        <f>IF(C740="","",IF(OR(C740&gt;MAX(_xlfn.ANCHORARRAY(FitCurve!$E$3)),C740&lt;MIN(_xlfn.ANCHORARRAY(FitCurve!$E$3))),"Out of range",IF(CurveFitting!$N$3="5PL",10^(CurveFitting!$U$26-((LOG10(((CurveFitting!$U$25-CurveFitting!$U$24)/(C740-CurveFitting!$U$24))^(1/CurveFitting!$U$28)-1))/1)/CurveFitting!$U$27),
IF(CurveFitting!$N$3="4PL",10^(CurveFitting!$U$26-((LOG10((CurveFitting!$U$25-CurveFitting!$U$24)/(C740-CurveFitting!$U$24)-1))/CurveFitting!$U$27)),
IF(CurveFitting!$N$3="Linear",(C740-CurveFitting!$U$24)/CurveFitting!$U$25,
IF(CurveFitting!$N$3="Hyperbolic",CurveFitting!$U$25*C740/(CurveFitting!$U$24-C740),
IF(CurveFitting!$N$3="Exp1",CurveFitting!$U$26*LN(CurveFitting!$U$25/(CurveFitting!$U$25-C740)-CurveFitting!$U$24/(CurveFitting!$U$25-C740)),
IF(CurveFitting!$N$3="Exp2",CurveFitting!$U$26*LOG(CurveFitting!$U$24/(CurveFitting!$U$24-C740)-CurveFitting!$U$25/(CurveFitting!$U$24-C740)),""))))))))</f>
        <v/>
      </c>
      <c r="E740" s="3" t="str">
        <f>IFERROR(IF(C740="","",IF(OR(C740&gt;MAX(_xlfn.ANCHORARRAY(FitCurve!$E$3)),C740&lt;MIN(_xlfn.ANCHORARRAY(FitCurve!$E$3))),"Out of range","[ " &amp; TEXT(_xlfn.FORECAST.LINEAR(C740,R740:S740,N740:O740),"#.####") &amp; ", " &amp; TEXT(_xlfn.FORECAST.LINEAR(C740,P740:Q740,L740:M740),"#.####") &amp; " ]")),"")</f>
        <v/>
      </c>
      <c r="H740" s="52" t="str">
        <f>IF(C740="","",_xlfn.XMATCH(C740,FitCurve!AE740:AE1739,-1))</f>
        <v/>
      </c>
      <c r="I740" s="52" t="str">
        <f>IF(C740="","",_xlfn.XMATCH(C740,FitCurve!AE740:AE1739,1))</f>
        <v/>
      </c>
      <c r="J740" s="52" t="str">
        <f>IF(C740="","",_xlfn.XMATCH(C740,FitCurve!AF740:AF1739,-1))</f>
        <v/>
      </c>
      <c r="K740" s="52" t="str">
        <f>IF(C740="","",_xlfn.XMATCH(C740,FitCurve!AF740:AF1739,1))</f>
        <v/>
      </c>
      <c r="L740" s="3" t="str" cm="1">
        <f t="array" ref="L740">IF(C740="","",INDEX(FitCurve!$AE$3:$AE$1002,H740))</f>
        <v/>
      </c>
      <c r="M740" s="3" t="str" cm="1">
        <f t="array" ref="M740">IF(C740="","",INDEX(FitCurve!$AE$3:$AE$1002,I740))</f>
        <v/>
      </c>
      <c r="N740" s="3" t="str" cm="1">
        <f t="array" ref="N740">IF(C740="","",INDEX(FitCurve!$AF$3:$AF$1002,J740))</f>
        <v/>
      </c>
      <c r="O740" s="3" t="str" cm="1">
        <f t="array" ref="O740">IF(C740="","",INDEX(FitCurve!$AF$3:$AF$1002,K740))</f>
        <v/>
      </c>
      <c r="P740" s="3" t="str" cm="1">
        <f t="array" ref="P740">IF(C740="","",INDEX(FitCurve!$B$3:$B$1002,H740))</f>
        <v/>
      </c>
      <c r="Q740" s="3" t="str" cm="1">
        <f t="array" ref="Q740">IF(C740="","",INDEX(FitCurve!$B$3:$B$1002,I740))</f>
        <v/>
      </c>
      <c r="R740" s="3" t="str" cm="1">
        <f t="array" ref="R740">IF(C740="","",INDEX(FitCurve!$B$3:$B$1002,J740))</f>
        <v/>
      </c>
      <c r="S740" s="3" t="str" cm="1">
        <f t="array" ref="S740">IF(C740="","",INDEX(FitCurve!$B$3:$B$1002,K740))</f>
        <v/>
      </c>
    </row>
    <row r="741" spans="3:19" x14ac:dyDescent="0.25">
      <c r="C741" s="36"/>
      <c r="D741" s="3" t="str">
        <f>IF(C741="","",IF(OR(C741&gt;MAX(_xlfn.ANCHORARRAY(FitCurve!$E$3)),C741&lt;MIN(_xlfn.ANCHORARRAY(FitCurve!$E$3))),"Out of range",IF(CurveFitting!$N$3="5PL",10^(CurveFitting!$U$26-((LOG10(((CurveFitting!$U$25-CurveFitting!$U$24)/(C741-CurveFitting!$U$24))^(1/CurveFitting!$U$28)-1))/1)/CurveFitting!$U$27),
IF(CurveFitting!$N$3="4PL",10^(CurveFitting!$U$26-((LOG10((CurveFitting!$U$25-CurveFitting!$U$24)/(C741-CurveFitting!$U$24)-1))/CurveFitting!$U$27)),
IF(CurveFitting!$N$3="Linear",(C741-CurveFitting!$U$24)/CurveFitting!$U$25,
IF(CurveFitting!$N$3="Hyperbolic",CurveFitting!$U$25*C741/(CurveFitting!$U$24-C741),
IF(CurveFitting!$N$3="Exp1",CurveFitting!$U$26*LN(CurveFitting!$U$25/(CurveFitting!$U$25-C741)-CurveFitting!$U$24/(CurveFitting!$U$25-C741)),
IF(CurveFitting!$N$3="Exp2",CurveFitting!$U$26*LOG(CurveFitting!$U$24/(CurveFitting!$U$24-C741)-CurveFitting!$U$25/(CurveFitting!$U$24-C741)),""))))))))</f>
        <v/>
      </c>
      <c r="E741" s="3" t="str">
        <f>IFERROR(IF(C741="","",IF(OR(C741&gt;MAX(_xlfn.ANCHORARRAY(FitCurve!$E$3)),C741&lt;MIN(_xlfn.ANCHORARRAY(FitCurve!$E$3))),"Out of range","[ " &amp; TEXT(_xlfn.FORECAST.LINEAR(C741,R741:S741,N741:O741),"#.####") &amp; ", " &amp; TEXT(_xlfn.FORECAST.LINEAR(C741,P741:Q741,L741:M741),"#.####") &amp; " ]")),"")</f>
        <v/>
      </c>
      <c r="H741" s="52" t="str">
        <f>IF(C741="","",_xlfn.XMATCH(C741,FitCurve!AE741:AE1740,-1))</f>
        <v/>
      </c>
      <c r="I741" s="52" t="str">
        <f>IF(C741="","",_xlfn.XMATCH(C741,FitCurve!AE741:AE1740,1))</f>
        <v/>
      </c>
      <c r="J741" s="52" t="str">
        <f>IF(C741="","",_xlfn.XMATCH(C741,FitCurve!AF741:AF1740,-1))</f>
        <v/>
      </c>
      <c r="K741" s="52" t="str">
        <f>IF(C741="","",_xlfn.XMATCH(C741,FitCurve!AF741:AF1740,1))</f>
        <v/>
      </c>
      <c r="L741" s="3" t="str" cm="1">
        <f t="array" ref="L741">IF(C741="","",INDEX(FitCurve!$AE$3:$AE$1002,H741))</f>
        <v/>
      </c>
      <c r="M741" s="3" t="str" cm="1">
        <f t="array" ref="M741">IF(C741="","",INDEX(FitCurve!$AE$3:$AE$1002,I741))</f>
        <v/>
      </c>
      <c r="N741" s="3" t="str" cm="1">
        <f t="array" ref="N741">IF(C741="","",INDEX(FitCurve!$AF$3:$AF$1002,J741))</f>
        <v/>
      </c>
      <c r="O741" s="3" t="str" cm="1">
        <f t="array" ref="O741">IF(C741="","",INDEX(FitCurve!$AF$3:$AF$1002,K741))</f>
        <v/>
      </c>
      <c r="P741" s="3" t="str" cm="1">
        <f t="array" ref="P741">IF(C741="","",INDEX(FitCurve!$B$3:$B$1002,H741))</f>
        <v/>
      </c>
      <c r="Q741" s="3" t="str" cm="1">
        <f t="array" ref="Q741">IF(C741="","",INDEX(FitCurve!$B$3:$B$1002,I741))</f>
        <v/>
      </c>
      <c r="R741" s="3" t="str" cm="1">
        <f t="array" ref="R741">IF(C741="","",INDEX(FitCurve!$B$3:$B$1002,J741))</f>
        <v/>
      </c>
      <c r="S741" s="3" t="str" cm="1">
        <f t="array" ref="S741">IF(C741="","",INDEX(FitCurve!$B$3:$B$1002,K741))</f>
        <v/>
      </c>
    </row>
    <row r="742" spans="3:19" x14ac:dyDescent="0.25">
      <c r="C742" s="36"/>
      <c r="D742" s="3" t="str">
        <f>IF(C742="","",IF(OR(C742&gt;MAX(_xlfn.ANCHORARRAY(FitCurve!$E$3)),C742&lt;MIN(_xlfn.ANCHORARRAY(FitCurve!$E$3))),"Out of range",IF(CurveFitting!$N$3="5PL",10^(CurveFitting!$U$26-((LOG10(((CurveFitting!$U$25-CurveFitting!$U$24)/(C742-CurveFitting!$U$24))^(1/CurveFitting!$U$28)-1))/1)/CurveFitting!$U$27),
IF(CurveFitting!$N$3="4PL",10^(CurveFitting!$U$26-((LOG10((CurveFitting!$U$25-CurveFitting!$U$24)/(C742-CurveFitting!$U$24)-1))/CurveFitting!$U$27)),
IF(CurveFitting!$N$3="Linear",(C742-CurveFitting!$U$24)/CurveFitting!$U$25,
IF(CurveFitting!$N$3="Hyperbolic",CurveFitting!$U$25*C742/(CurveFitting!$U$24-C742),
IF(CurveFitting!$N$3="Exp1",CurveFitting!$U$26*LN(CurveFitting!$U$25/(CurveFitting!$U$25-C742)-CurveFitting!$U$24/(CurveFitting!$U$25-C742)),
IF(CurveFitting!$N$3="Exp2",CurveFitting!$U$26*LOG(CurveFitting!$U$24/(CurveFitting!$U$24-C742)-CurveFitting!$U$25/(CurveFitting!$U$24-C742)),""))))))))</f>
        <v/>
      </c>
      <c r="E742" s="3" t="str">
        <f>IFERROR(IF(C742="","",IF(OR(C742&gt;MAX(_xlfn.ANCHORARRAY(FitCurve!$E$3)),C742&lt;MIN(_xlfn.ANCHORARRAY(FitCurve!$E$3))),"Out of range","[ " &amp; TEXT(_xlfn.FORECAST.LINEAR(C742,R742:S742,N742:O742),"#.####") &amp; ", " &amp; TEXT(_xlfn.FORECAST.LINEAR(C742,P742:Q742,L742:M742),"#.####") &amp; " ]")),"")</f>
        <v/>
      </c>
      <c r="H742" s="52" t="str">
        <f>IF(C742="","",_xlfn.XMATCH(C742,FitCurve!AE742:AE1741,-1))</f>
        <v/>
      </c>
      <c r="I742" s="52" t="str">
        <f>IF(C742="","",_xlfn.XMATCH(C742,FitCurve!AE742:AE1741,1))</f>
        <v/>
      </c>
      <c r="J742" s="52" t="str">
        <f>IF(C742="","",_xlfn.XMATCH(C742,FitCurve!AF742:AF1741,-1))</f>
        <v/>
      </c>
      <c r="K742" s="52" t="str">
        <f>IF(C742="","",_xlfn.XMATCH(C742,FitCurve!AF742:AF1741,1))</f>
        <v/>
      </c>
      <c r="L742" s="3" t="str" cm="1">
        <f t="array" ref="L742">IF(C742="","",INDEX(FitCurve!$AE$3:$AE$1002,H742))</f>
        <v/>
      </c>
      <c r="M742" s="3" t="str" cm="1">
        <f t="array" ref="M742">IF(C742="","",INDEX(FitCurve!$AE$3:$AE$1002,I742))</f>
        <v/>
      </c>
      <c r="N742" s="3" t="str" cm="1">
        <f t="array" ref="N742">IF(C742="","",INDEX(FitCurve!$AF$3:$AF$1002,J742))</f>
        <v/>
      </c>
      <c r="O742" s="3" t="str" cm="1">
        <f t="array" ref="O742">IF(C742="","",INDEX(FitCurve!$AF$3:$AF$1002,K742))</f>
        <v/>
      </c>
      <c r="P742" s="3" t="str" cm="1">
        <f t="array" ref="P742">IF(C742="","",INDEX(FitCurve!$B$3:$B$1002,H742))</f>
        <v/>
      </c>
      <c r="Q742" s="3" t="str" cm="1">
        <f t="array" ref="Q742">IF(C742="","",INDEX(FitCurve!$B$3:$B$1002,I742))</f>
        <v/>
      </c>
      <c r="R742" s="3" t="str" cm="1">
        <f t="array" ref="R742">IF(C742="","",INDEX(FitCurve!$B$3:$B$1002,J742))</f>
        <v/>
      </c>
      <c r="S742" s="3" t="str" cm="1">
        <f t="array" ref="S742">IF(C742="","",INDEX(FitCurve!$B$3:$B$1002,K742))</f>
        <v/>
      </c>
    </row>
    <row r="743" spans="3:19" x14ac:dyDescent="0.25">
      <c r="C743" s="36"/>
      <c r="D743" s="3" t="str">
        <f>IF(C743="","",IF(OR(C743&gt;MAX(_xlfn.ANCHORARRAY(FitCurve!$E$3)),C743&lt;MIN(_xlfn.ANCHORARRAY(FitCurve!$E$3))),"Out of range",IF(CurveFitting!$N$3="5PL",10^(CurveFitting!$U$26-((LOG10(((CurveFitting!$U$25-CurveFitting!$U$24)/(C743-CurveFitting!$U$24))^(1/CurveFitting!$U$28)-1))/1)/CurveFitting!$U$27),
IF(CurveFitting!$N$3="4PL",10^(CurveFitting!$U$26-((LOG10((CurveFitting!$U$25-CurveFitting!$U$24)/(C743-CurveFitting!$U$24)-1))/CurveFitting!$U$27)),
IF(CurveFitting!$N$3="Linear",(C743-CurveFitting!$U$24)/CurveFitting!$U$25,
IF(CurveFitting!$N$3="Hyperbolic",CurveFitting!$U$25*C743/(CurveFitting!$U$24-C743),
IF(CurveFitting!$N$3="Exp1",CurveFitting!$U$26*LN(CurveFitting!$U$25/(CurveFitting!$U$25-C743)-CurveFitting!$U$24/(CurveFitting!$U$25-C743)),
IF(CurveFitting!$N$3="Exp2",CurveFitting!$U$26*LOG(CurveFitting!$U$24/(CurveFitting!$U$24-C743)-CurveFitting!$U$25/(CurveFitting!$U$24-C743)),""))))))))</f>
        <v/>
      </c>
      <c r="E743" s="3" t="str">
        <f>IFERROR(IF(C743="","",IF(OR(C743&gt;MAX(_xlfn.ANCHORARRAY(FitCurve!$E$3)),C743&lt;MIN(_xlfn.ANCHORARRAY(FitCurve!$E$3))),"Out of range","[ " &amp; TEXT(_xlfn.FORECAST.LINEAR(C743,R743:S743,N743:O743),"#.####") &amp; ", " &amp; TEXT(_xlfn.FORECAST.LINEAR(C743,P743:Q743,L743:M743),"#.####") &amp; " ]")),"")</f>
        <v/>
      </c>
      <c r="H743" s="52" t="str">
        <f>IF(C743="","",_xlfn.XMATCH(C743,FitCurve!AE743:AE1742,-1))</f>
        <v/>
      </c>
      <c r="I743" s="52" t="str">
        <f>IF(C743="","",_xlfn.XMATCH(C743,FitCurve!AE743:AE1742,1))</f>
        <v/>
      </c>
      <c r="J743" s="52" t="str">
        <f>IF(C743="","",_xlfn.XMATCH(C743,FitCurve!AF743:AF1742,-1))</f>
        <v/>
      </c>
      <c r="K743" s="52" t="str">
        <f>IF(C743="","",_xlfn.XMATCH(C743,FitCurve!AF743:AF1742,1))</f>
        <v/>
      </c>
      <c r="L743" s="3" t="str" cm="1">
        <f t="array" ref="L743">IF(C743="","",INDEX(FitCurve!$AE$3:$AE$1002,H743))</f>
        <v/>
      </c>
      <c r="M743" s="3" t="str" cm="1">
        <f t="array" ref="M743">IF(C743="","",INDEX(FitCurve!$AE$3:$AE$1002,I743))</f>
        <v/>
      </c>
      <c r="N743" s="3" t="str" cm="1">
        <f t="array" ref="N743">IF(C743="","",INDEX(FitCurve!$AF$3:$AF$1002,J743))</f>
        <v/>
      </c>
      <c r="O743" s="3" t="str" cm="1">
        <f t="array" ref="O743">IF(C743="","",INDEX(FitCurve!$AF$3:$AF$1002,K743))</f>
        <v/>
      </c>
      <c r="P743" s="3" t="str" cm="1">
        <f t="array" ref="P743">IF(C743="","",INDEX(FitCurve!$B$3:$B$1002,H743))</f>
        <v/>
      </c>
      <c r="Q743" s="3" t="str" cm="1">
        <f t="array" ref="Q743">IF(C743="","",INDEX(FitCurve!$B$3:$B$1002,I743))</f>
        <v/>
      </c>
      <c r="R743" s="3" t="str" cm="1">
        <f t="array" ref="R743">IF(C743="","",INDEX(FitCurve!$B$3:$B$1002,J743))</f>
        <v/>
      </c>
      <c r="S743" s="3" t="str" cm="1">
        <f t="array" ref="S743">IF(C743="","",INDEX(FitCurve!$B$3:$B$1002,K743))</f>
        <v/>
      </c>
    </row>
    <row r="744" spans="3:19" x14ac:dyDescent="0.25">
      <c r="C744" s="36"/>
      <c r="D744" s="3" t="str">
        <f>IF(C744="","",IF(OR(C744&gt;MAX(_xlfn.ANCHORARRAY(FitCurve!$E$3)),C744&lt;MIN(_xlfn.ANCHORARRAY(FitCurve!$E$3))),"Out of range",IF(CurveFitting!$N$3="5PL",10^(CurveFitting!$U$26-((LOG10(((CurveFitting!$U$25-CurveFitting!$U$24)/(C744-CurveFitting!$U$24))^(1/CurveFitting!$U$28)-1))/1)/CurveFitting!$U$27),
IF(CurveFitting!$N$3="4PL",10^(CurveFitting!$U$26-((LOG10((CurveFitting!$U$25-CurveFitting!$U$24)/(C744-CurveFitting!$U$24)-1))/CurveFitting!$U$27)),
IF(CurveFitting!$N$3="Linear",(C744-CurveFitting!$U$24)/CurveFitting!$U$25,
IF(CurveFitting!$N$3="Hyperbolic",CurveFitting!$U$25*C744/(CurveFitting!$U$24-C744),
IF(CurveFitting!$N$3="Exp1",CurveFitting!$U$26*LN(CurveFitting!$U$25/(CurveFitting!$U$25-C744)-CurveFitting!$U$24/(CurveFitting!$U$25-C744)),
IF(CurveFitting!$N$3="Exp2",CurveFitting!$U$26*LOG(CurveFitting!$U$24/(CurveFitting!$U$24-C744)-CurveFitting!$U$25/(CurveFitting!$U$24-C744)),""))))))))</f>
        <v/>
      </c>
      <c r="E744" s="3" t="str">
        <f>IFERROR(IF(C744="","",IF(OR(C744&gt;MAX(_xlfn.ANCHORARRAY(FitCurve!$E$3)),C744&lt;MIN(_xlfn.ANCHORARRAY(FitCurve!$E$3))),"Out of range","[ " &amp; TEXT(_xlfn.FORECAST.LINEAR(C744,R744:S744,N744:O744),"#.####") &amp; ", " &amp; TEXT(_xlfn.FORECAST.LINEAR(C744,P744:Q744,L744:M744),"#.####") &amp; " ]")),"")</f>
        <v/>
      </c>
      <c r="H744" s="52" t="str">
        <f>IF(C744="","",_xlfn.XMATCH(C744,FitCurve!AE744:AE1743,-1))</f>
        <v/>
      </c>
      <c r="I744" s="52" t="str">
        <f>IF(C744="","",_xlfn.XMATCH(C744,FitCurve!AE744:AE1743,1))</f>
        <v/>
      </c>
      <c r="J744" s="52" t="str">
        <f>IF(C744="","",_xlfn.XMATCH(C744,FitCurve!AF744:AF1743,-1))</f>
        <v/>
      </c>
      <c r="K744" s="52" t="str">
        <f>IF(C744="","",_xlfn.XMATCH(C744,FitCurve!AF744:AF1743,1))</f>
        <v/>
      </c>
      <c r="L744" s="3" t="str" cm="1">
        <f t="array" ref="L744">IF(C744="","",INDEX(FitCurve!$AE$3:$AE$1002,H744))</f>
        <v/>
      </c>
      <c r="M744" s="3" t="str" cm="1">
        <f t="array" ref="M744">IF(C744="","",INDEX(FitCurve!$AE$3:$AE$1002,I744))</f>
        <v/>
      </c>
      <c r="N744" s="3" t="str" cm="1">
        <f t="array" ref="N744">IF(C744="","",INDEX(FitCurve!$AF$3:$AF$1002,J744))</f>
        <v/>
      </c>
      <c r="O744" s="3" t="str" cm="1">
        <f t="array" ref="O744">IF(C744="","",INDEX(FitCurve!$AF$3:$AF$1002,K744))</f>
        <v/>
      </c>
      <c r="P744" s="3" t="str" cm="1">
        <f t="array" ref="P744">IF(C744="","",INDEX(FitCurve!$B$3:$B$1002,H744))</f>
        <v/>
      </c>
      <c r="Q744" s="3" t="str" cm="1">
        <f t="array" ref="Q744">IF(C744="","",INDEX(FitCurve!$B$3:$B$1002,I744))</f>
        <v/>
      </c>
      <c r="R744" s="3" t="str" cm="1">
        <f t="array" ref="R744">IF(C744="","",INDEX(FitCurve!$B$3:$B$1002,J744))</f>
        <v/>
      </c>
      <c r="S744" s="3" t="str" cm="1">
        <f t="array" ref="S744">IF(C744="","",INDEX(FitCurve!$B$3:$B$1002,K744))</f>
        <v/>
      </c>
    </row>
    <row r="745" spans="3:19" x14ac:dyDescent="0.25">
      <c r="C745" s="36"/>
      <c r="D745" s="3" t="str">
        <f>IF(C745="","",IF(OR(C745&gt;MAX(_xlfn.ANCHORARRAY(FitCurve!$E$3)),C745&lt;MIN(_xlfn.ANCHORARRAY(FitCurve!$E$3))),"Out of range",IF(CurveFitting!$N$3="5PL",10^(CurveFitting!$U$26-((LOG10(((CurveFitting!$U$25-CurveFitting!$U$24)/(C745-CurveFitting!$U$24))^(1/CurveFitting!$U$28)-1))/1)/CurveFitting!$U$27),
IF(CurveFitting!$N$3="4PL",10^(CurveFitting!$U$26-((LOG10((CurveFitting!$U$25-CurveFitting!$U$24)/(C745-CurveFitting!$U$24)-1))/CurveFitting!$U$27)),
IF(CurveFitting!$N$3="Linear",(C745-CurveFitting!$U$24)/CurveFitting!$U$25,
IF(CurveFitting!$N$3="Hyperbolic",CurveFitting!$U$25*C745/(CurveFitting!$U$24-C745),
IF(CurveFitting!$N$3="Exp1",CurveFitting!$U$26*LN(CurveFitting!$U$25/(CurveFitting!$U$25-C745)-CurveFitting!$U$24/(CurveFitting!$U$25-C745)),
IF(CurveFitting!$N$3="Exp2",CurveFitting!$U$26*LOG(CurveFitting!$U$24/(CurveFitting!$U$24-C745)-CurveFitting!$U$25/(CurveFitting!$U$24-C745)),""))))))))</f>
        <v/>
      </c>
      <c r="E745" s="3" t="str">
        <f>IFERROR(IF(C745="","",IF(OR(C745&gt;MAX(_xlfn.ANCHORARRAY(FitCurve!$E$3)),C745&lt;MIN(_xlfn.ANCHORARRAY(FitCurve!$E$3))),"Out of range","[ " &amp; TEXT(_xlfn.FORECAST.LINEAR(C745,R745:S745,N745:O745),"#.####") &amp; ", " &amp; TEXT(_xlfn.FORECAST.LINEAR(C745,P745:Q745,L745:M745),"#.####") &amp; " ]")),"")</f>
        <v/>
      </c>
      <c r="H745" s="52" t="str">
        <f>IF(C745="","",_xlfn.XMATCH(C745,FitCurve!AE745:AE1744,-1))</f>
        <v/>
      </c>
      <c r="I745" s="52" t="str">
        <f>IF(C745="","",_xlfn.XMATCH(C745,FitCurve!AE745:AE1744,1))</f>
        <v/>
      </c>
      <c r="J745" s="52" t="str">
        <f>IF(C745="","",_xlfn.XMATCH(C745,FitCurve!AF745:AF1744,-1))</f>
        <v/>
      </c>
      <c r="K745" s="52" t="str">
        <f>IF(C745="","",_xlfn.XMATCH(C745,FitCurve!AF745:AF1744,1))</f>
        <v/>
      </c>
      <c r="L745" s="3" t="str" cm="1">
        <f t="array" ref="L745">IF(C745="","",INDEX(FitCurve!$AE$3:$AE$1002,H745))</f>
        <v/>
      </c>
      <c r="M745" s="3" t="str" cm="1">
        <f t="array" ref="M745">IF(C745="","",INDEX(FitCurve!$AE$3:$AE$1002,I745))</f>
        <v/>
      </c>
      <c r="N745" s="3" t="str" cm="1">
        <f t="array" ref="N745">IF(C745="","",INDEX(FitCurve!$AF$3:$AF$1002,J745))</f>
        <v/>
      </c>
      <c r="O745" s="3" t="str" cm="1">
        <f t="array" ref="O745">IF(C745="","",INDEX(FitCurve!$AF$3:$AF$1002,K745))</f>
        <v/>
      </c>
      <c r="P745" s="3" t="str" cm="1">
        <f t="array" ref="P745">IF(C745="","",INDEX(FitCurve!$B$3:$B$1002,H745))</f>
        <v/>
      </c>
      <c r="Q745" s="3" t="str" cm="1">
        <f t="array" ref="Q745">IF(C745="","",INDEX(FitCurve!$B$3:$B$1002,I745))</f>
        <v/>
      </c>
      <c r="R745" s="3" t="str" cm="1">
        <f t="array" ref="R745">IF(C745="","",INDEX(FitCurve!$B$3:$B$1002,J745))</f>
        <v/>
      </c>
      <c r="S745" s="3" t="str" cm="1">
        <f t="array" ref="S745">IF(C745="","",INDEX(FitCurve!$B$3:$B$1002,K745))</f>
        <v/>
      </c>
    </row>
    <row r="746" spans="3:19" x14ac:dyDescent="0.25">
      <c r="C746" s="36"/>
      <c r="D746" s="3" t="str">
        <f>IF(C746="","",IF(OR(C746&gt;MAX(_xlfn.ANCHORARRAY(FitCurve!$E$3)),C746&lt;MIN(_xlfn.ANCHORARRAY(FitCurve!$E$3))),"Out of range",IF(CurveFitting!$N$3="5PL",10^(CurveFitting!$U$26-((LOG10(((CurveFitting!$U$25-CurveFitting!$U$24)/(C746-CurveFitting!$U$24))^(1/CurveFitting!$U$28)-1))/1)/CurveFitting!$U$27),
IF(CurveFitting!$N$3="4PL",10^(CurveFitting!$U$26-((LOG10((CurveFitting!$U$25-CurveFitting!$U$24)/(C746-CurveFitting!$U$24)-1))/CurveFitting!$U$27)),
IF(CurveFitting!$N$3="Linear",(C746-CurveFitting!$U$24)/CurveFitting!$U$25,
IF(CurveFitting!$N$3="Hyperbolic",CurveFitting!$U$25*C746/(CurveFitting!$U$24-C746),
IF(CurveFitting!$N$3="Exp1",CurveFitting!$U$26*LN(CurveFitting!$U$25/(CurveFitting!$U$25-C746)-CurveFitting!$U$24/(CurveFitting!$U$25-C746)),
IF(CurveFitting!$N$3="Exp2",CurveFitting!$U$26*LOG(CurveFitting!$U$24/(CurveFitting!$U$24-C746)-CurveFitting!$U$25/(CurveFitting!$U$24-C746)),""))))))))</f>
        <v/>
      </c>
      <c r="E746" s="3" t="str">
        <f>IFERROR(IF(C746="","",IF(OR(C746&gt;MAX(_xlfn.ANCHORARRAY(FitCurve!$E$3)),C746&lt;MIN(_xlfn.ANCHORARRAY(FitCurve!$E$3))),"Out of range","[ " &amp; TEXT(_xlfn.FORECAST.LINEAR(C746,R746:S746,N746:O746),"#.####") &amp; ", " &amp; TEXT(_xlfn.FORECAST.LINEAR(C746,P746:Q746,L746:M746),"#.####") &amp; " ]")),"")</f>
        <v/>
      </c>
      <c r="H746" s="52" t="str">
        <f>IF(C746="","",_xlfn.XMATCH(C746,FitCurve!AE746:AE1745,-1))</f>
        <v/>
      </c>
      <c r="I746" s="52" t="str">
        <f>IF(C746="","",_xlfn.XMATCH(C746,FitCurve!AE746:AE1745,1))</f>
        <v/>
      </c>
      <c r="J746" s="52" t="str">
        <f>IF(C746="","",_xlfn.XMATCH(C746,FitCurve!AF746:AF1745,-1))</f>
        <v/>
      </c>
      <c r="K746" s="52" t="str">
        <f>IF(C746="","",_xlfn.XMATCH(C746,FitCurve!AF746:AF1745,1))</f>
        <v/>
      </c>
      <c r="L746" s="3" t="str" cm="1">
        <f t="array" ref="L746">IF(C746="","",INDEX(FitCurve!$AE$3:$AE$1002,H746))</f>
        <v/>
      </c>
      <c r="M746" s="3" t="str" cm="1">
        <f t="array" ref="M746">IF(C746="","",INDEX(FitCurve!$AE$3:$AE$1002,I746))</f>
        <v/>
      </c>
      <c r="N746" s="3" t="str" cm="1">
        <f t="array" ref="N746">IF(C746="","",INDEX(FitCurve!$AF$3:$AF$1002,J746))</f>
        <v/>
      </c>
      <c r="O746" s="3" t="str" cm="1">
        <f t="array" ref="O746">IF(C746="","",INDEX(FitCurve!$AF$3:$AF$1002,K746))</f>
        <v/>
      </c>
      <c r="P746" s="3" t="str" cm="1">
        <f t="array" ref="P746">IF(C746="","",INDEX(FitCurve!$B$3:$B$1002,H746))</f>
        <v/>
      </c>
      <c r="Q746" s="3" t="str" cm="1">
        <f t="array" ref="Q746">IF(C746="","",INDEX(FitCurve!$B$3:$B$1002,I746))</f>
        <v/>
      </c>
      <c r="R746" s="3" t="str" cm="1">
        <f t="array" ref="R746">IF(C746="","",INDEX(FitCurve!$B$3:$B$1002,J746))</f>
        <v/>
      </c>
      <c r="S746" s="3" t="str" cm="1">
        <f t="array" ref="S746">IF(C746="","",INDEX(FitCurve!$B$3:$B$1002,K746))</f>
        <v/>
      </c>
    </row>
    <row r="747" spans="3:19" x14ac:dyDescent="0.25">
      <c r="C747" s="36"/>
      <c r="D747" s="3" t="str">
        <f>IF(C747="","",IF(OR(C747&gt;MAX(_xlfn.ANCHORARRAY(FitCurve!$E$3)),C747&lt;MIN(_xlfn.ANCHORARRAY(FitCurve!$E$3))),"Out of range",IF(CurveFitting!$N$3="5PL",10^(CurveFitting!$U$26-((LOG10(((CurveFitting!$U$25-CurveFitting!$U$24)/(C747-CurveFitting!$U$24))^(1/CurveFitting!$U$28)-1))/1)/CurveFitting!$U$27),
IF(CurveFitting!$N$3="4PL",10^(CurveFitting!$U$26-((LOG10((CurveFitting!$U$25-CurveFitting!$U$24)/(C747-CurveFitting!$U$24)-1))/CurveFitting!$U$27)),
IF(CurveFitting!$N$3="Linear",(C747-CurveFitting!$U$24)/CurveFitting!$U$25,
IF(CurveFitting!$N$3="Hyperbolic",CurveFitting!$U$25*C747/(CurveFitting!$U$24-C747),
IF(CurveFitting!$N$3="Exp1",CurveFitting!$U$26*LN(CurveFitting!$U$25/(CurveFitting!$U$25-C747)-CurveFitting!$U$24/(CurveFitting!$U$25-C747)),
IF(CurveFitting!$N$3="Exp2",CurveFitting!$U$26*LOG(CurveFitting!$U$24/(CurveFitting!$U$24-C747)-CurveFitting!$U$25/(CurveFitting!$U$24-C747)),""))))))))</f>
        <v/>
      </c>
      <c r="E747" s="3" t="str">
        <f>IFERROR(IF(C747="","",IF(OR(C747&gt;MAX(_xlfn.ANCHORARRAY(FitCurve!$E$3)),C747&lt;MIN(_xlfn.ANCHORARRAY(FitCurve!$E$3))),"Out of range","[ " &amp; TEXT(_xlfn.FORECAST.LINEAR(C747,R747:S747,N747:O747),"#.####") &amp; ", " &amp; TEXT(_xlfn.FORECAST.LINEAR(C747,P747:Q747,L747:M747),"#.####") &amp; " ]")),"")</f>
        <v/>
      </c>
      <c r="H747" s="52" t="str">
        <f>IF(C747="","",_xlfn.XMATCH(C747,FitCurve!AE747:AE1746,-1))</f>
        <v/>
      </c>
      <c r="I747" s="52" t="str">
        <f>IF(C747="","",_xlfn.XMATCH(C747,FitCurve!AE747:AE1746,1))</f>
        <v/>
      </c>
      <c r="J747" s="52" t="str">
        <f>IF(C747="","",_xlfn.XMATCH(C747,FitCurve!AF747:AF1746,-1))</f>
        <v/>
      </c>
      <c r="K747" s="52" t="str">
        <f>IF(C747="","",_xlfn.XMATCH(C747,FitCurve!AF747:AF1746,1))</f>
        <v/>
      </c>
      <c r="L747" s="3" t="str" cm="1">
        <f t="array" ref="L747">IF(C747="","",INDEX(FitCurve!$AE$3:$AE$1002,H747))</f>
        <v/>
      </c>
      <c r="M747" s="3" t="str" cm="1">
        <f t="array" ref="M747">IF(C747="","",INDEX(FitCurve!$AE$3:$AE$1002,I747))</f>
        <v/>
      </c>
      <c r="N747" s="3" t="str" cm="1">
        <f t="array" ref="N747">IF(C747="","",INDEX(FitCurve!$AF$3:$AF$1002,J747))</f>
        <v/>
      </c>
      <c r="O747" s="3" t="str" cm="1">
        <f t="array" ref="O747">IF(C747="","",INDEX(FitCurve!$AF$3:$AF$1002,K747))</f>
        <v/>
      </c>
      <c r="P747" s="3" t="str" cm="1">
        <f t="array" ref="P747">IF(C747="","",INDEX(FitCurve!$B$3:$B$1002,H747))</f>
        <v/>
      </c>
      <c r="Q747" s="3" t="str" cm="1">
        <f t="array" ref="Q747">IF(C747="","",INDEX(FitCurve!$B$3:$B$1002,I747))</f>
        <v/>
      </c>
      <c r="R747" s="3" t="str" cm="1">
        <f t="array" ref="R747">IF(C747="","",INDEX(FitCurve!$B$3:$B$1002,J747))</f>
        <v/>
      </c>
      <c r="S747" s="3" t="str" cm="1">
        <f t="array" ref="S747">IF(C747="","",INDEX(FitCurve!$B$3:$B$1002,K747))</f>
        <v/>
      </c>
    </row>
    <row r="748" spans="3:19" x14ac:dyDescent="0.25">
      <c r="C748" s="36"/>
      <c r="D748" s="3" t="str">
        <f>IF(C748="","",IF(OR(C748&gt;MAX(_xlfn.ANCHORARRAY(FitCurve!$E$3)),C748&lt;MIN(_xlfn.ANCHORARRAY(FitCurve!$E$3))),"Out of range",IF(CurveFitting!$N$3="5PL",10^(CurveFitting!$U$26-((LOG10(((CurveFitting!$U$25-CurveFitting!$U$24)/(C748-CurveFitting!$U$24))^(1/CurveFitting!$U$28)-1))/1)/CurveFitting!$U$27),
IF(CurveFitting!$N$3="4PL",10^(CurveFitting!$U$26-((LOG10((CurveFitting!$U$25-CurveFitting!$U$24)/(C748-CurveFitting!$U$24)-1))/CurveFitting!$U$27)),
IF(CurveFitting!$N$3="Linear",(C748-CurveFitting!$U$24)/CurveFitting!$U$25,
IF(CurveFitting!$N$3="Hyperbolic",CurveFitting!$U$25*C748/(CurveFitting!$U$24-C748),
IF(CurveFitting!$N$3="Exp1",CurveFitting!$U$26*LN(CurveFitting!$U$25/(CurveFitting!$U$25-C748)-CurveFitting!$U$24/(CurveFitting!$U$25-C748)),
IF(CurveFitting!$N$3="Exp2",CurveFitting!$U$26*LOG(CurveFitting!$U$24/(CurveFitting!$U$24-C748)-CurveFitting!$U$25/(CurveFitting!$U$24-C748)),""))))))))</f>
        <v/>
      </c>
      <c r="E748" s="3" t="str">
        <f>IFERROR(IF(C748="","",IF(OR(C748&gt;MAX(_xlfn.ANCHORARRAY(FitCurve!$E$3)),C748&lt;MIN(_xlfn.ANCHORARRAY(FitCurve!$E$3))),"Out of range","[ " &amp; TEXT(_xlfn.FORECAST.LINEAR(C748,R748:S748,N748:O748),"#.####") &amp; ", " &amp; TEXT(_xlfn.FORECAST.LINEAR(C748,P748:Q748,L748:M748),"#.####") &amp; " ]")),"")</f>
        <v/>
      </c>
      <c r="H748" s="52" t="str">
        <f>IF(C748="","",_xlfn.XMATCH(C748,FitCurve!AE748:AE1747,-1))</f>
        <v/>
      </c>
      <c r="I748" s="52" t="str">
        <f>IF(C748="","",_xlfn.XMATCH(C748,FitCurve!AE748:AE1747,1))</f>
        <v/>
      </c>
      <c r="J748" s="52" t="str">
        <f>IF(C748="","",_xlfn.XMATCH(C748,FitCurve!AF748:AF1747,-1))</f>
        <v/>
      </c>
      <c r="K748" s="52" t="str">
        <f>IF(C748="","",_xlfn.XMATCH(C748,FitCurve!AF748:AF1747,1))</f>
        <v/>
      </c>
      <c r="L748" s="3" t="str" cm="1">
        <f t="array" ref="L748">IF(C748="","",INDEX(FitCurve!$AE$3:$AE$1002,H748))</f>
        <v/>
      </c>
      <c r="M748" s="3" t="str" cm="1">
        <f t="array" ref="M748">IF(C748="","",INDEX(FitCurve!$AE$3:$AE$1002,I748))</f>
        <v/>
      </c>
      <c r="N748" s="3" t="str" cm="1">
        <f t="array" ref="N748">IF(C748="","",INDEX(FitCurve!$AF$3:$AF$1002,J748))</f>
        <v/>
      </c>
      <c r="O748" s="3" t="str" cm="1">
        <f t="array" ref="O748">IF(C748="","",INDEX(FitCurve!$AF$3:$AF$1002,K748))</f>
        <v/>
      </c>
      <c r="P748" s="3" t="str" cm="1">
        <f t="array" ref="P748">IF(C748="","",INDEX(FitCurve!$B$3:$B$1002,H748))</f>
        <v/>
      </c>
      <c r="Q748" s="3" t="str" cm="1">
        <f t="array" ref="Q748">IF(C748="","",INDEX(FitCurve!$B$3:$B$1002,I748))</f>
        <v/>
      </c>
      <c r="R748" s="3" t="str" cm="1">
        <f t="array" ref="R748">IF(C748="","",INDEX(FitCurve!$B$3:$B$1002,J748))</f>
        <v/>
      </c>
      <c r="S748" s="3" t="str" cm="1">
        <f t="array" ref="S748">IF(C748="","",INDEX(FitCurve!$B$3:$B$1002,K748))</f>
        <v/>
      </c>
    </row>
    <row r="749" spans="3:19" x14ac:dyDescent="0.25">
      <c r="C749" s="36"/>
      <c r="D749" s="3" t="str">
        <f>IF(C749="","",IF(OR(C749&gt;MAX(_xlfn.ANCHORARRAY(FitCurve!$E$3)),C749&lt;MIN(_xlfn.ANCHORARRAY(FitCurve!$E$3))),"Out of range",IF(CurveFitting!$N$3="5PL",10^(CurveFitting!$U$26-((LOG10(((CurveFitting!$U$25-CurveFitting!$U$24)/(C749-CurveFitting!$U$24))^(1/CurveFitting!$U$28)-1))/1)/CurveFitting!$U$27),
IF(CurveFitting!$N$3="4PL",10^(CurveFitting!$U$26-((LOG10((CurveFitting!$U$25-CurveFitting!$U$24)/(C749-CurveFitting!$U$24)-1))/CurveFitting!$U$27)),
IF(CurveFitting!$N$3="Linear",(C749-CurveFitting!$U$24)/CurveFitting!$U$25,
IF(CurveFitting!$N$3="Hyperbolic",CurveFitting!$U$25*C749/(CurveFitting!$U$24-C749),
IF(CurveFitting!$N$3="Exp1",CurveFitting!$U$26*LN(CurveFitting!$U$25/(CurveFitting!$U$25-C749)-CurveFitting!$U$24/(CurveFitting!$U$25-C749)),
IF(CurveFitting!$N$3="Exp2",CurveFitting!$U$26*LOG(CurveFitting!$U$24/(CurveFitting!$U$24-C749)-CurveFitting!$U$25/(CurveFitting!$U$24-C749)),""))))))))</f>
        <v/>
      </c>
      <c r="E749" s="3" t="str">
        <f>IFERROR(IF(C749="","",IF(OR(C749&gt;MAX(_xlfn.ANCHORARRAY(FitCurve!$E$3)),C749&lt;MIN(_xlfn.ANCHORARRAY(FitCurve!$E$3))),"Out of range","[ " &amp; TEXT(_xlfn.FORECAST.LINEAR(C749,R749:S749,N749:O749),"#.####") &amp; ", " &amp; TEXT(_xlfn.FORECAST.LINEAR(C749,P749:Q749,L749:M749),"#.####") &amp; " ]")),"")</f>
        <v/>
      </c>
      <c r="H749" s="52" t="str">
        <f>IF(C749="","",_xlfn.XMATCH(C749,FitCurve!AE749:AE1748,-1))</f>
        <v/>
      </c>
      <c r="I749" s="52" t="str">
        <f>IF(C749="","",_xlfn.XMATCH(C749,FitCurve!AE749:AE1748,1))</f>
        <v/>
      </c>
      <c r="J749" s="52" t="str">
        <f>IF(C749="","",_xlfn.XMATCH(C749,FitCurve!AF749:AF1748,-1))</f>
        <v/>
      </c>
      <c r="K749" s="52" t="str">
        <f>IF(C749="","",_xlfn.XMATCH(C749,FitCurve!AF749:AF1748,1))</f>
        <v/>
      </c>
      <c r="L749" s="3" t="str" cm="1">
        <f t="array" ref="L749">IF(C749="","",INDEX(FitCurve!$AE$3:$AE$1002,H749))</f>
        <v/>
      </c>
      <c r="M749" s="3" t="str" cm="1">
        <f t="array" ref="M749">IF(C749="","",INDEX(FitCurve!$AE$3:$AE$1002,I749))</f>
        <v/>
      </c>
      <c r="N749" s="3" t="str" cm="1">
        <f t="array" ref="N749">IF(C749="","",INDEX(FitCurve!$AF$3:$AF$1002,J749))</f>
        <v/>
      </c>
      <c r="O749" s="3" t="str" cm="1">
        <f t="array" ref="O749">IF(C749="","",INDEX(FitCurve!$AF$3:$AF$1002,K749))</f>
        <v/>
      </c>
      <c r="P749" s="3" t="str" cm="1">
        <f t="array" ref="P749">IF(C749="","",INDEX(FitCurve!$B$3:$B$1002,H749))</f>
        <v/>
      </c>
      <c r="Q749" s="3" t="str" cm="1">
        <f t="array" ref="Q749">IF(C749="","",INDEX(FitCurve!$B$3:$B$1002,I749))</f>
        <v/>
      </c>
      <c r="R749" s="3" t="str" cm="1">
        <f t="array" ref="R749">IF(C749="","",INDEX(FitCurve!$B$3:$B$1002,J749))</f>
        <v/>
      </c>
      <c r="S749" s="3" t="str" cm="1">
        <f t="array" ref="S749">IF(C749="","",INDEX(FitCurve!$B$3:$B$1002,K749))</f>
        <v/>
      </c>
    </row>
    <row r="750" spans="3:19" x14ac:dyDescent="0.25">
      <c r="C750" s="36"/>
      <c r="D750" s="3" t="str">
        <f>IF(C750="","",IF(OR(C750&gt;MAX(_xlfn.ANCHORARRAY(FitCurve!$E$3)),C750&lt;MIN(_xlfn.ANCHORARRAY(FitCurve!$E$3))),"Out of range",IF(CurveFitting!$N$3="5PL",10^(CurveFitting!$U$26-((LOG10(((CurveFitting!$U$25-CurveFitting!$U$24)/(C750-CurveFitting!$U$24))^(1/CurveFitting!$U$28)-1))/1)/CurveFitting!$U$27),
IF(CurveFitting!$N$3="4PL",10^(CurveFitting!$U$26-((LOG10((CurveFitting!$U$25-CurveFitting!$U$24)/(C750-CurveFitting!$U$24)-1))/CurveFitting!$U$27)),
IF(CurveFitting!$N$3="Linear",(C750-CurveFitting!$U$24)/CurveFitting!$U$25,
IF(CurveFitting!$N$3="Hyperbolic",CurveFitting!$U$25*C750/(CurveFitting!$U$24-C750),
IF(CurveFitting!$N$3="Exp1",CurveFitting!$U$26*LN(CurveFitting!$U$25/(CurveFitting!$U$25-C750)-CurveFitting!$U$24/(CurveFitting!$U$25-C750)),
IF(CurveFitting!$N$3="Exp2",CurveFitting!$U$26*LOG(CurveFitting!$U$24/(CurveFitting!$U$24-C750)-CurveFitting!$U$25/(CurveFitting!$U$24-C750)),""))))))))</f>
        <v/>
      </c>
      <c r="E750" s="3" t="str">
        <f>IFERROR(IF(C750="","",IF(OR(C750&gt;MAX(_xlfn.ANCHORARRAY(FitCurve!$E$3)),C750&lt;MIN(_xlfn.ANCHORARRAY(FitCurve!$E$3))),"Out of range","[ " &amp; TEXT(_xlfn.FORECAST.LINEAR(C750,R750:S750,N750:O750),"#.####") &amp; ", " &amp; TEXT(_xlfn.FORECAST.LINEAR(C750,P750:Q750,L750:M750),"#.####") &amp; " ]")),"")</f>
        <v/>
      </c>
      <c r="H750" s="52" t="str">
        <f>IF(C750="","",_xlfn.XMATCH(C750,FitCurve!AE750:AE1749,-1))</f>
        <v/>
      </c>
      <c r="I750" s="52" t="str">
        <f>IF(C750="","",_xlfn.XMATCH(C750,FitCurve!AE750:AE1749,1))</f>
        <v/>
      </c>
      <c r="J750" s="52" t="str">
        <f>IF(C750="","",_xlfn.XMATCH(C750,FitCurve!AF750:AF1749,-1))</f>
        <v/>
      </c>
      <c r="K750" s="52" t="str">
        <f>IF(C750="","",_xlfn.XMATCH(C750,FitCurve!AF750:AF1749,1))</f>
        <v/>
      </c>
      <c r="L750" s="3" t="str" cm="1">
        <f t="array" ref="L750">IF(C750="","",INDEX(FitCurve!$AE$3:$AE$1002,H750))</f>
        <v/>
      </c>
      <c r="M750" s="3" t="str" cm="1">
        <f t="array" ref="M750">IF(C750="","",INDEX(FitCurve!$AE$3:$AE$1002,I750))</f>
        <v/>
      </c>
      <c r="N750" s="3" t="str" cm="1">
        <f t="array" ref="N750">IF(C750="","",INDEX(FitCurve!$AF$3:$AF$1002,J750))</f>
        <v/>
      </c>
      <c r="O750" s="3" t="str" cm="1">
        <f t="array" ref="O750">IF(C750="","",INDEX(FitCurve!$AF$3:$AF$1002,K750))</f>
        <v/>
      </c>
      <c r="P750" s="3" t="str" cm="1">
        <f t="array" ref="P750">IF(C750="","",INDEX(FitCurve!$B$3:$B$1002,H750))</f>
        <v/>
      </c>
      <c r="Q750" s="3" t="str" cm="1">
        <f t="array" ref="Q750">IF(C750="","",INDEX(FitCurve!$B$3:$B$1002,I750))</f>
        <v/>
      </c>
      <c r="R750" s="3" t="str" cm="1">
        <f t="array" ref="R750">IF(C750="","",INDEX(FitCurve!$B$3:$B$1002,J750))</f>
        <v/>
      </c>
      <c r="S750" s="3" t="str" cm="1">
        <f t="array" ref="S750">IF(C750="","",INDEX(FitCurve!$B$3:$B$1002,K750))</f>
        <v/>
      </c>
    </row>
    <row r="751" spans="3:19" x14ac:dyDescent="0.25">
      <c r="C751" s="36"/>
      <c r="D751" s="3" t="str">
        <f>IF(C751="","",IF(OR(C751&gt;MAX(_xlfn.ANCHORARRAY(FitCurve!$E$3)),C751&lt;MIN(_xlfn.ANCHORARRAY(FitCurve!$E$3))),"Out of range",IF(CurveFitting!$N$3="5PL",10^(CurveFitting!$U$26-((LOG10(((CurveFitting!$U$25-CurveFitting!$U$24)/(C751-CurveFitting!$U$24))^(1/CurveFitting!$U$28)-1))/1)/CurveFitting!$U$27),
IF(CurveFitting!$N$3="4PL",10^(CurveFitting!$U$26-((LOG10((CurveFitting!$U$25-CurveFitting!$U$24)/(C751-CurveFitting!$U$24)-1))/CurveFitting!$U$27)),
IF(CurveFitting!$N$3="Linear",(C751-CurveFitting!$U$24)/CurveFitting!$U$25,
IF(CurveFitting!$N$3="Hyperbolic",CurveFitting!$U$25*C751/(CurveFitting!$U$24-C751),
IF(CurveFitting!$N$3="Exp1",CurveFitting!$U$26*LN(CurveFitting!$U$25/(CurveFitting!$U$25-C751)-CurveFitting!$U$24/(CurveFitting!$U$25-C751)),
IF(CurveFitting!$N$3="Exp2",CurveFitting!$U$26*LOG(CurveFitting!$U$24/(CurveFitting!$U$24-C751)-CurveFitting!$U$25/(CurveFitting!$U$24-C751)),""))))))))</f>
        <v/>
      </c>
      <c r="E751" s="3" t="str">
        <f>IFERROR(IF(C751="","",IF(OR(C751&gt;MAX(_xlfn.ANCHORARRAY(FitCurve!$E$3)),C751&lt;MIN(_xlfn.ANCHORARRAY(FitCurve!$E$3))),"Out of range","[ " &amp; TEXT(_xlfn.FORECAST.LINEAR(C751,R751:S751,N751:O751),"#.####") &amp; ", " &amp; TEXT(_xlfn.FORECAST.LINEAR(C751,P751:Q751,L751:M751),"#.####") &amp; " ]")),"")</f>
        <v/>
      </c>
      <c r="H751" s="52" t="str">
        <f>IF(C751="","",_xlfn.XMATCH(C751,FitCurve!AE751:AE1750,-1))</f>
        <v/>
      </c>
      <c r="I751" s="52" t="str">
        <f>IF(C751="","",_xlfn.XMATCH(C751,FitCurve!AE751:AE1750,1))</f>
        <v/>
      </c>
      <c r="J751" s="52" t="str">
        <f>IF(C751="","",_xlfn.XMATCH(C751,FitCurve!AF751:AF1750,-1))</f>
        <v/>
      </c>
      <c r="K751" s="52" t="str">
        <f>IF(C751="","",_xlfn.XMATCH(C751,FitCurve!AF751:AF1750,1))</f>
        <v/>
      </c>
      <c r="L751" s="3" t="str" cm="1">
        <f t="array" ref="L751">IF(C751="","",INDEX(FitCurve!$AE$3:$AE$1002,H751))</f>
        <v/>
      </c>
      <c r="M751" s="3" t="str" cm="1">
        <f t="array" ref="M751">IF(C751="","",INDEX(FitCurve!$AE$3:$AE$1002,I751))</f>
        <v/>
      </c>
      <c r="N751" s="3" t="str" cm="1">
        <f t="array" ref="N751">IF(C751="","",INDEX(FitCurve!$AF$3:$AF$1002,J751))</f>
        <v/>
      </c>
      <c r="O751" s="3" t="str" cm="1">
        <f t="array" ref="O751">IF(C751="","",INDEX(FitCurve!$AF$3:$AF$1002,K751))</f>
        <v/>
      </c>
      <c r="P751" s="3" t="str" cm="1">
        <f t="array" ref="P751">IF(C751="","",INDEX(FitCurve!$B$3:$B$1002,H751))</f>
        <v/>
      </c>
      <c r="Q751" s="3" t="str" cm="1">
        <f t="array" ref="Q751">IF(C751="","",INDEX(FitCurve!$B$3:$B$1002,I751))</f>
        <v/>
      </c>
      <c r="R751" s="3" t="str" cm="1">
        <f t="array" ref="R751">IF(C751="","",INDEX(FitCurve!$B$3:$B$1002,J751))</f>
        <v/>
      </c>
      <c r="S751" s="3" t="str" cm="1">
        <f t="array" ref="S751">IF(C751="","",INDEX(FitCurve!$B$3:$B$1002,K751))</f>
        <v/>
      </c>
    </row>
    <row r="752" spans="3:19" x14ac:dyDescent="0.25">
      <c r="C752" s="36"/>
      <c r="D752" s="3" t="str">
        <f>IF(C752="","",IF(OR(C752&gt;MAX(_xlfn.ANCHORARRAY(FitCurve!$E$3)),C752&lt;MIN(_xlfn.ANCHORARRAY(FitCurve!$E$3))),"Out of range",IF(CurveFitting!$N$3="5PL",10^(CurveFitting!$U$26-((LOG10(((CurveFitting!$U$25-CurveFitting!$U$24)/(C752-CurveFitting!$U$24))^(1/CurveFitting!$U$28)-1))/1)/CurveFitting!$U$27),
IF(CurveFitting!$N$3="4PL",10^(CurveFitting!$U$26-((LOG10((CurveFitting!$U$25-CurveFitting!$U$24)/(C752-CurveFitting!$U$24)-1))/CurveFitting!$U$27)),
IF(CurveFitting!$N$3="Linear",(C752-CurveFitting!$U$24)/CurveFitting!$U$25,
IF(CurveFitting!$N$3="Hyperbolic",CurveFitting!$U$25*C752/(CurveFitting!$U$24-C752),
IF(CurveFitting!$N$3="Exp1",CurveFitting!$U$26*LN(CurveFitting!$U$25/(CurveFitting!$U$25-C752)-CurveFitting!$U$24/(CurveFitting!$U$25-C752)),
IF(CurveFitting!$N$3="Exp2",CurveFitting!$U$26*LOG(CurveFitting!$U$24/(CurveFitting!$U$24-C752)-CurveFitting!$U$25/(CurveFitting!$U$24-C752)),""))))))))</f>
        <v/>
      </c>
      <c r="E752" s="3" t="str">
        <f>IFERROR(IF(C752="","",IF(OR(C752&gt;MAX(_xlfn.ANCHORARRAY(FitCurve!$E$3)),C752&lt;MIN(_xlfn.ANCHORARRAY(FitCurve!$E$3))),"Out of range","[ " &amp; TEXT(_xlfn.FORECAST.LINEAR(C752,R752:S752,N752:O752),"#.####") &amp; ", " &amp; TEXT(_xlfn.FORECAST.LINEAR(C752,P752:Q752,L752:M752),"#.####") &amp; " ]")),"")</f>
        <v/>
      </c>
      <c r="H752" s="52" t="str">
        <f>IF(C752="","",_xlfn.XMATCH(C752,FitCurve!AE752:AE1751,-1))</f>
        <v/>
      </c>
      <c r="I752" s="52" t="str">
        <f>IF(C752="","",_xlfn.XMATCH(C752,FitCurve!AE752:AE1751,1))</f>
        <v/>
      </c>
      <c r="J752" s="52" t="str">
        <f>IF(C752="","",_xlfn.XMATCH(C752,FitCurve!AF752:AF1751,-1))</f>
        <v/>
      </c>
      <c r="K752" s="52" t="str">
        <f>IF(C752="","",_xlfn.XMATCH(C752,FitCurve!AF752:AF1751,1))</f>
        <v/>
      </c>
      <c r="L752" s="3" t="str" cm="1">
        <f t="array" ref="L752">IF(C752="","",INDEX(FitCurve!$AE$3:$AE$1002,H752))</f>
        <v/>
      </c>
      <c r="M752" s="3" t="str" cm="1">
        <f t="array" ref="M752">IF(C752="","",INDEX(FitCurve!$AE$3:$AE$1002,I752))</f>
        <v/>
      </c>
      <c r="N752" s="3" t="str" cm="1">
        <f t="array" ref="N752">IF(C752="","",INDEX(FitCurve!$AF$3:$AF$1002,J752))</f>
        <v/>
      </c>
      <c r="O752" s="3" t="str" cm="1">
        <f t="array" ref="O752">IF(C752="","",INDEX(FitCurve!$AF$3:$AF$1002,K752))</f>
        <v/>
      </c>
      <c r="P752" s="3" t="str" cm="1">
        <f t="array" ref="P752">IF(C752="","",INDEX(FitCurve!$B$3:$B$1002,H752))</f>
        <v/>
      </c>
      <c r="Q752" s="3" t="str" cm="1">
        <f t="array" ref="Q752">IF(C752="","",INDEX(FitCurve!$B$3:$B$1002,I752))</f>
        <v/>
      </c>
      <c r="R752" s="3" t="str" cm="1">
        <f t="array" ref="R752">IF(C752="","",INDEX(FitCurve!$B$3:$B$1002,J752))</f>
        <v/>
      </c>
      <c r="S752" s="3" t="str" cm="1">
        <f t="array" ref="S752">IF(C752="","",INDEX(FitCurve!$B$3:$B$1002,K752))</f>
        <v/>
      </c>
    </row>
    <row r="753" spans="3:19" x14ac:dyDescent="0.25">
      <c r="C753" s="36"/>
      <c r="D753" s="3" t="str">
        <f>IF(C753="","",IF(OR(C753&gt;MAX(_xlfn.ANCHORARRAY(FitCurve!$E$3)),C753&lt;MIN(_xlfn.ANCHORARRAY(FitCurve!$E$3))),"Out of range",IF(CurveFitting!$N$3="5PL",10^(CurveFitting!$U$26-((LOG10(((CurveFitting!$U$25-CurveFitting!$U$24)/(C753-CurveFitting!$U$24))^(1/CurveFitting!$U$28)-1))/1)/CurveFitting!$U$27),
IF(CurveFitting!$N$3="4PL",10^(CurveFitting!$U$26-((LOG10((CurveFitting!$U$25-CurveFitting!$U$24)/(C753-CurveFitting!$U$24)-1))/CurveFitting!$U$27)),
IF(CurveFitting!$N$3="Linear",(C753-CurveFitting!$U$24)/CurveFitting!$U$25,
IF(CurveFitting!$N$3="Hyperbolic",CurveFitting!$U$25*C753/(CurveFitting!$U$24-C753),
IF(CurveFitting!$N$3="Exp1",CurveFitting!$U$26*LN(CurveFitting!$U$25/(CurveFitting!$U$25-C753)-CurveFitting!$U$24/(CurveFitting!$U$25-C753)),
IF(CurveFitting!$N$3="Exp2",CurveFitting!$U$26*LOG(CurveFitting!$U$24/(CurveFitting!$U$24-C753)-CurveFitting!$U$25/(CurveFitting!$U$24-C753)),""))))))))</f>
        <v/>
      </c>
      <c r="E753" s="3" t="str">
        <f>IFERROR(IF(C753="","",IF(OR(C753&gt;MAX(_xlfn.ANCHORARRAY(FitCurve!$E$3)),C753&lt;MIN(_xlfn.ANCHORARRAY(FitCurve!$E$3))),"Out of range","[ " &amp; TEXT(_xlfn.FORECAST.LINEAR(C753,R753:S753,N753:O753),"#.####") &amp; ", " &amp; TEXT(_xlfn.FORECAST.LINEAR(C753,P753:Q753,L753:M753),"#.####") &amp; " ]")),"")</f>
        <v/>
      </c>
      <c r="H753" s="52" t="str">
        <f>IF(C753="","",_xlfn.XMATCH(C753,FitCurve!AE753:AE1752,-1))</f>
        <v/>
      </c>
      <c r="I753" s="52" t="str">
        <f>IF(C753="","",_xlfn.XMATCH(C753,FitCurve!AE753:AE1752,1))</f>
        <v/>
      </c>
      <c r="J753" s="52" t="str">
        <f>IF(C753="","",_xlfn.XMATCH(C753,FitCurve!AF753:AF1752,-1))</f>
        <v/>
      </c>
      <c r="K753" s="52" t="str">
        <f>IF(C753="","",_xlfn.XMATCH(C753,FitCurve!AF753:AF1752,1))</f>
        <v/>
      </c>
      <c r="L753" s="3" t="str" cm="1">
        <f t="array" ref="L753">IF(C753="","",INDEX(FitCurve!$AE$3:$AE$1002,H753))</f>
        <v/>
      </c>
      <c r="M753" s="3" t="str" cm="1">
        <f t="array" ref="M753">IF(C753="","",INDEX(FitCurve!$AE$3:$AE$1002,I753))</f>
        <v/>
      </c>
      <c r="N753" s="3" t="str" cm="1">
        <f t="array" ref="N753">IF(C753="","",INDEX(FitCurve!$AF$3:$AF$1002,J753))</f>
        <v/>
      </c>
      <c r="O753" s="3" t="str" cm="1">
        <f t="array" ref="O753">IF(C753="","",INDEX(FitCurve!$AF$3:$AF$1002,K753))</f>
        <v/>
      </c>
      <c r="P753" s="3" t="str" cm="1">
        <f t="array" ref="P753">IF(C753="","",INDEX(FitCurve!$B$3:$B$1002,H753))</f>
        <v/>
      </c>
      <c r="Q753" s="3" t="str" cm="1">
        <f t="array" ref="Q753">IF(C753="","",INDEX(FitCurve!$B$3:$B$1002,I753))</f>
        <v/>
      </c>
      <c r="R753" s="3" t="str" cm="1">
        <f t="array" ref="R753">IF(C753="","",INDEX(FitCurve!$B$3:$B$1002,J753))</f>
        <v/>
      </c>
      <c r="S753" s="3" t="str" cm="1">
        <f t="array" ref="S753">IF(C753="","",INDEX(FitCurve!$B$3:$B$1002,K753))</f>
        <v/>
      </c>
    </row>
    <row r="754" spans="3:19" x14ac:dyDescent="0.25">
      <c r="C754" s="36"/>
      <c r="D754" s="3" t="str">
        <f>IF(C754="","",IF(OR(C754&gt;MAX(_xlfn.ANCHORARRAY(FitCurve!$E$3)),C754&lt;MIN(_xlfn.ANCHORARRAY(FitCurve!$E$3))),"Out of range",IF(CurveFitting!$N$3="5PL",10^(CurveFitting!$U$26-((LOG10(((CurveFitting!$U$25-CurveFitting!$U$24)/(C754-CurveFitting!$U$24))^(1/CurveFitting!$U$28)-1))/1)/CurveFitting!$U$27),
IF(CurveFitting!$N$3="4PL",10^(CurveFitting!$U$26-((LOG10((CurveFitting!$U$25-CurveFitting!$U$24)/(C754-CurveFitting!$U$24)-1))/CurveFitting!$U$27)),
IF(CurveFitting!$N$3="Linear",(C754-CurveFitting!$U$24)/CurveFitting!$U$25,
IF(CurveFitting!$N$3="Hyperbolic",CurveFitting!$U$25*C754/(CurveFitting!$U$24-C754),
IF(CurveFitting!$N$3="Exp1",CurveFitting!$U$26*LN(CurveFitting!$U$25/(CurveFitting!$U$25-C754)-CurveFitting!$U$24/(CurveFitting!$U$25-C754)),
IF(CurveFitting!$N$3="Exp2",CurveFitting!$U$26*LOG(CurveFitting!$U$24/(CurveFitting!$U$24-C754)-CurveFitting!$U$25/(CurveFitting!$U$24-C754)),""))))))))</f>
        <v/>
      </c>
      <c r="E754" s="3" t="str">
        <f>IFERROR(IF(C754="","",IF(OR(C754&gt;MAX(_xlfn.ANCHORARRAY(FitCurve!$E$3)),C754&lt;MIN(_xlfn.ANCHORARRAY(FitCurve!$E$3))),"Out of range","[ " &amp; TEXT(_xlfn.FORECAST.LINEAR(C754,R754:S754,N754:O754),"#.####") &amp; ", " &amp; TEXT(_xlfn.FORECAST.LINEAR(C754,P754:Q754,L754:M754),"#.####") &amp; " ]")),"")</f>
        <v/>
      </c>
      <c r="H754" s="52" t="str">
        <f>IF(C754="","",_xlfn.XMATCH(C754,FitCurve!AE754:AE1753,-1))</f>
        <v/>
      </c>
      <c r="I754" s="52" t="str">
        <f>IF(C754="","",_xlfn.XMATCH(C754,FitCurve!AE754:AE1753,1))</f>
        <v/>
      </c>
      <c r="J754" s="52" t="str">
        <f>IF(C754="","",_xlfn.XMATCH(C754,FitCurve!AF754:AF1753,-1))</f>
        <v/>
      </c>
      <c r="K754" s="52" t="str">
        <f>IF(C754="","",_xlfn.XMATCH(C754,FitCurve!AF754:AF1753,1))</f>
        <v/>
      </c>
      <c r="L754" s="3" t="str" cm="1">
        <f t="array" ref="L754">IF(C754="","",INDEX(FitCurve!$AE$3:$AE$1002,H754))</f>
        <v/>
      </c>
      <c r="M754" s="3" t="str" cm="1">
        <f t="array" ref="M754">IF(C754="","",INDEX(FitCurve!$AE$3:$AE$1002,I754))</f>
        <v/>
      </c>
      <c r="N754" s="3" t="str" cm="1">
        <f t="array" ref="N754">IF(C754="","",INDEX(FitCurve!$AF$3:$AF$1002,J754))</f>
        <v/>
      </c>
      <c r="O754" s="3" t="str" cm="1">
        <f t="array" ref="O754">IF(C754="","",INDEX(FitCurve!$AF$3:$AF$1002,K754))</f>
        <v/>
      </c>
      <c r="P754" s="3" t="str" cm="1">
        <f t="array" ref="P754">IF(C754="","",INDEX(FitCurve!$B$3:$B$1002,H754))</f>
        <v/>
      </c>
      <c r="Q754" s="3" t="str" cm="1">
        <f t="array" ref="Q754">IF(C754="","",INDEX(FitCurve!$B$3:$B$1002,I754))</f>
        <v/>
      </c>
      <c r="R754" s="3" t="str" cm="1">
        <f t="array" ref="R754">IF(C754="","",INDEX(FitCurve!$B$3:$B$1002,J754))</f>
        <v/>
      </c>
      <c r="S754" s="3" t="str" cm="1">
        <f t="array" ref="S754">IF(C754="","",INDEX(FitCurve!$B$3:$B$1002,K754))</f>
        <v/>
      </c>
    </row>
    <row r="755" spans="3:19" x14ac:dyDescent="0.25">
      <c r="C755" s="36"/>
      <c r="D755" s="3" t="str">
        <f>IF(C755="","",IF(OR(C755&gt;MAX(_xlfn.ANCHORARRAY(FitCurve!$E$3)),C755&lt;MIN(_xlfn.ANCHORARRAY(FitCurve!$E$3))),"Out of range",IF(CurveFitting!$N$3="5PL",10^(CurveFitting!$U$26-((LOG10(((CurveFitting!$U$25-CurveFitting!$U$24)/(C755-CurveFitting!$U$24))^(1/CurveFitting!$U$28)-1))/1)/CurveFitting!$U$27),
IF(CurveFitting!$N$3="4PL",10^(CurveFitting!$U$26-((LOG10((CurveFitting!$U$25-CurveFitting!$U$24)/(C755-CurveFitting!$U$24)-1))/CurveFitting!$U$27)),
IF(CurveFitting!$N$3="Linear",(C755-CurveFitting!$U$24)/CurveFitting!$U$25,
IF(CurveFitting!$N$3="Hyperbolic",CurveFitting!$U$25*C755/(CurveFitting!$U$24-C755),
IF(CurveFitting!$N$3="Exp1",CurveFitting!$U$26*LN(CurveFitting!$U$25/(CurveFitting!$U$25-C755)-CurveFitting!$U$24/(CurveFitting!$U$25-C755)),
IF(CurveFitting!$N$3="Exp2",CurveFitting!$U$26*LOG(CurveFitting!$U$24/(CurveFitting!$U$24-C755)-CurveFitting!$U$25/(CurveFitting!$U$24-C755)),""))))))))</f>
        <v/>
      </c>
      <c r="E755" s="3" t="str">
        <f>IFERROR(IF(C755="","",IF(OR(C755&gt;MAX(_xlfn.ANCHORARRAY(FitCurve!$E$3)),C755&lt;MIN(_xlfn.ANCHORARRAY(FitCurve!$E$3))),"Out of range","[ " &amp; TEXT(_xlfn.FORECAST.LINEAR(C755,R755:S755,N755:O755),"#.####") &amp; ", " &amp; TEXT(_xlfn.FORECAST.LINEAR(C755,P755:Q755,L755:M755),"#.####") &amp; " ]")),"")</f>
        <v/>
      </c>
      <c r="H755" s="52" t="str">
        <f>IF(C755="","",_xlfn.XMATCH(C755,FitCurve!AE755:AE1754,-1))</f>
        <v/>
      </c>
      <c r="I755" s="52" t="str">
        <f>IF(C755="","",_xlfn.XMATCH(C755,FitCurve!AE755:AE1754,1))</f>
        <v/>
      </c>
      <c r="J755" s="52" t="str">
        <f>IF(C755="","",_xlfn.XMATCH(C755,FitCurve!AF755:AF1754,-1))</f>
        <v/>
      </c>
      <c r="K755" s="52" t="str">
        <f>IF(C755="","",_xlfn.XMATCH(C755,FitCurve!AF755:AF1754,1))</f>
        <v/>
      </c>
      <c r="L755" s="3" t="str" cm="1">
        <f t="array" ref="L755">IF(C755="","",INDEX(FitCurve!$AE$3:$AE$1002,H755))</f>
        <v/>
      </c>
      <c r="M755" s="3" t="str" cm="1">
        <f t="array" ref="M755">IF(C755="","",INDEX(FitCurve!$AE$3:$AE$1002,I755))</f>
        <v/>
      </c>
      <c r="N755" s="3" t="str" cm="1">
        <f t="array" ref="N755">IF(C755="","",INDEX(FitCurve!$AF$3:$AF$1002,J755))</f>
        <v/>
      </c>
      <c r="O755" s="3" t="str" cm="1">
        <f t="array" ref="O755">IF(C755="","",INDEX(FitCurve!$AF$3:$AF$1002,K755))</f>
        <v/>
      </c>
      <c r="P755" s="3" t="str" cm="1">
        <f t="array" ref="P755">IF(C755="","",INDEX(FitCurve!$B$3:$B$1002,H755))</f>
        <v/>
      </c>
      <c r="Q755" s="3" t="str" cm="1">
        <f t="array" ref="Q755">IF(C755="","",INDEX(FitCurve!$B$3:$B$1002,I755))</f>
        <v/>
      </c>
      <c r="R755" s="3" t="str" cm="1">
        <f t="array" ref="R755">IF(C755="","",INDEX(FitCurve!$B$3:$B$1002,J755))</f>
        <v/>
      </c>
      <c r="S755" s="3" t="str" cm="1">
        <f t="array" ref="S755">IF(C755="","",INDEX(FitCurve!$B$3:$B$1002,K755))</f>
        <v/>
      </c>
    </row>
    <row r="756" spans="3:19" x14ac:dyDescent="0.25">
      <c r="C756" s="36"/>
      <c r="D756" s="3" t="str">
        <f>IF(C756="","",IF(OR(C756&gt;MAX(_xlfn.ANCHORARRAY(FitCurve!$E$3)),C756&lt;MIN(_xlfn.ANCHORARRAY(FitCurve!$E$3))),"Out of range",IF(CurveFitting!$N$3="5PL",10^(CurveFitting!$U$26-((LOG10(((CurveFitting!$U$25-CurveFitting!$U$24)/(C756-CurveFitting!$U$24))^(1/CurveFitting!$U$28)-1))/1)/CurveFitting!$U$27),
IF(CurveFitting!$N$3="4PL",10^(CurveFitting!$U$26-((LOG10((CurveFitting!$U$25-CurveFitting!$U$24)/(C756-CurveFitting!$U$24)-1))/CurveFitting!$U$27)),
IF(CurveFitting!$N$3="Linear",(C756-CurveFitting!$U$24)/CurveFitting!$U$25,
IF(CurveFitting!$N$3="Hyperbolic",CurveFitting!$U$25*C756/(CurveFitting!$U$24-C756),
IF(CurveFitting!$N$3="Exp1",CurveFitting!$U$26*LN(CurveFitting!$U$25/(CurveFitting!$U$25-C756)-CurveFitting!$U$24/(CurveFitting!$U$25-C756)),
IF(CurveFitting!$N$3="Exp2",CurveFitting!$U$26*LOG(CurveFitting!$U$24/(CurveFitting!$U$24-C756)-CurveFitting!$U$25/(CurveFitting!$U$24-C756)),""))))))))</f>
        <v/>
      </c>
      <c r="E756" s="3" t="str">
        <f>IFERROR(IF(C756="","",IF(OR(C756&gt;MAX(_xlfn.ANCHORARRAY(FitCurve!$E$3)),C756&lt;MIN(_xlfn.ANCHORARRAY(FitCurve!$E$3))),"Out of range","[ " &amp; TEXT(_xlfn.FORECAST.LINEAR(C756,R756:S756,N756:O756),"#.####") &amp; ", " &amp; TEXT(_xlfn.FORECAST.LINEAR(C756,P756:Q756,L756:M756),"#.####") &amp; " ]")),"")</f>
        <v/>
      </c>
      <c r="H756" s="52" t="str">
        <f>IF(C756="","",_xlfn.XMATCH(C756,FitCurve!AE756:AE1755,-1))</f>
        <v/>
      </c>
      <c r="I756" s="52" t="str">
        <f>IF(C756="","",_xlfn.XMATCH(C756,FitCurve!AE756:AE1755,1))</f>
        <v/>
      </c>
      <c r="J756" s="52" t="str">
        <f>IF(C756="","",_xlfn.XMATCH(C756,FitCurve!AF756:AF1755,-1))</f>
        <v/>
      </c>
      <c r="K756" s="52" t="str">
        <f>IF(C756="","",_xlfn.XMATCH(C756,FitCurve!AF756:AF1755,1))</f>
        <v/>
      </c>
      <c r="L756" s="3" t="str" cm="1">
        <f t="array" ref="L756">IF(C756="","",INDEX(FitCurve!$AE$3:$AE$1002,H756))</f>
        <v/>
      </c>
      <c r="M756" s="3" t="str" cm="1">
        <f t="array" ref="M756">IF(C756="","",INDEX(FitCurve!$AE$3:$AE$1002,I756))</f>
        <v/>
      </c>
      <c r="N756" s="3" t="str" cm="1">
        <f t="array" ref="N756">IF(C756="","",INDEX(FitCurve!$AF$3:$AF$1002,J756))</f>
        <v/>
      </c>
      <c r="O756" s="3" t="str" cm="1">
        <f t="array" ref="O756">IF(C756="","",INDEX(FitCurve!$AF$3:$AF$1002,K756))</f>
        <v/>
      </c>
      <c r="P756" s="3" t="str" cm="1">
        <f t="array" ref="P756">IF(C756="","",INDEX(FitCurve!$B$3:$B$1002,H756))</f>
        <v/>
      </c>
      <c r="Q756" s="3" t="str" cm="1">
        <f t="array" ref="Q756">IF(C756="","",INDEX(FitCurve!$B$3:$B$1002,I756))</f>
        <v/>
      </c>
      <c r="R756" s="3" t="str" cm="1">
        <f t="array" ref="R756">IF(C756="","",INDEX(FitCurve!$B$3:$B$1002,J756))</f>
        <v/>
      </c>
      <c r="S756" s="3" t="str" cm="1">
        <f t="array" ref="S756">IF(C756="","",INDEX(FitCurve!$B$3:$B$1002,K756))</f>
        <v/>
      </c>
    </row>
    <row r="757" spans="3:19" x14ac:dyDescent="0.25">
      <c r="C757" s="36"/>
      <c r="D757" s="3" t="str">
        <f>IF(C757="","",IF(OR(C757&gt;MAX(_xlfn.ANCHORARRAY(FitCurve!$E$3)),C757&lt;MIN(_xlfn.ANCHORARRAY(FitCurve!$E$3))),"Out of range",IF(CurveFitting!$N$3="5PL",10^(CurveFitting!$U$26-((LOG10(((CurveFitting!$U$25-CurveFitting!$U$24)/(C757-CurveFitting!$U$24))^(1/CurveFitting!$U$28)-1))/1)/CurveFitting!$U$27),
IF(CurveFitting!$N$3="4PL",10^(CurveFitting!$U$26-((LOG10((CurveFitting!$U$25-CurveFitting!$U$24)/(C757-CurveFitting!$U$24)-1))/CurveFitting!$U$27)),
IF(CurveFitting!$N$3="Linear",(C757-CurveFitting!$U$24)/CurveFitting!$U$25,
IF(CurveFitting!$N$3="Hyperbolic",CurveFitting!$U$25*C757/(CurveFitting!$U$24-C757),
IF(CurveFitting!$N$3="Exp1",CurveFitting!$U$26*LN(CurveFitting!$U$25/(CurveFitting!$U$25-C757)-CurveFitting!$U$24/(CurveFitting!$U$25-C757)),
IF(CurveFitting!$N$3="Exp2",CurveFitting!$U$26*LOG(CurveFitting!$U$24/(CurveFitting!$U$24-C757)-CurveFitting!$U$25/(CurveFitting!$U$24-C757)),""))))))))</f>
        <v/>
      </c>
      <c r="E757" s="3" t="str">
        <f>IFERROR(IF(C757="","",IF(OR(C757&gt;MAX(_xlfn.ANCHORARRAY(FitCurve!$E$3)),C757&lt;MIN(_xlfn.ANCHORARRAY(FitCurve!$E$3))),"Out of range","[ " &amp; TEXT(_xlfn.FORECAST.LINEAR(C757,R757:S757,N757:O757),"#.####") &amp; ", " &amp; TEXT(_xlfn.FORECAST.LINEAR(C757,P757:Q757,L757:M757),"#.####") &amp; " ]")),"")</f>
        <v/>
      </c>
      <c r="H757" s="52" t="str">
        <f>IF(C757="","",_xlfn.XMATCH(C757,FitCurve!AE757:AE1756,-1))</f>
        <v/>
      </c>
      <c r="I757" s="52" t="str">
        <f>IF(C757="","",_xlfn.XMATCH(C757,FitCurve!AE757:AE1756,1))</f>
        <v/>
      </c>
      <c r="J757" s="52" t="str">
        <f>IF(C757="","",_xlfn.XMATCH(C757,FitCurve!AF757:AF1756,-1))</f>
        <v/>
      </c>
      <c r="K757" s="52" t="str">
        <f>IF(C757="","",_xlfn.XMATCH(C757,FitCurve!AF757:AF1756,1))</f>
        <v/>
      </c>
      <c r="L757" s="3" t="str" cm="1">
        <f t="array" ref="L757">IF(C757="","",INDEX(FitCurve!$AE$3:$AE$1002,H757))</f>
        <v/>
      </c>
      <c r="M757" s="3" t="str" cm="1">
        <f t="array" ref="M757">IF(C757="","",INDEX(FitCurve!$AE$3:$AE$1002,I757))</f>
        <v/>
      </c>
      <c r="N757" s="3" t="str" cm="1">
        <f t="array" ref="N757">IF(C757="","",INDEX(FitCurve!$AF$3:$AF$1002,J757))</f>
        <v/>
      </c>
      <c r="O757" s="3" t="str" cm="1">
        <f t="array" ref="O757">IF(C757="","",INDEX(FitCurve!$AF$3:$AF$1002,K757))</f>
        <v/>
      </c>
      <c r="P757" s="3" t="str" cm="1">
        <f t="array" ref="P757">IF(C757="","",INDEX(FitCurve!$B$3:$B$1002,H757))</f>
        <v/>
      </c>
      <c r="Q757" s="3" t="str" cm="1">
        <f t="array" ref="Q757">IF(C757="","",INDEX(FitCurve!$B$3:$B$1002,I757))</f>
        <v/>
      </c>
      <c r="R757" s="3" t="str" cm="1">
        <f t="array" ref="R757">IF(C757="","",INDEX(FitCurve!$B$3:$B$1002,J757))</f>
        <v/>
      </c>
      <c r="S757" s="3" t="str" cm="1">
        <f t="array" ref="S757">IF(C757="","",INDEX(FitCurve!$B$3:$B$1002,K757))</f>
        <v/>
      </c>
    </row>
    <row r="758" spans="3:19" x14ac:dyDescent="0.25">
      <c r="C758" s="36"/>
      <c r="D758" s="3" t="str">
        <f>IF(C758="","",IF(OR(C758&gt;MAX(_xlfn.ANCHORARRAY(FitCurve!$E$3)),C758&lt;MIN(_xlfn.ANCHORARRAY(FitCurve!$E$3))),"Out of range",IF(CurveFitting!$N$3="5PL",10^(CurveFitting!$U$26-((LOG10(((CurveFitting!$U$25-CurveFitting!$U$24)/(C758-CurveFitting!$U$24))^(1/CurveFitting!$U$28)-1))/1)/CurveFitting!$U$27),
IF(CurveFitting!$N$3="4PL",10^(CurveFitting!$U$26-((LOG10((CurveFitting!$U$25-CurveFitting!$U$24)/(C758-CurveFitting!$U$24)-1))/CurveFitting!$U$27)),
IF(CurveFitting!$N$3="Linear",(C758-CurveFitting!$U$24)/CurveFitting!$U$25,
IF(CurveFitting!$N$3="Hyperbolic",CurveFitting!$U$25*C758/(CurveFitting!$U$24-C758),
IF(CurveFitting!$N$3="Exp1",CurveFitting!$U$26*LN(CurveFitting!$U$25/(CurveFitting!$U$25-C758)-CurveFitting!$U$24/(CurveFitting!$U$25-C758)),
IF(CurveFitting!$N$3="Exp2",CurveFitting!$U$26*LOG(CurveFitting!$U$24/(CurveFitting!$U$24-C758)-CurveFitting!$U$25/(CurveFitting!$U$24-C758)),""))))))))</f>
        <v/>
      </c>
      <c r="E758" s="3" t="str">
        <f>IFERROR(IF(C758="","",IF(OR(C758&gt;MAX(_xlfn.ANCHORARRAY(FitCurve!$E$3)),C758&lt;MIN(_xlfn.ANCHORARRAY(FitCurve!$E$3))),"Out of range","[ " &amp; TEXT(_xlfn.FORECAST.LINEAR(C758,R758:S758,N758:O758),"#.####") &amp; ", " &amp; TEXT(_xlfn.FORECAST.LINEAR(C758,P758:Q758,L758:M758),"#.####") &amp; " ]")),"")</f>
        <v/>
      </c>
      <c r="H758" s="52" t="str">
        <f>IF(C758="","",_xlfn.XMATCH(C758,FitCurve!AE758:AE1757,-1))</f>
        <v/>
      </c>
      <c r="I758" s="52" t="str">
        <f>IF(C758="","",_xlfn.XMATCH(C758,FitCurve!AE758:AE1757,1))</f>
        <v/>
      </c>
      <c r="J758" s="52" t="str">
        <f>IF(C758="","",_xlfn.XMATCH(C758,FitCurve!AF758:AF1757,-1))</f>
        <v/>
      </c>
      <c r="K758" s="52" t="str">
        <f>IF(C758="","",_xlfn.XMATCH(C758,FitCurve!AF758:AF1757,1))</f>
        <v/>
      </c>
      <c r="L758" s="3" t="str" cm="1">
        <f t="array" ref="L758">IF(C758="","",INDEX(FitCurve!$AE$3:$AE$1002,H758))</f>
        <v/>
      </c>
      <c r="M758" s="3" t="str" cm="1">
        <f t="array" ref="M758">IF(C758="","",INDEX(FitCurve!$AE$3:$AE$1002,I758))</f>
        <v/>
      </c>
      <c r="N758" s="3" t="str" cm="1">
        <f t="array" ref="N758">IF(C758="","",INDEX(FitCurve!$AF$3:$AF$1002,J758))</f>
        <v/>
      </c>
      <c r="O758" s="3" t="str" cm="1">
        <f t="array" ref="O758">IF(C758="","",INDEX(FitCurve!$AF$3:$AF$1002,K758))</f>
        <v/>
      </c>
      <c r="P758" s="3" t="str" cm="1">
        <f t="array" ref="P758">IF(C758="","",INDEX(FitCurve!$B$3:$B$1002,H758))</f>
        <v/>
      </c>
      <c r="Q758" s="3" t="str" cm="1">
        <f t="array" ref="Q758">IF(C758="","",INDEX(FitCurve!$B$3:$B$1002,I758))</f>
        <v/>
      </c>
      <c r="R758" s="3" t="str" cm="1">
        <f t="array" ref="R758">IF(C758="","",INDEX(FitCurve!$B$3:$B$1002,J758))</f>
        <v/>
      </c>
      <c r="S758" s="3" t="str" cm="1">
        <f t="array" ref="S758">IF(C758="","",INDEX(FitCurve!$B$3:$B$1002,K758))</f>
        <v/>
      </c>
    </row>
    <row r="759" spans="3:19" x14ac:dyDescent="0.25">
      <c r="C759" s="36"/>
      <c r="D759" s="3" t="str">
        <f>IF(C759="","",IF(OR(C759&gt;MAX(_xlfn.ANCHORARRAY(FitCurve!$E$3)),C759&lt;MIN(_xlfn.ANCHORARRAY(FitCurve!$E$3))),"Out of range",IF(CurveFitting!$N$3="5PL",10^(CurveFitting!$U$26-((LOG10(((CurveFitting!$U$25-CurveFitting!$U$24)/(C759-CurveFitting!$U$24))^(1/CurveFitting!$U$28)-1))/1)/CurveFitting!$U$27),
IF(CurveFitting!$N$3="4PL",10^(CurveFitting!$U$26-((LOG10((CurveFitting!$U$25-CurveFitting!$U$24)/(C759-CurveFitting!$U$24)-1))/CurveFitting!$U$27)),
IF(CurveFitting!$N$3="Linear",(C759-CurveFitting!$U$24)/CurveFitting!$U$25,
IF(CurveFitting!$N$3="Hyperbolic",CurveFitting!$U$25*C759/(CurveFitting!$U$24-C759),
IF(CurveFitting!$N$3="Exp1",CurveFitting!$U$26*LN(CurveFitting!$U$25/(CurveFitting!$U$25-C759)-CurveFitting!$U$24/(CurveFitting!$U$25-C759)),
IF(CurveFitting!$N$3="Exp2",CurveFitting!$U$26*LOG(CurveFitting!$U$24/(CurveFitting!$U$24-C759)-CurveFitting!$U$25/(CurveFitting!$U$24-C759)),""))))))))</f>
        <v/>
      </c>
      <c r="E759" s="3" t="str">
        <f>IFERROR(IF(C759="","",IF(OR(C759&gt;MAX(_xlfn.ANCHORARRAY(FitCurve!$E$3)),C759&lt;MIN(_xlfn.ANCHORARRAY(FitCurve!$E$3))),"Out of range","[ " &amp; TEXT(_xlfn.FORECAST.LINEAR(C759,R759:S759,N759:O759),"#.####") &amp; ", " &amp; TEXT(_xlfn.FORECAST.LINEAR(C759,P759:Q759,L759:M759),"#.####") &amp; " ]")),"")</f>
        <v/>
      </c>
      <c r="H759" s="52" t="str">
        <f>IF(C759="","",_xlfn.XMATCH(C759,FitCurve!AE759:AE1758,-1))</f>
        <v/>
      </c>
      <c r="I759" s="52" t="str">
        <f>IF(C759="","",_xlfn.XMATCH(C759,FitCurve!AE759:AE1758,1))</f>
        <v/>
      </c>
      <c r="J759" s="52" t="str">
        <f>IF(C759="","",_xlfn.XMATCH(C759,FitCurve!AF759:AF1758,-1))</f>
        <v/>
      </c>
      <c r="K759" s="52" t="str">
        <f>IF(C759="","",_xlfn.XMATCH(C759,FitCurve!AF759:AF1758,1))</f>
        <v/>
      </c>
      <c r="L759" s="3" t="str" cm="1">
        <f t="array" ref="L759">IF(C759="","",INDEX(FitCurve!$AE$3:$AE$1002,H759))</f>
        <v/>
      </c>
      <c r="M759" s="3" t="str" cm="1">
        <f t="array" ref="M759">IF(C759="","",INDEX(FitCurve!$AE$3:$AE$1002,I759))</f>
        <v/>
      </c>
      <c r="N759" s="3" t="str" cm="1">
        <f t="array" ref="N759">IF(C759="","",INDEX(FitCurve!$AF$3:$AF$1002,J759))</f>
        <v/>
      </c>
      <c r="O759" s="3" t="str" cm="1">
        <f t="array" ref="O759">IF(C759="","",INDEX(FitCurve!$AF$3:$AF$1002,K759))</f>
        <v/>
      </c>
      <c r="P759" s="3" t="str" cm="1">
        <f t="array" ref="P759">IF(C759="","",INDEX(FitCurve!$B$3:$B$1002,H759))</f>
        <v/>
      </c>
      <c r="Q759" s="3" t="str" cm="1">
        <f t="array" ref="Q759">IF(C759="","",INDEX(FitCurve!$B$3:$B$1002,I759))</f>
        <v/>
      </c>
      <c r="R759" s="3" t="str" cm="1">
        <f t="array" ref="R759">IF(C759="","",INDEX(FitCurve!$B$3:$B$1002,J759))</f>
        <v/>
      </c>
      <c r="S759" s="3" t="str" cm="1">
        <f t="array" ref="S759">IF(C759="","",INDEX(FitCurve!$B$3:$B$1002,K759))</f>
        <v/>
      </c>
    </row>
    <row r="760" spans="3:19" x14ac:dyDescent="0.25">
      <c r="C760" s="36"/>
      <c r="D760" s="3" t="str">
        <f>IF(C760="","",IF(OR(C760&gt;MAX(_xlfn.ANCHORARRAY(FitCurve!$E$3)),C760&lt;MIN(_xlfn.ANCHORARRAY(FitCurve!$E$3))),"Out of range",IF(CurveFitting!$N$3="5PL",10^(CurveFitting!$U$26-((LOG10(((CurveFitting!$U$25-CurveFitting!$U$24)/(C760-CurveFitting!$U$24))^(1/CurveFitting!$U$28)-1))/1)/CurveFitting!$U$27),
IF(CurveFitting!$N$3="4PL",10^(CurveFitting!$U$26-((LOG10((CurveFitting!$U$25-CurveFitting!$U$24)/(C760-CurveFitting!$U$24)-1))/CurveFitting!$U$27)),
IF(CurveFitting!$N$3="Linear",(C760-CurveFitting!$U$24)/CurveFitting!$U$25,
IF(CurveFitting!$N$3="Hyperbolic",CurveFitting!$U$25*C760/(CurveFitting!$U$24-C760),
IF(CurveFitting!$N$3="Exp1",CurveFitting!$U$26*LN(CurveFitting!$U$25/(CurveFitting!$U$25-C760)-CurveFitting!$U$24/(CurveFitting!$U$25-C760)),
IF(CurveFitting!$N$3="Exp2",CurveFitting!$U$26*LOG(CurveFitting!$U$24/(CurveFitting!$U$24-C760)-CurveFitting!$U$25/(CurveFitting!$U$24-C760)),""))))))))</f>
        <v/>
      </c>
      <c r="E760" s="3" t="str">
        <f>IFERROR(IF(C760="","",IF(OR(C760&gt;MAX(_xlfn.ANCHORARRAY(FitCurve!$E$3)),C760&lt;MIN(_xlfn.ANCHORARRAY(FitCurve!$E$3))),"Out of range","[ " &amp; TEXT(_xlfn.FORECAST.LINEAR(C760,R760:S760,N760:O760),"#.####") &amp; ", " &amp; TEXT(_xlfn.FORECAST.LINEAR(C760,P760:Q760,L760:M760),"#.####") &amp; " ]")),"")</f>
        <v/>
      </c>
      <c r="H760" s="52" t="str">
        <f>IF(C760="","",_xlfn.XMATCH(C760,FitCurve!AE760:AE1759,-1))</f>
        <v/>
      </c>
      <c r="I760" s="52" t="str">
        <f>IF(C760="","",_xlfn.XMATCH(C760,FitCurve!AE760:AE1759,1))</f>
        <v/>
      </c>
      <c r="J760" s="52" t="str">
        <f>IF(C760="","",_xlfn.XMATCH(C760,FitCurve!AF760:AF1759,-1))</f>
        <v/>
      </c>
      <c r="K760" s="52" t="str">
        <f>IF(C760="","",_xlfn.XMATCH(C760,FitCurve!AF760:AF1759,1))</f>
        <v/>
      </c>
      <c r="L760" s="3" t="str" cm="1">
        <f t="array" ref="L760">IF(C760="","",INDEX(FitCurve!$AE$3:$AE$1002,H760))</f>
        <v/>
      </c>
      <c r="M760" s="3" t="str" cm="1">
        <f t="array" ref="M760">IF(C760="","",INDEX(FitCurve!$AE$3:$AE$1002,I760))</f>
        <v/>
      </c>
      <c r="N760" s="3" t="str" cm="1">
        <f t="array" ref="N760">IF(C760="","",INDEX(FitCurve!$AF$3:$AF$1002,J760))</f>
        <v/>
      </c>
      <c r="O760" s="3" t="str" cm="1">
        <f t="array" ref="O760">IF(C760="","",INDEX(FitCurve!$AF$3:$AF$1002,K760))</f>
        <v/>
      </c>
      <c r="P760" s="3" t="str" cm="1">
        <f t="array" ref="P760">IF(C760="","",INDEX(FitCurve!$B$3:$B$1002,H760))</f>
        <v/>
      </c>
      <c r="Q760" s="3" t="str" cm="1">
        <f t="array" ref="Q760">IF(C760="","",INDEX(FitCurve!$B$3:$B$1002,I760))</f>
        <v/>
      </c>
      <c r="R760" s="3" t="str" cm="1">
        <f t="array" ref="R760">IF(C760="","",INDEX(FitCurve!$B$3:$B$1002,J760))</f>
        <v/>
      </c>
      <c r="S760" s="3" t="str" cm="1">
        <f t="array" ref="S760">IF(C760="","",INDEX(FitCurve!$B$3:$B$1002,K760))</f>
        <v/>
      </c>
    </row>
    <row r="761" spans="3:19" x14ac:dyDescent="0.25">
      <c r="C761" s="36"/>
      <c r="D761" s="3" t="str">
        <f>IF(C761="","",IF(OR(C761&gt;MAX(_xlfn.ANCHORARRAY(FitCurve!$E$3)),C761&lt;MIN(_xlfn.ANCHORARRAY(FitCurve!$E$3))),"Out of range",IF(CurveFitting!$N$3="5PL",10^(CurveFitting!$U$26-((LOG10(((CurveFitting!$U$25-CurveFitting!$U$24)/(C761-CurveFitting!$U$24))^(1/CurveFitting!$U$28)-1))/1)/CurveFitting!$U$27),
IF(CurveFitting!$N$3="4PL",10^(CurveFitting!$U$26-((LOG10((CurveFitting!$U$25-CurveFitting!$U$24)/(C761-CurveFitting!$U$24)-1))/CurveFitting!$U$27)),
IF(CurveFitting!$N$3="Linear",(C761-CurveFitting!$U$24)/CurveFitting!$U$25,
IF(CurveFitting!$N$3="Hyperbolic",CurveFitting!$U$25*C761/(CurveFitting!$U$24-C761),
IF(CurveFitting!$N$3="Exp1",CurveFitting!$U$26*LN(CurveFitting!$U$25/(CurveFitting!$U$25-C761)-CurveFitting!$U$24/(CurveFitting!$U$25-C761)),
IF(CurveFitting!$N$3="Exp2",CurveFitting!$U$26*LOG(CurveFitting!$U$24/(CurveFitting!$U$24-C761)-CurveFitting!$U$25/(CurveFitting!$U$24-C761)),""))))))))</f>
        <v/>
      </c>
      <c r="E761" s="3" t="str">
        <f>IFERROR(IF(C761="","",IF(OR(C761&gt;MAX(_xlfn.ANCHORARRAY(FitCurve!$E$3)),C761&lt;MIN(_xlfn.ANCHORARRAY(FitCurve!$E$3))),"Out of range","[ " &amp; TEXT(_xlfn.FORECAST.LINEAR(C761,R761:S761,N761:O761),"#.####") &amp; ", " &amp; TEXT(_xlfn.FORECAST.LINEAR(C761,P761:Q761,L761:M761),"#.####") &amp; " ]")),"")</f>
        <v/>
      </c>
      <c r="H761" s="52" t="str">
        <f>IF(C761="","",_xlfn.XMATCH(C761,FitCurve!AE761:AE1760,-1))</f>
        <v/>
      </c>
      <c r="I761" s="52" t="str">
        <f>IF(C761="","",_xlfn.XMATCH(C761,FitCurve!AE761:AE1760,1))</f>
        <v/>
      </c>
      <c r="J761" s="52" t="str">
        <f>IF(C761="","",_xlfn.XMATCH(C761,FitCurve!AF761:AF1760,-1))</f>
        <v/>
      </c>
      <c r="K761" s="52" t="str">
        <f>IF(C761="","",_xlfn.XMATCH(C761,FitCurve!AF761:AF1760,1))</f>
        <v/>
      </c>
      <c r="L761" s="3" t="str" cm="1">
        <f t="array" ref="L761">IF(C761="","",INDEX(FitCurve!$AE$3:$AE$1002,H761))</f>
        <v/>
      </c>
      <c r="M761" s="3" t="str" cm="1">
        <f t="array" ref="M761">IF(C761="","",INDEX(FitCurve!$AE$3:$AE$1002,I761))</f>
        <v/>
      </c>
      <c r="N761" s="3" t="str" cm="1">
        <f t="array" ref="N761">IF(C761="","",INDEX(FitCurve!$AF$3:$AF$1002,J761))</f>
        <v/>
      </c>
      <c r="O761" s="3" t="str" cm="1">
        <f t="array" ref="O761">IF(C761="","",INDEX(FitCurve!$AF$3:$AF$1002,K761))</f>
        <v/>
      </c>
      <c r="P761" s="3" t="str" cm="1">
        <f t="array" ref="P761">IF(C761="","",INDEX(FitCurve!$B$3:$B$1002,H761))</f>
        <v/>
      </c>
      <c r="Q761" s="3" t="str" cm="1">
        <f t="array" ref="Q761">IF(C761="","",INDEX(FitCurve!$B$3:$B$1002,I761))</f>
        <v/>
      </c>
      <c r="R761" s="3" t="str" cm="1">
        <f t="array" ref="R761">IF(C761="","",INDEX(FitCurve!$B$3:$B$1002,J761))</f>
        <v/>
      </c>
      <c r="S761" s="3" t="str" cm="1">
        <f t="array" ref="S761">IF(C761="","",INDEX(FitCurve!$B$3:$B$1002,K761))</f>
        <v/>
      </c>
    </row>
    <row r="762" spans="3:19" x14ac:dyDescent="0.25">
      <c r="C762" s="36"/>
      <c r="D762" s="3" t="str">
        <f>IF(C762="","",IF(OR(C762&gt;MAX(_xlfn.ANCHORARRAY(FitCurve!$E$3)),C762&lt;MIN(_xlfn.ANCHORARRAY(FitCurve!$E$3))),"Out of range",IF(CurveFitting!$N$3="5PL",10^(CurveFitting!$U$26-((LOG10(((CurveFitting!$U$25-CurveFitting!$U$24)/(C762-CurveFitting!$U$24))^(1/CurveFitting!$U$28)-1))/1)/CurveFitting!$U$27),
IF(CurveFitting!$N$3="4PL",10^(CurveFitting!$U$26-((LOG10((CurveFitting!$U$25-CurveFitting!$U$24)/(C762-CurveFitting!$U$24)-1))/CurveFitting!$U$27)),
IF(CurveFitting!$N$3="Linear",(C762-CurveFitting!$U$24)/CurveFitting!$U$25,
IF(CurveFitting!$N$3="Hyperbolic",CurveFitting!$U$25*C762/(CurveFitting!$U$24-C762),
IF(CurveFitting!$N$3="Exp1",CurveFitting!$U$26*LN(CurveFitting!$U$25/(CurveFitting!$U$25-C762)-CurveFitting!$U$24/(CurveFitting!$U$25-C762)),
IF(CurveFitting!$N$3="Exp2",CurveFitting!$U$26*LOG(CurveFitting!$U$24/(CurveFitting!$U$24-C762)-CurveFitting!$U$25/(CurveFitting!$U$24-C762)),""))))))))</f>
        <v/>
      </c>
      <c r="E762" s="3" t="str">
        <f>IFERROR(IF(C762="","",IF(OR(C762&gt;MAX(_xlfn.ANCHORARRAY(FitCurve!$E$3)),C762&lt;MIN(_xlfn.ANCHORARRAY(FitCurve!$E$3))),"Out of range","[ " &amp; TEXT(_xlfn.FORECAST.LINEAR(C762,R762:S762,N762:O762),"#.####") &amp; ", " &amp; TEXT(_xlfn.FORECAST.LINEAR(C762,P762:Q762,L762:M762),"#.####") &amp; " ]")),"")</f>
        <v/>
      </c>
      <c r="H762" s="52" t="str">
        <f>IF(C762="","",_xlfn.XMATCH(C762,FitCurve!AE762:AE1761,-1))</f>
        <v/>
      </c>
      <c r="I762" s="52" t="str">
        <f>IF(C762="","",_xlfn.XMATCH(C762,FitCurve!AE762:AE1761,1))</f>
        <v/>
      </c>
      <c r="J762" s="52" t="str">
        <f>IF(C762="","",_xlfn.XMATCH(C762,FitCurve!AF762:AF1761,-1))</f>
        <v/>
      </c>
      <c r="K762" s="52" t="str">
        <f>IF(C762="","",_xlfn.XMATCH(C762,FitCurve!AF762:AF1761,1))</f>
        <v/>
      </c>
      <c r="L762" s="3" t="str" cm="1">
        <f t="array" ref="L762">IF(C762="","",INDEX(FitCurve!$AE$3:$AE$1002,H762))</f>
        <v/>
      </c>
      <c r="M762" s="3" t="str" cm="1">
        <f t="array" ref="M762">IF(C762="","",INDEX(FitCurve!$AE$3:$AE$1002,I762))</f>
        <v/>
      </c>
      <c r="N762" s="3" t="str" cm="1">
        <f t="array" ref="N762">IF(C762="","",INDEX(FitCurve!$AF$3:$AF$1002,J762))</f>
        <v/>
      </c>
      <c r="O762" s="3" t="str" cm="1">
        <f t="array" ref="O762">IF(C762="","",INDEX(FitCurve!$AF$3:$AF$1002,K762))</f>
        <v/>
      </c>
      <c r="P762" s="3" t="str" cm="1">
        <f t="array" ref="P762">IF(C762="","",INDEX(FitCurve!$B$3:$B$1002,H762))</f>
        <v/>
      </c>
      <c r="Q762" s="3" t="str" cm="1">
        <f t="array" ref="Q762">IF(C762="","",INDEX(FitCurve!$B$3:$B$1002,I762))</f>
        <v/>
      </c>
      <c r="R762" s="3" t="str" cm="1">
        <f t="array" ref="R762">IF(C762="","",INDEX(FitCurve!$B$3:$B$1002,J762))</f>
        <v/>
      </c>
      <c r="S762" s="3" t="str" cm="1">
        <f t="array" ref="S762">IF(C762="","",INDEX(FitCurve!$B$3:$B$1002,K762))</f>
        <v/>
      </c>
    </row>
    <row r="763" spans="3:19" x14ac:dyDescent="0.25">
      <c r="C763" s="36"/>
      <c r="D763" s="3" t="str">
        <f>IF(C763="","",IF(OR(C763&gt;MAX(_xlfn.ANCHORARRAY(FitCurve!$E$3)),C763&lt;MIN(_xlfn.ANCHORARRAY(FitCurve!$E$3))),"Out of range",IF(CurveFitting!$N$3="5PL",10^(CurveFitting!$U$26-((LOG10(((CurveFitting!$U$25-CurveFitting!$U$24)/(C763-CurveFitting!$U$24))^(1/CurveFitting!$U$28)-1))/1)/CurveFitting!$U$27),
IF(CurveFitting!$N$3="4PL",10^(CurveFitting!$U$26-((LOG10((CurveFitting!$U$25-CurveFitting!$U$24)/(C763-CurveFitting!$U$24)-1))/CurveFitting!$U$27)),
IF(CurveFitting!$N$3="Linear",(C763-CurveFitting!$U$24)/CurveFitting!$U$25,
IF(CurveFitting!$N$3="Hyperbolic",CurveFitting!$U$25*C763/(CurveFitting!$U$24-C763),
IF(CurveFitting!$N$3="Exp1",CurveFitting!$U$26*LN(CurveFitting!$U$25/(CurveFitting!$U$25-C763)-CurveFitting!$U$24/(CurveFitting!$U$25-C763)),
IF(CurveFitting!$N$3="Exp2",CurveFitting!$U$26*LOG(CurveFitting!$U$24/(CurveFitting!$U$24-C763)-CurveFitting!$U$25/(CurveFitting!$U$24-C763)),""))))))))</f>
        <v/>
      </c>
      <c r="E763" s="3" t="str">
        <f>IFERROR(IF(C763="","",IF(OR(C763&gt;MAX(_xlfn.ANCHORARRAY(FitCurve!$E$3)),C763&lt;MIN(_xlfn.ANCHORARRAY(FitCurve!$E$3))),"Out of range","[ " &amp; TEXT(_xlfn.FORECAST.LINEAR(C763,R763:S763,N763:O763),"#.####") &amp; ", " &amp; TEXT(_xlfn.FORECAST.LINEAR(C763,P763:Q763,L763:M763),"#.####") &amp; " ]")),"")</f>
        <v/>
      </c>
      <c r="H763" s="52" t="str">
        <f>IF(C763="","",_xlfn.XMATCH(C763,FitCurve!AE763:AE1762,-1))</f>
        <v/>
      </c>
      <c r="I763" s="52" t="str">
        <f>IF(C763="","",_xlfn.XMATCH(C763,FitCurve!AE763:AE1762,1))</f>
        <v/>
      </c>
      <c r="J763" s="52" t="str">
        <f>IF(C763="","",_xlfn.XMATCH(C763,FitCurve!AF763:AF1762,-1))</f>
        <v/>
      </c>
      <c r="K763" s="52" t="str">
        <f>IF(C763="","",_xlfn.XMATCH(C763,FitCurve!AF763:AF1762,1))</f>
        <v/>
      </c>
      <c r="L763" s="3" t="str" cm="1">
        <f t="array" ref="L763">IF(C763="","",INDEX(FitCurve!$AE$3:$AE$1002,H763))</f>
        <v/>
      </c>
      <c r="M763" s="3" t="str" cm="1">
        <f t="array" ref="M763">IF(C763="","",INDEX(FitCurve!$AE$3:$AE$1002,I763))</f>
        <v/>
      </c>
      <c r="N763" s="3" t="str" cm="1">
        <f t="array" ref="N763">IF(C763="","",INDEX(FitCurve!$AF$3:$AF$1002,J763))</f>
        <v/>
      </c>
      <c r="O763" s="3" t="str" cm="1">
        <f t="array" ref="O763">IF(C763="","",INDEX(FitCurve!$AF$3:$AF$1002,K763))</f>
        <v/>
      </c>
      <c r="P763" s="3" t="str" cm="1">
        <f t="array" ref="P763">IF(C763="","",INDEX(FitCurve!$B$3:$B$1002,H763))</f>
        <v/>
      </c>
      <c r="Q763" s="3" t="str" cm="1">
        <f t="array" ref="Q763">IF(C763="","",INDEX(FitCurve!$B$3:$B$1002,I763))</f>
        <v/>
      </c>
      <c r="R763" s="3" t="str" cm="1">
        <f t="array" ref="R763">IF(C763="","",INDEX(FitCurve!$B$3:$B$1002,J763))</f>
        <v/>
      </c>
      <c r="S763" s="3" t="str" cm="1">
        <f t="array" ref="S763">IF(C763="","",INDEX(FitCurve!$B$3:$B$1002,K763))</f>
        <v/>
      </c>
    </row>
    <row r="764" spans="3:19" x14ac:dyDescent="0.25">
      <c r="C764" s="36"/>
      <c r="D764" s="3" t="str">
        <f>IF(C764="","",IF(OR(C764&gt;MAX(_xlfn.ANCHORARRAY(FitCurve!$E$3)),C764&lt;MIN(_xlfn.ANCHORARRAY(FitCurve!$E$3))),"Out of range",IF(CurveFitting!$N$3="5PL",10^(CurveFitting!$U$26-((LOG10(((CurveFitting!$U$25-CurveFitting!$U$24)/(C764-CurveFitting!$U$24))^(1/CurveFitting!$U$28)-1))/1)/CurveFitting!$U$27),
IF(CurveFitting!$N$3="4PL",10^(CurveFitting!$U$26-((LOG10((CurveFitting!$U$25-CurveFitting!$U$24)/(C764-CurveFitting!$U$24)-1))/CurveFitting!$U$27)),
IF(CurveFitting!$N$3="Linear",(C764-CurveFitting!$U$24)/CurveFitting!$U$25,
IF(CurveFitting!$N$3="Hyperbolic",CurveFitting!$U$25*C764/(CurveFitting!$U$24-C764),
IF(CurveFitting!$N$3="Exp1",CurveFitting!$U$26*LN(CurveFitting!$U$25/(CurveFitting!$U$25-C764)-CurveFitting!$U$24/(CurveFitting!$U$25-C764)),
IF(CurveFitting!$N$3="Exp2",CurveFitting!$U$26*LOG(CurveFitting!$U$24/(CurveFitting!$U$24-C764)-CurveFitting!$U$25/(CurveFitting!$U$24-C764)),""))))))))</f>
        <v/>
      </c>
      <c r="E764" s="3" t="str">
        <f>IFERROR(IF(C764="","",IF(OR(C764&gt;MAX(_xlfn.ANCHORARRAY(FitCurve!$E$3)),C764&lt;MIN(_xlfn.ANCHORARRAY(FitCurve!$E$3))),"Out of range","[ " &amp; TEXT(_xlfn.FORECAST.LINEAR(C764,R764:S764,N764:O764),"#.####") &amp; ", " &amp; TEXT(_xlfn.FORECAST.LINEAR(C764,P764:Q764,L764:M764),"#.####") &amp; " ]")),"")</f>
        <v/>
      </c>
      <c r="H764" s="52" t="str">
        <f>IF(C764="","",_xlfn.XMATCH(C764,FitCurve!AE764:AE1763,-1))</f>
        <v/>
      </c>
      <c r="I764" s="52" t="str">
        <f>IF(C764="","",_xlfn.XMATCH(C764,FitCurve!AE764:AE1763,1))</f>
        <v/>
      </c>
      <c r="J764" s="52" t="str">
        <f>IF(C764="","",_xlfn.XMATCH(C764,FitCurve!AF764:AF1763,-1))</f>
        <v/>
      </c>
      <c r="K764" s="52" t="str">
        <f>IF(C764="","",_xlfn.XMATCH(C764,FitCurve!AF764:AF1763,1))</f>
        <v/>
      </c>
      <c r="L764" s="3" t="str" cm="1">
        <f t="array" ref="L764">IF(C764="","",INDEX(FitCurve!$AE$3:$AE$1002,H764))</f>
        <v/>
      </c>
      <c r="M764" s="3" t="str" cm="1">
        <f t="array" ref="M764">IF(C764="","",INDEX(FitCurve!$AE$3:$AE$1002,I764))</f>
        <v/>
      </c>
      <c r="N764" s="3" t="str" cm="1">
        <f t="array" ref="N764">IF(C764="","",INDEX(FitCurve!$AF$3:$AF$1002,J764))</f>
        <v/>
      </c>
      <c r="O764" s="3" t="str" cm="1">
        <f t="array" ref="O764">IF(C764="","",INDEX(FitCurve!$AF$3:$AF$1002,K764))</f>
        <v/>
      </c>
      <c r="P764" s="3" t="str" cm="1">
        <f t="array" ref="P764">IF(C764="","",INDEX(FitCurve!$B$3:$B$1002,H764))</f>
        <v/>
      </c>
      <c r="Q764" s="3" t="str" cm="1">
        <f t="array" ref="Q764">IF(C764="","",INDEX(FitCurve!$B$3:$B$1002,I764))</f>
        <v/>
      </c>
      <c r="R764" s="3" t="str" cm="1">
        <f t="array" ref="R764">IF(C764="","",INDEX(FitCurve!$B$3:$B$1002,J764))</f>
        <v/>
      </c>
      <c r="S764" s="3" t="str" cm="1">
        <f t="array" ref="S764">IF(C764="","",INDEX(FitCurve!$B$3:$B$1002,K764))</f>
        <v/>
      </c>
    </row>
    <row r="765" spans="3:19" x14ac:dyDescent="0.25">
      <c r="C765" s="36"/>
      <c r="D765" s="3" t="str">
        <f>IF(C765="","",IF(OR(C765&gt;MAX(_xlfn.ANCHORARRAY(FitCurve!$E$3)),C765&lt;MIN(_xlfn.ANCHORARRAY(FitCurve!$E$3))),"Out of range",IF(CurveFitting!$N$3="5PL",10^(CurveFitting!$U$26-((LOG10(((CurveFitting!$U$25-CurveFitting!$U$24)/(C765-CurveFitting!$U$24))^(1/CurveFitting!$U$28)-1))/1)/CurveFitting!$U$27),
IF(CurveFitting!$N$3="4PL",10^(CurveFitting!$U$26-((LOG10((CurveFitting!$U$25-CurveFitting!$U$24)/(C765-CurveFitting!$U$24)-1))/CurveFitting!$U$27)),
IF(CurveFitting!$N$3="Linear",(C765-CurveFitting!$U$24)/CurveFitting!$U$25,
IF(CurveFitting!$N$3="Hyperbolic",CurveFitting!$U$25*C765/(CurveFitting!$U$24-C765),
IF(CurveFitting!$N$3="Exp1",CurveFitting!$U$26*LN(CurveFitting!$U$25/(CurveFitting!$U$25-C765)-CurveFitting!$U$24/(CurveFitting!$U$25-C765)),
IF(CurveFitting!$N$3="Exp2",CurveFitting!$U$26*LOG(CurveFitting!$U$24/(CurveFitting!$U$24-C765)-CurveFitting!$U$25/(CurveFitting!$U$24-C765)),""))))))))</f>
        <v/>
      </c>
      <c r="E765" s="3" t="str">
        <f>IFERROR(IF(C765="","",IF(OR(C765&gt;MAX(_xlfn.ANCHORARRAY(FitCurve!$E$3)),C765&lt;MIN(_xlfn.ANCHORARRAY(FitCurve!$E$3))),"Out of range","[ " &amp; TEXT(_xlfn.FORECAST.LINEAR(C765,R765:S765,N765:O765),"#.####") &amp; ", " &amp; TEXT(_xlfn.FORECAST.LINEAR(C765,P765:Q765,L765:M765),"#.####") &amp; " ]")),"")</f>
        <v/>
      </c>
      <c r="H765" s="52" t="str">
        <f>IF(C765="","",_xlfn.XMATCH(C765,FitCurve!AE765:AE1764,-1))</f>
        <v/>
      </c>
      <c r="I765" s="52" t="str">
        <f>IF(C765="","",_xlfn.XMATCH(C765,FitCurve!AE765:AE1764,1))</f>
        <v/>
      </c>
      <c r="J765" s="52" t="str">
        <f>IF(C765="","",_xlfn.XMATCH(C765,FitCurve!AF765:AF1764,-1))</f>
        <v/>
      </c>
      <c r="K765" s="52" t="str">
        <f>IF(C765="","",_xlfn.XMATCH(C765,FitCurve!AF765:AF1764,1))</f>
        <v/>
      </c>
      <c r="L765" s="3" t="str" cm="1">
        <f t="array" ref="L765">IF(C765="","",INDEX(FitCurve!$AE$3:$AE$1002,H765))</f>
        <v/>
      </c>
      <c r="M765" s="3" t="str" cm="1">
        <f t="array" ref="M765">IF(C765="","",INDEX(FitCurve!$AE$3:$AE$1002,I765))</f>
        <v/>
      </c>
      <c r="N765" s="3" t="str" cm="1">
        <f t="array" ref="N765">IF(C765="","",INDEX(FitCurve!$AF$3:$AF$1002,J765))</f>
        <v/>
      </c>
      <c r="O765" s="3" t="str" cm="1">
        <f t="array" ref="O765">IF(C765="","",INDEX(FitCurve!$AF$3:$AF$1002,K765))</f>
        <v/>
      </c>
      <c r="P765" s="3" t="str" cm="1">
        <f t="array" ref="P765">IF(C765="","",INDEX(FitCurve!$B$3:$B$1002,H765))</f>
        <v/>
      </c>
      <c r="Q765" s="3" t="str" cm="1">
        <f t="array" ref="Q765">IF(C765="","",INDEX(FitCurve!$B$3:$B$1002,I765))</f>
        <v/>
      </c>
      <c r="R765" s="3" t="str" cm="1">
        <f t="array" ref="R765">IF(C765="","",INDEX(FitCurve!$B$3:$B$1002,J765))</f>
        <v/>
      </c>
      <c r="S765" s="3" t="str" cm="1">
        <f t="array" ref="S765">IF(C765="","",INDEX(FitCurve!$B$3:$B$1002,K765))</f>
        <v/>
      </c>
    </row>
    <row r="766" spans="3:19" x14ac:dyDescent="0.25">
      <c r="C766" s="36"/>
      <c r="D766" s="3" t="str">
        <f>IF(C766="","",IF(OR(C766&gt;MAX(_xlfn.ANCHORARRAY(FitCurve!$E$3)),C766&lt;MIN(_xlfn.ANCHORARRAY(FitCurve!$E$3))),"Out of range",IF(CurveFitting!$N$3="5PL",10^(CurveFitting!$U$26-((LOG10(((CurveFitting!$U$25-CurveFitting!$U$24)/(C766-CurveFitting!$U$24))^(1/CurveFitting!$U$28)-1))/1)/CurveFitting!$U$27),
IF(CurveFitting!$N$3="4PL",10^(CurveFitting!$U$26-((LOG10((CurveFitting!$U$25-CurveFitting!$U$24)/(C766-CurveFitting!$U$24)-1))/CurveFitting!$U$27)),
IF(CurveFitting!$N$3="Linear",(C766-CurveFitting!$U$24)/CurveFitting!$U$25,
IF(CurveFitting!$N$3="Hyperbolic",CurveFitting!$U$25*C766/(CurveFitting!$U$24-C766),
IF(CurveFitting!$N$3="Exp1",CurveFitting!$U$26*LN(CurveFitting!$U$25/(CurveFitting!$U$25-C766)-CurveFitting!$U$24/(CurveFitting!$U$25-C766)),
IF(CurveFitting!$N$3="Exp2",CurveFitting!$U$26*LOG(CurveFitting!$U$24/(CurveFitting!$U$24-C766)-CurveFitting!$U$25/(CurveFitting!$U$24-C766)),""))))))))</f>
        <v/>
      </c>
      <c r="E766" s="3" t="str">
        <f>IFERROR(IF(C766="","",IF(OR(C766&gt;MAX(_xlfn.ANCHORARRAY(FitCurve!$E$3)),C766&lt;MIN(_xlfn.ANCHORARRAY(FitCurve!$E$3))),"Out of range","[ " &amp; TEXT(_xlfn.FORECAST.LINEAR(C766,R766:S766,N766:O766),"#.####") &amp; ", " &amp; TEXT(_xlfn.FORECAST.LINEAR(C766,P766:Q766,L766:M766),"#.####") &amp; " ]")),"")</f>
        <v/>
      </c>
      <c r="H766" s="52" t="str">
        <f>IF(C766="","",_xlfn.XMATCH(C766,FitCurve!AE766:AE1765,-1))</f>
        <v/>
      </c>
      <c r="I766" s="52" t="str">
        <f>IF(C766="","",_xlfn.XMATCH(C766,FitCurve!AE766:AE1765,1))</f>
        <v/>
      </c>
      <c r="J766" s="52" t="str">
        <f>IF(C766="","",_xlfn.XMATCH(C766,FitCurve!AF766:AF1765,-1))</f>
        <v/>
      </c>
      <c r="K766" s="52" t="str">
        <f>IF(C766="","",_xlfn.XMATCH(C766,FitCurve!AF766:AF1765,1))</f>
        <v/>
      </c>
      <c r="L766" s="3" t="str" cm="1">
        <f t="array" ref="L766">IF(C766="","",INDEX(FitCurve!$AE$3:$AE$1002,H766))</f>
        <v/>
      </c>
      <c r="M766" s="3" t="str" cm="1">
        <f t="array" ref="M766">IF(C766="","",INDEX(FitCurve!$AE$3:$AE$1002,I766))</f>
        <v/>
      </c>
      <c r="N766" s="3" t="str" cm="1">
        <f t="array" ref="N766">IF(C766="","",INDEX(FitCurve!$AF$3:$AF$1002,J766))</f>
        <v/>
      </c>
      <c r="O766" s="3" t="str" cm="1">
        <f t="array" ref="O766">IF(C766="","",INDEX(FitCurve!$AF$3:$AF$1002,K766))</f>
        <v/>
      </c>
      <c r="P766" s="3" t="str" cm="1">
        <f t="array" ref="P766">IF(C766="","",INDEX(FitCurve!$B$3:$B$1002,H766))</f>
        <v/>
      </c>
      <c r="Q766" s="3" t="str" cm="1">
        <f t="array" ref="Q766">IF(C766="","",INDEX(FitCurve!$B$3:$B$1002,I766))</f>
        <v/>
      </c>
      <c r="R766" s="3" t="str" cm="1">
        <f t="array" ref="R766">IF(C766="","",INDEX(FitCurve!$B$3:$B$1002,J766))</f>
        <v/>
      </c>
      <c r="S766" s="3" t="str" cm="1">
        <f t="array" ref="S766">IF(C766="","",INDEX(FitCurve!$B$3:$B$1002,K766))</f>
        <v/>
      </c>
    </row>
    <row r="767" spans="3:19" x14ac:dyDescent="0.25">
      <c r="C767" s="36"/>
      <c r="D767" s="3" t="str">
        <f>IF(C767="","",IF(OR(C767&gt;MAX(_xlfn.ANCHORARRAY(FitCurve!$E$3)),C767&lt;MIN(_xlfn.ANCHORARRAY(FitCurve!$E$3))),"Out of range",IF(CurveFitting!$N$3="5PL",10^(CurveFitting!$U$26-((LOG10(((CurveFitting!$U$25-CurveFitting!$U$24)/(C767-CurveFitting!$U$24))^(1/CurveFitting!$U$28)-1))/1)/CurveFitting!$U$27),
IF(CurveFitting!$N$3="4PL",10^(CurveFitting!$U$26-((LOG10((CurveFitting!$U$25-CurveFitting!$U$24)/(C767-CurveFitting!$U$24)-1))/CurveFitting!$U$27)),
IF(CurveFitting!$N$3="Linear",(C767-CurveFitting!$U$24)/CurveFitting!$U$25,
IF(CurveFitting!$N$3="Hyperbolic",CurveFitting!$U$25*C767/(CurveFitting!$U$24-C767),
IF(CurveFitting!$N$3="Exp1",CurveFitting!$U$26*LN(CurveFitting!$U$25/(CurveFitting!$U$25-C767)-CurveFitting!$U$24/(CurveFitting!$U$25-C767)),
IF(CurveFitting!$N$3="Exp2",CurveFitting!$U$26*LOG(CurveFitting!$U$24/(CurveFitting!$U$24-C767)-CurveFitting!$U$25/(CurveFitting!$U$24-C767)),""))))))))</f>
        <v/>
      </c>
      <c r="E767" s="3" t="str">
        <f>IFERROR(IF(C767="","",IF(OR(C767&gt;MAX(_xlfn.ANCHORARRAY(FitCurve!$E$3)),C767&lt;MIN(_xlfn.ANCHORARRAY(FitCurve!$E$3))),"Out of range","[ " &amp; TEXT(_xlfn.FORECAST.LINEAR(C767,R767:S767,N767:O767),"#.####") &amp; ", " &amp; TEXT(_xlfn.FORECAST.LINEAR(C767,P767:Q767,L767:M767),"#.####") &amp; " ]")),"")</f>
        <v/>
      </c>
      <c r="H767" s="52" t="str">
        <f>IF(C767="","",_xlfn.XMATCH(C767,FitCurve!AE767:AE1766,-1))</f>
        <v/>
      </c>
      <c r="I767" s="52" t="str">
        <f>IF(C767="","",_xlfn.XMATCH(C767,FitCurve!AE767:AE1766,1))</f>
        <v/>
      </c>
      <c r="J767" s="52" t="str">
        <f>IF(C767="","",_xlfn.XMATCH(C767,FitCurve!AF767:AF1766,-1))</f>
        <v/>
      </c>
      <c r="K767" s="52" t="str">
        <f>IF(C767="","",_xlfn.XMATCH(C767,FitCurve!AF767:AF1766,1))</f>
        <v/>
      </c>
      <c r="L767" s="3" t="str" cm="1">
        <f t="array" ref="L767">IF(C767="","",INDEX(FitCurve!$AE$3:$AE$1002,H767))</f>
        <v/>
      </c>
      <c r="M767" s="3" t="str" cm="1">
        <f t="array" ref="M767">IF(C767="","",INDEX(FitCurve!$AE$3:$AE$1002,I767))</f>
        <v/>
      </c>
      <c r="N767" s="3" t="str" cm="1">
        <f t="array" ref="N767">IF(C767="","",INDEX(FitCurve!$AF$3:$AF$1002,J767))</f>
        <v/>
      </c>
      <c r="O767" s="3" t="str" cm="1">
        <f t="array" ref="O767">IF(C767="","",INDEX(FitCurve!$AF$3:$AF$1002,K767))</f>
        <v/>
      </c>
      <c r="P767" s="3" t="str" cm="1">
        <f t="array" ref="P767">IF(C767="","",INDEX(FitCurve!$B$3:$B$1002,H767))</f>
        <v/>
      </c>
      <c r="Q767" s="3" t="str" cm="1">
        <f t="array" ref="Q767">IF(C767="","",INDEX(FitCurve!$B$3:$B$1002,I767))</f>
        <v/>
      </c>
      <c r="R767" s="3" t="str" cm="1">
        <f t="array" ref="R767">IF(C767="","",INDEX(FitCurve!$B$3:$B$1002,J767))</f>
        <v/>
      </c>
      <c r="S767" s="3" t="str" cm="1">
        <f t="array" ref="S767">IF(C767="","",INDEX(FitCurve!$B$3:$B$1002,K767))</f>
        <v/>
      </c>
    </row>
    <row r="768" spans="3:19" x14ac:dyDescent="0.25">
      <c r="C768" s="36"/>
      <c r="D768" s="3" t="str">
        <f>IF(C768="","",IF(OR(C768&gt;MAX(_xlfn.ANCHORARRAY(FitCurve!$E$3)),C768&lt;MIN(_xlfn.ANCHORARRAY(FitCurve!$E$3))),"Out of range",IF(CurveFitting!$N$3="5PL",10^(CurveFitting!$U$26-((LOG10(((CurveFitting!$U$25-CurveFitting!$U$24)/(C768-CurveFitting!$U$24))^(1/CurveFitting!$U$28)-1))/1)/CurveFitting!$U$27),
IF(CurveFitting!$N$3="4PL",10^(CurveFitting!$U$26-((LOG10((CurveFitting!$U$25-CurveFitting!$U$24)/(C768-CurveFitting!$U$24)-1))/CurveFitting!$U$27)),
IF(CurveFitting!$N$3="Linear",(C768-CurveFitting!$U$24)/CurveFitting!$U$25,
IF(CurveFitting!$N$3="Hyperbolic",CurveFitting!$U$25*C768/(CurveFitting!$U$24-C768),
IF(CurveFitting!$N$3="Exp1",CurveFitting!$U$26*LN(CurveFitting!$U$25/(CurveFitting!$U$25-C768)-CurveFitting!$U$24/(CurveFitting!$U$25-C768)),
IF(CurveFitting!$N$3="Exp2",CurveFitting!$U$26*LOG(CurveFitting!$U$24/(CurveFitting!$U$24-C768)-CurveFitting!$U$25/(CurveFitting!$U$24-C768)),""))))))))</f>
        <v/>
      </c>
      <c r="E768" s="3" t="str">
        <f>IFERROR(IF(C768="","",IF(OR(C768&gt;MAX(_xlfn.ANCHORARRAY(FitCurve!$E$3)),C768&lt;MIN(_xlfn.ANCHORARRAY(FitCurve!$E$3))),"Out of range","[ " &amp; TEXT(_xlfn.FORECAST.LINEAR(C768,R768:S768,N768:O768),"#.####") &amp; ", " &amp; TEXT(_xlfn.FORECAST.LINEAR(C768,P768:Q768,L768:M768),"#.####") &amp; " ]")),"")</f>
        <v/>
      </c>
      <c r="H768" s="52" t="str">
        <f>IF(C768="","",_xlfn.XMATCH(C768,FitCurve!AE768:AE1767,-1))</f>
        <v/>
      </c>
      <c r="I768" s="52" t="str">
        <f>IF(C768="","",_xlfn.XMATCH(C768,FitCurve!AE768:AE1767,1))</f>
        <v/>
      </c>
      <c r="J768" s="52" t="str">
        <f>IF(C768="","",_xlfn.XMATCH(C768,FitCurve!AF768:AF1767,-1))</f>
        <v/>
      </c>
      <c r="K768" s="52" t="str">
        <f>IF(C768="","",_xlfn.XMATCH(C768,FitCurve!AF768:AF1767,1))</f>
        <v/>
      </c>
      <c r="L768" s="3" t="str" cm="1">
        <f t="array" ref="L768">IF(C768="","",INDEX(FitCurve!$AE$3:$AE$1002,H768))</f>
        <v/>
      </c>
      <c r="M768" s="3" t="str" cm="1">
        <f t="array" ref="M768">IF(C768="","",INDEX(FitCurve!$AE$3:$AE$1002,I768))</f>
        <v/>
      </c>
      <c r="N768" s="3" t="str" cm="1">
        <f t="array" ref="N768">IF(C768="","",INDEX(FitCurve!$AF$3:$AF$1002,J768))</f>
        <v/>
      </c>
      <c r="O768" s="3" t="str" cm="1">
        <f t="array" ref="O768">IF(C768="","",INDEX(FitCurve!$AF$3:$AF$1002,K768))</f>
        <v/>
      </c>
      <c r="P768" s="3" t="str" cm="1">
        <f t="array" ref="P768">IF(C768="","",INDEX(FitCurve!$B$3:$B$1002,H768))</f>
        <v/>
      </c>
      <c r="Q768" s="3" t="str" cm="1">
        <f t="array" ref="Q768">IF(C768="","",INDEX(FitCurve!$B$3:$B$1002,I768))</f>
        <v/>
      </c>
      <c r="R768" s="3" t="str" cm="1">
        <f t="array" ref="R768">IF(C768="","",INDEX(FitCurve!$B$3:$B$1002,J768))</f>
        <v/>
      </c>
      <c r="S768" s="3" t="str" cm="1">
        <f t="array" ref="S768">IF(C768="","",INDEX(FitCurve!$B$3:$B$1002,K768))</f>
        <v/>
      </c>
    </row>
    <row r="769" spans="3:19" x14ac:dyDescent="0.25">
      <c r="C769" s="36"/>
      <c r="D769" s="3" t="str">
        <f>IF(C769="","",IF(OR(C769&gt;MAX(_xlfn.ANCHORARRAY(FitCurve!$E$3)),C769&lt;MIN(_xlfn.ANCHORARRAY(FitCurve!$E$3))),"Out of range",IF(CurveFitting!$N$3="5PL",10^(CurveFitting!$U$26-((LOG10(((CurveFitting!$U$25-CurveFitting!$U$24)/(C769-CurveFitting!$U$24))^(1/CurveFitting!$U$28)-1))/1)/CurveFitting!$U$27),
IF(CurveFitting!$N$3="4PL",10^(CurveFitting!$U$26-((LOG10((CurveFitting!$U$25-CurveFitting!$U$24)/(C769-CurveFitting!$U$24)-1))/CurveFitting!$U$27)),
IF(CurveFitting!$N$3="Linear",(C769-CurveFitting!$U$24)/CurveFitting!$U$25,
IF(CurveFitting!$N$3="Hyperbolic",CurveFitting!$U$25*C769/(CurveFitting!$U$24-C769),
IF(CurveFitting!$N$3="Exp1",CurveFitting!$U$26*LN(CurveFitting!$U$25/(CurveFitting!$U$25-C769)-CurveFitting!$U$24/(CurveFitting!$U$25-C769)),
IF(CurveFitting!$N$3="Exp2",CurveFitting!$U$26*LOG(CurveFitting!$U$24/(CurveFitting!$U$24-C769)-CurveFitting!$U$25/(CurveFitting!$U$24-C769)),""))))))))</f>
        <v/>
      </c>
      <c r="E769" s="3" t="str">
        <f>IFERROR(IF(C769="","",IF(OR(C769&gt;MAX(_xlfn.ANCHORARRAY(FitCurve!$E$3)),C769&lt;MIN(_xlfn.ANCHORARRAY(FitCurve!$E$3))),"Out of range","[ " &amp; TEXT(_xlfn.FORECAST.LINEAR(C769,R769:S769,N769:O769),"#.####") &amp; ", " &amp; TEXT(_xlfn.FORECAST.LINEAR(C769,P769:Q769,L769:M769),"#.####") &amp; " ]")),"")</f>
        <v/>
      </c>
      <c r="H769" s="52" t="str">
        <f>IF(C769="","",_xlfn.XMATCH(C769,FitCurve!AE769:AE1768,-1))</f>
        <v/>
      </c>
      <c r="I769" s="52" t="str">
        <f>IF(C769="","",_xlfn.XMATCH(C769,FitCurve!AE769:AE1768,1))</f>
        <v/>
      </c>
      <c r="J769" s="52" t="str">
        <f>IF(C769="","",_xlfn.XMATCH(C769,FitCurve!AF769:AF1768,-1))</f>
        <v/>
      </c>
      <c r="K769" s="52" t="str">
        <f>IF(C769="","",_xlfn.XMATCH(C769,FitCurve!AF769:AF1768,1))</f>
        <v/>
      </c>
      <c r="L769" s="3" t="str" cm="1">
        <f t="array" ref="L769">IF(C769="","",INDEX(FitCurve!$AE$3:$AE$1002,H769))</f>
        <v/>
      </c>
      <c r="M769" s="3" t="str" cm="1">
        <f t="array" ref="M769">IF(C769="","",INDEX(FitCurve!$AE$3:$AE$1002,I769))</f>
        <v/>
      </c>
      <c r="N769" s="3" t="str" cm="1">
        <f t="array" ref="N769">IF(C769="","",INDEX(FitCurve!$AF$3:$AF$1002,J769))</f>
        <v/>
      </c>
      <c r="O769" s="3" t="str" cm="1">
        <f t="array" ref="O769">IF(C769="","",INDEX(FitCurve!$AF$3:$AF$1002,K769))</f>
        <v/>
      </c>
      <c r="P769" s="3" t="str" cm="1">
        <f t="array" ref="P769">IF(C769="","",INDEX(FitCurve!$B$3:$B$1002,H769))</f>
        <v/>
      </c>
      <c r="Q769" s="3" t="str" cm="1">
        <f t="array" ref="Q769">IF(C769="","",INDEX(FitCurve!$B$3:$B$1002,I769))</f>
        <v/>
      </c>
      <c r="R769" s="3" t="str" cm="1">
        <f t="array" ref="R769">IF(C769="","",INDEX(FitCurve!$B$3:$B$1002,J769))</f>
        <v/>
      </c>
      <c r="S769" s="3" t="str" cm="1">
        <f t="array" ref="S769">IF(C769="","",INDEX(FitCurve!$B$3:$B$1002,K769))</f>
        <v/>
      </c>
    </row>
    <row r="770" spans="3:19" x14ac:dyDescent="0.25">
      <c r="C770" s="36"/>
      <c r="D770" s="3" t="str">
        <f>IF(C770="","",IF(OR(C770&gt;MAX(_xlfn.ANCHORARRAY(FitCurve!$E$3)),C770&lt;MIN(_xlfn.ANCHORARRAY(FitCurve!$E$3))),"Out of range",IF(CurveFitting!$N$3="5PL",10^(CurveFitting!$U$26-((LOG10(((CurveFitting!$U$25-CurveFitting!$U$24)/(C770-CurveFitting!$U$24))^(1/CurveFitting!$U$28)-1))/1)/CurveFitting!$U$27),
IF(CurveFitting!$N$3="4PL",10^(CurveFitting!$U$26-((LOG10((CurveFitting!$U$25-CurveFitting!$U$24)/(C770-CurveFitting!$U$24)-1))/CurveFitting!$U$27)),
IF(CurveFitting!$N$3="Linear",(C770-CurveFitting!$U$24)/CurveFitting!$U$25,
IF(CurveFitting!$N$3="Hyperbolic",CurveFitting!$U$25*C770/(CurveFitting!$U$24-C770),
IF(CurveFitting!$N$3="Exp1",CurveFitting!$U$26*LN(CurveFitting!$U$25/(CurveFitting!$U$25-C770)-CurveFitting!$U$24/(CurveFitting!$U$25-C770)),
IF(CurveFitting!$N$3="Exp2",CurveFitting!$U$26*LOG(CurveFitting!$U$24/(CurveFitting!$U$24-C770)-CurveFitting!$U$25/(CurveFitting!$U$24-C770)),""))))))))</f>
        <v/>
      </c>
      <c r="E770" s="3" t="str">
        <f>IFERROR(IF(C770="","",IF(OR(C770&gt;MAX(_xlfn.ANCHORARRAY(FitCurve!$E$3)),C770&lt;MIN(_xlfn.ANCHORARRAY(FitCurve!$E$3))),"Out of range","[ " &amp; TEXT(_xlfn.FORECAST.LINEAR(C770,R770:S770,N770:O770),"#.####") &amp; ", " &amp; TEXT(_xlfn.FORECAST.LINEAR(C770,P770:Q770,L770:M770),"#.####") &amp; " ]")),"")</f>
        <v/>
      </c>
      <c r="H770" s="52" t="str">
        <f>IF(C770="","",_xlfn.XMATCH(C770,FitCurve!AE770:AE1769,-1))</f>
        <v/>
      </c>
      <c r="I770" s="52" t="str">
        <f>IF(C770="","",_xlfn.XMATCH(C770,FitCurve!AE770:AE1769,1))</f>
        <v/>
      </c>
      <c r="J770" s="52" t="str">
        <f>IF(C770="","",_xlfn.XMATCH(C770,FitCurve!AF770:AF1769,-1))</f>
        <v/>
      </c>
      <c r="K770" s="52" t="str">
        <f>IF(C770="","",_xlfn.XMATCH(C770,FitCurve!AF770:AF1769,1))</f>
        <v/>
      </c>
      <c r="L770" s="3" t="str" cm="1">
        <f t="array" ref="L770">IF(C770="","",INDEX(FitCurve!$AE$3:$AE$1002,H770))</f>
        <v/>
      </c>
      <c r="M770" s="3" t="str" cm="1">
        <f t="array" ref="M770">IF(C770="","",INDEX(FitCurve!$AE$3:$AE$1002,I770))</f>
        <v/>
      </c>
      <c r="N770" s="3" t="str" cm="1">
        <f t="array" ref="N770">IF(C770="","",INDEX(FitCurve!$AF$3:$AF$1002,J770))</f>
        <v/>
      </c>
      <c r="O770" s="3" t="str" cm="1">
        <f t="array" ref="O770">IF(C770="","",INDEX(FitCurve!$AF$3:$AF$1002,K770))</f>
        <v/>
      </c>
      <c r="P770" s="3" t="str" cm="1">
        <f t="array" ref="P770">IF(C770="","",INDEX(FitCurve!$B$3:$B$1002,H770))</f>
        <v/>
      </c>
      <c r="Q770" s="3" t="str" cm="1">
        <f t="array" ref="Q770">IF(C770="","",INDEX(FitCurve!$B$3:$B$1002,I770))</f>
        <v/>
      </c>
      <c r="R770" s="3" t="str" cm="1">
        <f t="array" ref="R770">IF(C770="","",INDEX(FitCurve!$B$3:$B$1002,J770))</f>
        <v/>
      </c>
      <c r="S770" s="3" t="str" cm="1">
        <f t="array" ref="S770">IF(C770="","",INDEX(FitCurve!$B$3:$B$1002,K770))</f>
        <v/>
      </c>
    </row>
    <row r="771" spans="3:19" x14ac:dyDescent="0.25">
      <c r="C771" s="36"/>
      <c r="D771" s="3" t="str">
        <f>IF(C771="","",IF(OR(C771&gt;MAX(_xlfn.ANCHORARRAY(FitCurve!$E$3)),C771&lt;MIN(_xlfn.ANCHORARRAY(FitCurve!$E$3))),"Out of range",IF(CurveFitting!$N$3="5PL",10^(CurveFitting!$U$26-((LOG10(((CurveFitting!$U$25-CurveFitting!$U$24)/(C771-CurveFitting!$U$24))^(1/CurveFitting!$U$28)-1))/1)/CurveFitting!$U$27),
IF(CurveFitting!$N$3="4PL",10^(CurveFitting!$U$26-((LOG10((CurveFitting!$U$25-CurveFitting!$U$24)/(C771-CurveFitting!$U$24)-1))/CurveFitting!$U$27)),
IF(CurveFitting!$N$3="Linear",(C771-CurveFitting!$U$24)/CurveFitting!$U$25,
IF(CurveFitting!$N$3="Hyperbolic",CurveFitting!$U$25*C771/(CurveFitting!$U$24-C771),
IF(CurveFitting!$N$3="Exp1",CurveFitting!$U$26*LN(CurveFitting!$U$25/(CurveFitting!$U$25-C771)-CurveFitting!$U$24/(CurveFitting!$U$25-C771)),
IF(CurveFitting!$N$3="Exp2",CurveFitting!$U$26*LOG(CurveFitting!$U$24/(CurveFitting!$U$24-C771)-CurveFitting!$U$25/(CurveFitting!$U$24-C771)),""))))))))</f>
        <v/>
      </c>
      <c r="E771" s="3" t="str">
        <f>IFERROR(IF(C771="","",IF(OR(C771&gt;MAX(_xlfn.ANCHORARRAY(FitCurve!$E$3)),C771&lt;MIN(_xlfn.ANCHORARRAY(FitCurve!$E$3))),"Out of range","[ " &amp; TEXT(_xlfn.FORECAST.LINEAR(C771,R771:S771,N771:O771),"#.####") &amp; ", " &amp; TEXT(_xlfn.FORECAST.LINEAR(C771,P771:Q771,L771:M771),"#.####") &amp; " ]")),"")</f>
        <v/>
      </c>
      <c r="H771" s="52" t="str">
        <f>IF(C771="","",_xlfn.XMATCH(C771,FitCurve!AE771:AE1770,-1))</f>
        <v/>
      </c>
      <c r="I771" s="52" t="str">
        <f>IF(C771="","",_xlfn.XMATCH(C771,FitCurve!AE771:AE1770,1))</f>
        <v/>
      </c>
      <c r="J771" s="52" t="str">
        <f>IF(C771="","",_xlfn.XMATCH(C771,FitCurve!AF771:AF1770,-1))</f>
        <v/>
      </c>
      <c r="K771" s="52" t="str">
        <f>IF(C771="","",_xlfn.XMATCH(C771,FitCurve!AF771:AF1770,1))</f>
        <v/>
      </c>
      <c r="L771" s="3" t="str" cm="1">
        <f t="array" ref="L771">IF(C771="","",INDEX(FitCurve!$AE$3:$AE$1002,H771))</f>
        <v/>
      </c>
      <c r="M771" s="3" t="str" cm="1">
        <f t="array" ref="M771">IF(C771="","",INDEX(FitCurve!$AE$3:$AE$1002,I771))</f>
        <v/>
      </c>
      <c r="N771" s="3" t="str" cm="1">
        <f t="array" ref="N771">IF(C771="","",INDEX(FitCurve!$AF$3:$AF$1002,J771))</f>
        <v/>
      </c>
      <c r="O771" s="3" t="str" cm="1">
        <f t="array" ref="O771">IF(C771="","",INDEX(FitCurve!$AF$3:$AF$1002,K771))</f>
        <v/>
      </c>
      <c r="P771" s="3" t="str" cm="1">
        <f t="array" ref="P771">IF(C771="","",INDEX(FitCurve!$B$3:$B$1002,H771))</f>
        <v/>
      </c>
      <c r="Q771" s="3" t="str" cm="1">
        <f t="array" ref="Q771">IF(C771="","",INDEX(FitCurve!$B$3:$B$1002,I771))</f>
        <v/>
      </c>
      <c r="R771" s="3" t="str" cm="1">
        <f t="array" ref="R771">IF(C771="","",INDEX(FitCurve!$B$3:$B$1002,J771))</f>
        <v/>
      </c>
      <c r="S771" s="3" t="str" cm="1">
        <f t="array" ref="S771">IF(C771="","",INDEX(FitCurve!$B$3:$B$1002,K771))</f>
        <v/>
      </c>
    </row>
    <row r="772" spans="3:19" x14ac:dyDescent="0.25">
      <c r="C772" s="36"/>
      <c r="D772" s="3" t="str">
        <f>IF(C772="","",IF(OR(C772&gt;MAX(_xlfn.ANCHORARRAY(FitCurve!$E$3)),C772&lt;MIN(_xlfn.ANCHORARRAY(FitCurve!$E$3))),"Out of range",IF(CurveFitting!$N$3="5PL",10^(CurveFitting!$U$26-((LOG10(((CurveFitting!$U$25-CurveFitting!$U$24)/(C772-CurveFitting!$U$24))^(1/CurveFitting!$U$28)-1))/1)/CurveFitting!$U$27),
IF(CurveFitting!$N$3="4PL",10^(CurveFitting!$U$26-((LOG10((CurveFitting!$U$25-CurveFitting!$U$24)/(C772-CurveFitting!$U$24)-1))/CurveFitting!$U$27)),
IF(CurveFitting!$N$3="Linear",(C772-CurveFitting!$U$24)/CurveFitting!$U$25,
IF(CurveFitting!$N$3="Hyperbolic",CurveFitting!$U$25*C772/(CurveFitting!$U$24-C772),
IF(CurveFitting!$N$3="Exp1",CurveFitting!$U$26*LN(CurveFitting!$U$25/(CurveFitting!$U$25-C772)-CurveFitting!$U$24/(CurveFitting!$U$25-C772)),
IF(CurveFitting!$N$3="Exp2",CurveFitting!$U$26*LOG(CurveFitting!$U$24/(CurveFitting!$U$24-C772)-CurveFitting!$U$25/(CurveFitting!$U$24-C772)),""))))))))</f>
        <v/>
      </c>
      <c r="E772" s="3" t="str">
        <f>IFERROR(IF(C772="","",IF(OR(C772&gt;MAX(_xlfn.ANCHORARRAY(FitCurve!$E$3)),C772&lt;MIN(_xlfn.ANCHORARRAY(FitCurve!$E$3))),"Out of range","[ " &amp; TEXT(_xlfn.FORECAST.LINEAR(C772,R772:S772,N772:O772),"#.####") &amp; ", " &amp; TEXT(_xlfn.FORECAST.LINEAR(C772,P772:Q772,L772:M772),"#.####") &amp; " ]")),"")</f>
        <v/>
      </c>
      <c r="H772" s="52" t="str">
        <f>IF(C772="","",_xlfn.XMATCH(C772,FitCurve!AE772:AE1771,-1))</f>
        <v/>
      </c>
      <c r="I772" s="52" t="str">
        <f>IF(C772="","",_xlfn.XMATCH(C772,FitCurve!AE772:AE1771,1))</f>
        <v/>
      </c>
      <c r="J772" s="52" t="str">
        <f>IF(C772="","",_xlfn.XMATCH(C772,FitCurve!AF772:AF1771,-1))</f>
        <v/>
      </c>
      <c r="K772" s="52" t="str">
        <f>IF(C772="","",_xlfn.XMATCH(C772,FitCurve!AF772:AF1771,1))</f>
        <v/>
      </c>
      <c r="L772" s="3" t="str" cm="1">
        <f t="array" ref="L772">IF(C772="","",INDEX(FitCurve!$AE$3:$AE$1002,H772))</f>
        <v/>
      </c>
      <c r="M772" s="3" t="str" cm="1">
        <f t="array" ref="M772">IF(C772="","",INDEX(FitCurve!$AE$3:$AE$1002,I772))</f>
        <v/>
      </c>
      <c r="N772" s="3" t="str" cm="1">
        <f t="array" ref="N772">IF(C772="","",INDEX(FitCurve!$AF$3:$AF$1002,J772))</f>
        <v/>
      </c>
      <c r="O772" s="3" t="str" cm="1">
        <f t="array" ref="O772">IF(C772="","",INDEX(FitCurve!$AF$3:$AF$1002,K772))</f>
        <v/>
      </c>
      <c r="P772" s="3" t="str" cm="1">
        <f t="array" ref="P772">IF(C772="","",INDEX(FitCurve!$B$3:$B$1002,H772))</f>
        <v/>
      </c>
      <c r="Q772" s="3" t="str" cm="1">
        <f t="array" ref="Q772">IF(C772="","",INDEX(FitCurve!$B$3:$B$1002,I772))</f>
        <v/>
      </c>
      <c r="R772" s="3" t="str" cm="1">
        <f t="array" ref="R772">IF(C772="","",INDEX(FitCurve!$B$3:$B$1002,J772))</f>
        <v/>
      </c>
      <c r="S772" s="3" t="str" cm="1">
        <f t="array" ref="S772">IF(C772="","",INDEX(FitCurve!$B$3:$B$1002,K772))</f>
        <v/>
      </c>
    </row>
    <row r="773" spans="3:19" x14ac:dyDescent="0.25">
      <c r="C773" s="36"/>
      <c r="D773" s="3" t="str">
        <f>IF(C773="","",IF(OR(C773&gt;MAX(_xlfn.ANCHORARRAY(FitCurve!$E$3)),C773&lt;MIN(_xlfn.ANCHORARRAY(FitCurve!$E$3))),"Out of range",IF(CurveFitting!$N$3="5PL",10^(CurveFitting!$U$26-((LOG10(((CurveFitting!$U$25-CurveFitting!$U$24)/(C773-CurveFitting!$U$24))^(1/CurveFitting!$U$28)-1))/1)/CurveFitting!$U$27),
IF(CurveFitting!$N$3="4PL",10^(CurveFitting!$U$26-((LOG10((CurveFitting!$U$25-CurveFitting!$U$24)/(C773-CurveFitting!$U$24)-1))/CurveFitting!$U$27)),
IF(CurveFitting!$N$3="Linear",(C773-CurveFitting!$U$24)/CurveFitting!$U$25,
IF(CurveFitting!$N$3="Hyperbolic",CurveFitting!$U$25*C773/(CurveFitting!$U$24-C773),
IF(CurveFitting!$N$3="Exp1",CurveFitting!$U$26*LN(CurveFitting!$U$25/(CurveFitting!$U$25-C773)-CurveFitting!$U$24/(CurveFitting!$U$25-C773)),
IF(CurveFitting!$N$3="Exp2",CurveFitting!$U$26*LOG(CurveFitting!$U$24/(CurveFitting!$U$24-C773)-CurveFitting!$U$25/(CurveFitting!$U$24-C773)),""))))))))</f>
        <v/>
      </c>
      <c r="E773" s="3" t="str">
        <f>IFERROR(IF(C773="","",IF(OR(C773&gt;MAX(_xlfn.ANCHORARRAY(FitCurve!$E$3)),C773&lt;MIN(_xlfn.ANCHORARRAY(FitCurve!$E$3))),"Out of range","[ " &amp; TEXT(_xlfn.FORECAST.LINEAR(C773,R773:S773,N773:O773),"#.####") &amp; ", " &amp; TEXT(_xlfn.FORECAST.LINEAR(C773,P773:Q773,L773:M773),"#.####") &amp; " ]")),"")</f>
        <v/>
      </c>
      <c r="H773" s="52" t="str">
        <f>IF(C773="","",_xlfn.XMATCH(C773,FitCurve!AE773:AE1772,-1))</f>
        <v/>
      </c>
      <c r="I773" s="52" t="str">
        <f>IF(C773="","",_xlfn.XMATCH(C773,FitCurve!AE773:AE1772,1))</f>
        <v/>
      </c>
      <c r="J773" s="52" t="str">
        <f>IF(C773="","",_xlfn.XMATCH(C773,FitCurve!AF773:AF1772,-1))</f>
        <v/>
      </c>
      <c r="K773" s="52" t="str">
        <f>IF(C773="","",_xlfn.XMATCH(C773,FitCurve!AF773:AF1772,1))</f>
        <v/>
      </c>
      <c r="L773" s="3" t="str" cm="1">
        <f t="array" ref="L773">IF(C773="","",INDEX(FitCurve!$AE$3:$AE$1002,H773))</f>
        <v/>
      </c>
      <c r="M773" s="3" t="str" cm="1">
        <f t="array" ref="M773">IF(C773="","",INDEX(FitCurve!$AE$3:$AE$1002,I773))</f>
        <v/>
      </c>
      <c r="N773" s="3" t="str" cm="1">
        <f t="array" ref="N773">IF(C773="","",INDEX(FitCurve!$AF$3:$AF$1002,J773))</f>
        <v/>
      </c>
      <c r="O773" s="3" t="str" cm="1">
        <f t="array" ref="O773">IF(C773="","",INDEX(FitCurve!$AF$3:$AF$1002,K773))</f>
        <v/>
      </c>
      <c r="P773" s="3" t="str" cm="1">
        <f t="array" ref="P773">IF(C773="","",INDEX(FitCurve!$B$3:$B$1002,H773))</f>
        <v/>
      </c>
      <c r="Q773" s="3" t="str" cm="1">
        <f t="array" ref="Q773">IF(C773="","",INDEX(FitCurve!$B$3:$B$1002,I773))</f>
        <v/>
      </c>
      <c r="R773" s="3" t="str" cm="1">
        <f t="array" ref="R773">IF(C773="","",INDEX(FitCurve!$B$3:$B$1002,J773))</f>
        <v/>
      </c>
      <c r="S773" s="3" t="str" cm="1">
        <f t="array" ref="S773">IF(C773="","",INDEX(FitCurve!$B$3:$B$1002,K773))</f>
        <v/>
      </c>
    </row>
    <row r="774" spans="3:19" x14ac:dyDescent="0.25">
      <c r="C774" s="36"/>
      <c r="D774" s="3" t="str">
        <f>IF(C774="","",IF(OR(C774&gt;MAX(_xlfn.ANCHORARRAY(FitCurve!$E$3)),C774&lt;MIN(_xlfn.ANCHORARRAY(FitCurve!$E$3))),"Out of range",IF(CurveFitting!$N$3="5PL",10^(CurveFitting!$U$26-((LOG10(((CurveFitting!$U$25-CurveFitting!$U$24)/(C774-CurveFitting!$U$24))^(1/CurveFitting!$U$28)-1))/1)/CurveFitting!$U$27),
IF(CurveFitting!$N$3="4PL",10^(CurveFitting!$U$26-((LOG10((CurveFitting!$U$25-CurveFitting!$U$24)/(C774-CurveFitting!$U$24)-1))/CurveFitting!$U$27)),
IF(CurveFitting!$N$3="Linear",(C774-CurveFitting!$U$24)/CurveFitting!$U$25,
IF(CurveFitting!$N$3="Hyperbolic",CurveFitting!$U$25*C774/(CurveFitting!$U$24-C774),
IF(CurveFitting!$N$3="Exp1",CurveFitting!$U$26*LN(CurveFitting!$U$25/(CurveFitting!$U$25-C774)-CurveFitting!$U$24/(CurveFitting!$U$25-C774)),
IF(CurveFitting!$N$3="Exp2",CurveFitting!$U$26*LOG(CurveFitting!$U$24/(CurveFitting!$U$24-C774)-CurveFitting!$U$25/(CurveFitting!$U$24-C774)),""))))))))</f>
        <v/>
      </c>
      <c r="E774" s="3" t="str">
        <f>IFERROR(IF(C774="","",IF(OR(C774&gt;MAX(_xlfn.ANCHORARRAY(FitCurve!$E$3)),C774&lt;MIN(_xlfn.ANCHORARRAY(FitCurve!$E$3))),"Out of range","[ " &amp; TEXT(_xlfn.FORECAST.LINEAR(C774,R774:S774,N774:O774),"#.####") &amp; ", " &amp; TEXT(_xlfn.FORECAST.LINEAR(C774,P774:Q774,L774:M774),"#.####") &amp; " ]")),"")</f>
        <v/>
      </c>
      <c r="H774" s="52" t="str">
        <f>IF(C774="","",_xlfn.XMATCH(C774,FitCurve!AE774:AE1773,-1))</f>
        <v/>
      </c>
      <c r="I774" s="52" t="str">
        <f>IF(C774="","",_xlfn.XMATCH(C774,FitCurve!AE774:AE1773,1))</f>
        <v/>
      </c>
      <c r="J774" s="52" t="str">
        <f>IF(C774="","",_xlfn.XMATCH(C774,FitCurve!AF774:AF1773,-1))</f>
        <v/>
      </c>
      <c r="K774" s="52" t="str">
        <f>IF(C774="","",_xlfn.XMATCH(C774,FitCurve!AF774:AF1773,1))</f>
        <v/>
      </c>
      <c r="L774" s="3" t="str" cm="1">
        <f t="array" ref="L774">IF(C774="","",INDEX(FitCurve!$AE$3:$AE$1002,H774))</f>
        <v/>
      </c>
      <c r="M774" s="3" t="str" cm="1">
        <f t="array" ref="M774">IF(C774="","",INDEX(FitCurve!$AE$3:$AE$1002,I774))</f>
        <v/>
      </c>
      <c r="N774" s="3" t="str" cm="1">
        <f t="array" ref="N774">IF(C774="","",INDEX(FitCurve!$AF$3:$AF$1002,J774))</f>
        <v/>
      </c>
      <c r="O774" s="3" t="str" cm="1">
        <f t="array" ref="O774">IF(C774="","",INDEX(FitCurve!$AF$3:$AF$1002,K774))</f>
        <v/>
      </c>
      <c r="P774" s="3" t="str" cm="1">
        <f t="array" ref="P774">IF(C774="","",INDEX(FitCurve!$B$3:$B$1002,H774))</f>
        <v/>
      </c>
      <c r="Q774" s="3" t="str" cm="1">
        <f t="array" ref="Q774">IF(C774="","",INDEX(FitCurve!$B$3:$B$1002,I774))</f>
        <v/>
      </c>
      <c r="R774" s="3" t="str" cm="1">
        <f t="array" ref="R774">IF(C774="","",INDEX(FitCurve!$B$3:$B$1002,J774))</f>
        <v/>
      </c>
      <c r="S774" s="3" t="str" cm="1">
        <f t="array" ref="S774">IF(C774="","",INDEX(FitCurve!$B$3:$B$1002,K774))</f>
        <v/>
      </c>
    </row>
    <row r="775" spans="3:19" x14ac:dyDescent="0.25">
      <c r="C775" s="36"/>
      <c r="D775" s="3" t="str">
        <f>IF(C775="","",IF(OR(C775&gt;MAX(_xlfn.ANCHORARRAY(FitCurve!$E$3)),C775&lt;MIN(_xlfn.ANCHORARRAY(FitCurve!$E$3))),"Out of range",IF(CurveFitting!$N$3="5PL",10^(CurveFitting!$U$26-((LOG10(((CurveFitting!$U$25-CurveFitting!$U$24)/(C775-CurveFitting!$U$24))^(1/CurveFitting!$U$28)-1))/1)/CurveFitting!$U$27),
IF(CurveFitting!$N$3="4PL",10^(CurveFitting!$U$26-((LOG10((CurveFitting!$U$25-CurveFitting!$U$24)/(C775-CurveFitting!$U$24)-1))/CurveFitting!$U$27)),
IF(CurveFitting!$N$3="Linear",(C775-CurveFitting!$U$24)/CurveFitting!$U$25,
IF(CurveFitting!$N$3="Hyperbolic",CurveFitting!$U$25*C775/(CurveFitting!$U$24-C775),
IF(CurveFitting!$N$3="Exp1",CurveFitting!$U$26*LN(CurveFitting!$U$25/(CurveFitting!$U$25-C775)-CurveFitting!$U$24/(CurveFitting!$U$25-C775)),
IF(CurveFitting!$N$3="Exp2",CurveFitting!$U$26*LOG(CurveFitting!$U$24/(CurveFitting!$U$24-C775)-CurveFitting!$U$25/(CurveFitting!$U$24-C775)),""))))))))</f>
        <v/>
      </c>
      <c r="E775" s="3" t="str">
        <f>IFERROR(IF(C775="","",IF(OR(C775&gt;MAX(_xlfn.ANCHORARRAY(FitCurve!$E$3)),C775&lt;MIN(_xlfn.ANCHORARRAY(FitCurve!$E$3))),"Out of range","[ " &amp; TEXT(_xlfn.FORECAST.LINEAR(C775,R775:S775,N775:O775),"#.####") &amp; ", " &amp; TEXT(_xlfn.FORECAST.LINEAR(C775,P775:Q775,L775:M775),"#.####") &amp; " ]")),"")</f>
        <v/>
      </c>
      <c r="H775" s="52" t="str">
        <f>IF(C775="","",_xlfn.XMATCH(C775,FitCurve!AE775:AE1774,-1))</f>
        <v/>
      </c>
      <c r="I775" s="52" t="str">
        <f>IF(C775="","",_xlfn.XMATCH(C775,FitCurve!AE775:AE1774,1))</f>
        <v/>
      </c>
      <c r="J775" s="52" t="str">
        <f>IF(C775="","",_xlfn.XMATCH(C775,FitCurve!AF775:AF1774,-1))</f>
        <v/>
      </c>
      <c r="K775" s="52" t="str">
        <f>IF(C775="","",_xlfn.XMATCH(C775,FitCurve!AF775:AF1774,1))</f>
        <v/>
      </c>
      <c r="L775" s="3" t="str" cm="1">
        <f t="array" ref="L775">IF(C775="","",INDEX(FitCurve!$AE$3:$AE$1002,H775))</f>
        <v/>
      </c>
      <c r="M775" s="3" t="str" cm="1">
        <f t="array" ref="M775">IF(C775="","",INDEX(FitCurve!$AE$3:$AE$1002,I775))</f>
        <v/>
      </c>
      <c r="N775" s="3" t="str" cm="1">
        <f t="array" ref="N775">IF(C775="","",INDEX(FitCurve!$AF$3:$AF$1002,J775))</f>
        <v/>
      </c>
      <c r="O775" s="3" t="str" cm="1">
        <f t="array" ref="O775">IF(C775="","",INDEX(FitCurve!$AF$3:$AF$1002,K775))</f>
        <v/>
      </c>
      <c r="P775" s="3" t="str" cm="1">
        <f t="array" ref="P775">IF(C775="","",INDEX(FitCurve!$B$3:$B$1002,H775))</f>
        <v/>
      </c>
      <c r="Q775" s="3" t="str" cm="1">
        <f t="array" ref="Q775">IF(C775="","",INDEX(FitCurve!$B$3:$B$1002,I775))</f>
        <v/>
      </c>
      <c r="R775" s="3" t="str" cm="1">
        <f t="array" ref="R775">IF(C775="","",INDEX(FitCurve!$B$3:$B$1002,J775))</f>
        <v/>
      </c>
      <c r="S775" s="3" t="str" cm="1">
        <f t="array" ref="S775">IF(C775="","",INDEX(FitCurve!$B$3:$B$1002,K775))</f>
        <v/>
      </c>
    </row>
    <row r="776" spans="3:19" x14ac:dyDescent="0.25">
      <c r="C776" s="36"/>
      <c r="D776" s="3" t="str">
        <f>IF(C776="","",IF(OR(C776&gt;MAX(_xlfn.ANCHORARRAY(FitCurve!$E$3)),C776&lt;MIN(_xlfn.ANCHORARRAY(FitCurve!$E$3))),"Out of range",IF(CurveFitting!$N$3="5PL",10^(CurveFitting!$U$26-((LOG10(((CurveFitting!$U$25-CurveFitting!$U$24)/(C776-CurveFitting!$U$24))^(1/CurveFitting!$U$28)-1))/1)/CurveFitting!$U$27),
IF(CurveFitting!$N$3="4PL",10^(CurveFitting!$U$26-((LOG10((CurveFitting!$U$25-CurveFitting!$U$24)/(C776-CurveFitting!$U$24)-1))/CurveFitting!$U$27)),
IF(CurveFitting!$N$3="Linear",(C776-CurveFitting!$U$24)/CurveFitting!$U$25,
IF(CurveFitting!$N$3="Hyperbolic",CurveFitting!$U$25*C776/(CurveFitting!$U$24-C776),
IF(CurveFitting!$N$3="Exp1",CurveFitting!$U$26*LN(CurveFitting!$U$25/(CurveFitting!$U$25-C776)-CurveFitting!$U$24/(CurveFitting!$U$25-C776)),
IF(CurveFitting!$N$3="Exp2",CurveFitting!$U$26*LOG(CurveFitting!$U$24/(CurveFitting!$U$24-C776)-CurveFitting!$U$25/(CurveFitting!$U$24-C776)),""))))))))</f>
        <v/>
      </c>
      <c r="E776" s="3" t="str">
        <f>IFERROR(IF(C776="","",IF(OR(C776&gt;MAX(_xlfn.ANCHORARRAY(FitCurve!$E$3)),C776&lt;MIN(_xlfn.ANCHORARRAY(FitCurve!$E$3))),"Out of range","[ " &amp; TEXT(_xlfn.FORECAST.LINEAR(C776,R776:S776,N776:O776),"#.####") &amp; ", " &amp; TEXT(_xlfn.FORECAST.LINEAR(C776,P776:Q776,L776:M776),"#.####") &amp; " ]")),"")</f>
        <v/>
      </c>
      <c r="H776" s="52" t="str">
        <f>IF(C776="","",_xlfn.XMATCH(C776,FitCurve!AE776:AE1775,-1))</f>
        <v/>
      </c>
      <c r="I776" s="52" t="str">
        <f>IF(C776="","",_xlfn.XMATCH(C776,FitCurve!AE776:AE1775,1))</f>
        <v/>
      </c>
      <c r="J776" s="52" t="str">
        <f>IF(C776="","",_xlfn.XMATCH(C776,FitCurve!AF776:AF1775,-1))</f>
        <v/>
      </c>
      <c r="K776" s="52" t="str">
        <f>IF(C776="","",_xlfn.XMATCH(C776,FitCurve!AF776:AF1775,1))</f>
        <v/>
      </c>
      <c r="L776" s="3" t="str" cm="1">
        <f t="array" ref="L776">IF(C776="","",INDEX(FitCurve!$AE$3:$AE$1002,H776))</f>
        <v/>
      </c>
      <c r="M776" s="3" t="str" cm="1">
        <f t="array" ref="M776">IF(C776="","",INDEX(FitCurve!$AE$3:$AE$1002,I776))</f>
        <v/>
      </c>
      <c r="N776" s="3" t="str" cm="1">
        <f t="array" ref="N776">IF(C776="","",INDEX(FitCurve!$AF$3:$AF$1002,J776))</f>
        <v/>
      </c>
      <c r="O776" s="3" t="str" cm="1">
        <f t="array" ref="O776">IF(C776="","",INDEX(FitCurve!$AF$3:$AF$1002,K776))</f>
        <v/>
      </c>
      <c r="P776" s="3" t="str" cm="1">
        <f t="array" ref="P776">IF(C776="","",INDEX(FitCurve!$B$3:$B$1002,H776))</f>
        <v/>
      </c>
      <c r="Q776" s="3" t="str" cm="1">
        <f t="array" ref="Q776">IF(C776="","",INDEX(FitCurve!$B$3:$B$1002,I776))</f>
        <v/>
      </c>
      <c r="R776" s="3" t="str" cm="1">
        <f t="array" ref="R776">IF(C776="","",INDEX(FitCurve!$B$3:$B$1002,J776))</f>
        <v/>
      </c>
      <c r="S776" s="3" t="str" cm="1">
        <f t="array" ref="S776">IF(C776="","",INDEX(FitCurve!$B$3:$B$1002,K776))</f>
        <v/>
      </c>
    </row>
    <row r="777" spans="3:19" x14ac:dyDescent="0.25">
      <c r="C777" s="36"/>
      <c r="D777" s="3" t="str">
        <f>IF(C777="","",IF(OR(C777&gt;MAX(_xlfn.ANCHORARRAY(FitCurve!$E$3)),C777&lt;MIN(_xlfn.ANCHORARRAY(FitCurve!$E$3))),"Out of range",IF(CurveFitting!$N$3="5PL",10^(CurveFitting!$U$26-((LOG10(((CurveFitting!$U$25-CurveFitting!$U$24)/(C777-CurveFitting!$U$24))^(1/CurveFitting!$U$28)-1))/1)/CurveFitting!$U$27),
IF(CurveFitting!$N$3="4PL",10^(CurveFitting!$U$26-((LOG10((CurveFitting!$U$25-CurveFitting!$U$24)/(C777-CurveFitting!$U$24)-1))/CurveFitting!$U$27)),
IF(CurveFitting!$N$3="Linear",(C777-CurveFitting!$U$24)/CurveFitting!$U$25,
IF(CurveFitting!$N$3="Hyperbolic",CurveFitting!$U$25*C777/(CurveFitting!$U$24-C777),
IF(CurveFitting!$N$3="Exp1",CurveFitting!$U$26*LN(CurveFitting!$U$25/(CurveFitting!$U$25-C777)-CurveFitting!$U$24/(CurveFitting!$U$25-C777)),
IF(CurveFitting!$N$3="Exp2",CurveFitting!$U$26*LOG(CurveFitting!$U$24/(CurveFitting!$U$24-C777)-CurveFitting!$U$25/(CurveFitting!$U$24-C777)),""))))))))</f>
        <v/>
      </c>
      <c r="E777" s="3" t="str">
        <f>IFERROR(IF(C777="","",IF(OR(C777&gt;MAX(_xlfn.ANCHORARRAY(FitCurve!$E$3)),C777&lt;MIN(_xlfn.ANCHORARRAY(FitCurve!$E$3))),"Out of range","[ " &amp; TEXT(_xlfn.FORECAST.LINEAR(C777,R777:S777,N777:O777),"#.####") &amp; ", " &amp; TEXT(_xlfn.FORECAST.LINEAR(C777,P777:Q777,L777:M777),"#.####") &amp; " ]")),"")</f>
        <v/>
      </c>
      <c r="H777" s="52" t="str">
        <f>IF(C777="","",_xlfn.XMATCH(C777,FitCurve!AE777:AE1776,-1))</f>
        <v/>
      </c>
      <c r="I777" s="52" t="str">
        <f>IF(C777="","",_xlfn.XMATCH(C777,FitCurve!AE777:AE1776,1))</f>
        <v/>
      </c>
      <c r="J777" s="52" t="str">
        <f>IF(C777="","",_xlfn.XMATCH(C777,FitCurve!AF777:AF1776,-1))</f>
        <v/>
      </c>
      <c r="K777" s="52" t="str">
        <f>IF(C777="","",_xlfn.XMATCH(C777,FitCurve!AF777:AF1776,1))</f>
        <v/>
      </c>
      <c r="L777" s="3" t="str" cm="1">
        <f t="array" ref="L777">IF(C777="","",INDEX(FitCurve!$AE$3:$AE$1002,H777))</f>
        <v/>
      </c>
      <c r="M777" s="3" t="str" cm="1">
        <f t="array" ref="M777">IF(C777="","",INDEX(FitCurve!$AE$3:$AE$1002,I777))</f>
        <v/>
      </c>
      <c r="N777" s="3" t="str" cm="1">
        <f t="array" ref="N777">IF(C777="","",INDEX(FitCurve!$AF$3:$AF$1002,J777))</f>
        <v/>
      </c>
      <c r="O777" s="3" t="str" cm="1">
        <f t="array" ref="O777">IF(C777="","",INDEX(FitCurve!$AF$3:$AF$1002,K777))</f>
        <v/>
      </c>
      <c r="P777" s="3" t="str" cm="1">
        <f t="array" ref="P777">IF(C777="","",INDEX(FitCurve!$B$3:$B$1002,H777))</f>
        <v/>
      </c>
      <c r="Q777" s="3" t="str" cm="1">
        <f t="array" ref="Q777">IF(C777="","",INDEX(FitCurve!$B$3:$B$1002,I777))</f>
        <v/>
      </c>
      <c r="R777" s="3" t="str" cm="1">
        <f t="array" ref="R777">IF(C777="","",INDEX(FitCurve!$B$3:$B$1002,J777))</f>
        <v/>
      </c>
      <c r="S777" s="3" t="str" cm="1">
        <f t="array" ref="S777">IF(C777="","",INDEX(FitCurve!$B$3:$B$1002,K777))</f>
        <v/>
      </c>
    </row>
    <row r="778" spans="3:19" x14ac:dyDescent="0.25">
      <c r="C778" s="36"/>
      <c r="D778" s="3" t="str">
        <f>IF(C778="","",IF(OR(C778&gt;MAX(_xlfn.ANCHORARRAY(FitCurve!$E$3)),C778&lt;MIN(_xlfn.ANCHORARRAY(FitCurve!$E$3))),"Out of range",IF(CurveFitting!$N$3="5PL",10^(CurveFitting!$U$26-((LOG10(((CurveFitting!$U$25-CurveFitting!$U$24)/(C778-CurveFitting!$U$24))^(1/CurveFitting!$U$28)-1))/1)/CurveFitting!$U$27),
IF(CurveFitting!$N$3="4PL",10^(CurveFitting!$U$26-((LOG10((CurveFitting!$U$25-CurveFitting!$U$24)/(C778-CurveFitting!$U$24)-1))/CurveFitting!$U$27)),
IF(CurveFitting!$N$3="Linear",(C778-CurveFitting!$U$24)/CurveFitting!$U$25,
IF(CurveFitting!$N$3="Hyperbolic",CurveFitting!$U$25*C778/(CurveFitting!$U$24-C778),
IF(CurveFitting!$N$3="Exp1",CurveFitting!$U$26*LN(CurveFitting!$U$25/(CurveFitting!$U$25-C778)-CurveFitting!$U$24/(CurveFitting!$U$25-C778)),
IF(CurveFitting!$N$3="Exp2",CurveFitting!$U$26*LOG(CurveFitting!$U$24/(CurveFitting!$U$24-C778)-CurveFitting!$U$25/(CurveFitting!$U$24-C778)),""))))))))</f>
        <v/>
      </c>
      <c r="E778" s="3" t="str">
        <f>IFERROR(IF(C778="","",IF(OR(C778&gt;MAX(_xlfn.ANCHORARRAY(FitCurve!$E$3)),C778&lt;MIN(_xlfn.ANCHORARRAY(FitCurve!$E$3))),"Out of range","[ " &amp; TEXT(_xlfn.FORECAST.LINEAR(C778,R778:S778,N778:O778),"#.####") &amp; ", " &amp; TEXT(_xlfn.FORECAST.LINEAR(C778,P778:Q778,L778:M778),"#.####") &amp; " ]")),"")</f>
        <v/>
      </c>
      <c r="H778" s="52" t="str">
        <f>IF(C778="","",_xlfn.XMATCH(C778,FitCurve!AE778:AE1777,-1))</f>
        <v/>
      </c>
      <c r="I778" s="52" t="str">
        <f>IF(C778="","",_xlfn.XMATCH(C778,FitCurve!AE778:AE1777,1))</f>
        <v/>
      </c>
      <c r="J778" s="52" t="str">
        <f>IF(C778="","",_xlfn.XMATCH(C778,FitCurve!AF778:AF1777,-1))</f>
        <v/>
      </c>
      <c r="K778" s="52" t="str">
        <f>IF(C778="","",_xlfn.XMATCH(C778,FitCurve!AF778:AF1777,1))</f>
        <v/>
      </c>
      <c r="L778" s="3" t="str" cm="1">
        <f t="array" ref="L778">IF(C778="","",INDEX(FitCurve!$AE$3:$AE$1002,H778))</f>
        <v/>
      </c>
      <c r="M778" s="3" t="str" cm="1">
        <f t="array" ref="M778">IF(C778="","",INDEX(FitCurve!$AE$3:$AE$1002,I778))</f>
        <v/>
      </c>
      <c r="N778" s="3" t="str" cm="1">
        <f t="array" ref="N778">IF(C778="","",INDEX(FitCurve!$AF$3:$AF$1002,J778))</f>
        <v/>
      </c>
      <c r="O778" s="3" t="str" cm="1">
        <f t="array" ref="O778">IF(C778="","",INDEX(FitCurve!$AF$3:$AF$1002,K778))</f>
        <v/>
      </c>
      <c r="P778" s="3" t="str" cm="1">
        <f t="array" ref="P778">IF(C778="","",INDEX(FitCurve!$B$3:$B$1002,H778))</f>
        <v/>
      </c>
      <c r="Q778" s="3" t="str" cm="1">
        <f t="array" ref="Q778">IF(C778="","",INDEX(FitCurve!$B$3:$B$1002,I778))</f>
        <v/>
      </c>
      <c r="R778" s="3" t="str" cm="1">
        <f t="array" ref="R778">IF(C778="","",INDEX(FitCurve!$B$3:$B$1002,J778))</f>
        <v/>
      </c>
      <c r="S778" s="3" t="str" cm="1">
        <f t="array" ref="S778">IF(C778="","",INDEX(FitCurve!$B$3:$B$1002,K778))</f>
        <v/>
      </c>
    </row>
    <row r="779" spans="3:19" x14ac:dyDescent="0.25">
      <c r="C779" s="36"/>
      <c r="D779" s="3" t="str">
        <f>IF(C779="","",IF(OR(C779&gt;MAX(_xlfn.ANCHORARRAY(FitCurve!$E$3)),C779&lt;MIN(_xlfn.ANCHORARRAY(FitCurve!$E$3))),"Out of range",IF(CurveFitting!$N$3="5PL",10^(CurveFitting!$U$26-((LOG10(((CurveFitting!$U$25-CurveFitting!$U$24)/(C779-CurveFitting!$U$24))^(1/CurveFitting!$U$28)-1))/1)/CurveFitting!$U$27),
IF(CurveFitting!$N$3="4PL",10^(CurveFitting!$U$26-((LOG10((CurveFitting!$U$25-CurveFitting!$U$24)/(C779-CurveFitting!$U$24)-1))/CurveFitting!$U$27)),
IF(CurveFitting!$N$3="Linear",(C779-CurveFitting!$U$24)/CurveFitting!$U$25,
IF(CurveFitting!$N$3="Hyperbolic",CurveFitting!$U$25*C779/(CurveFitting!$U$24-C779),
IF(CurveFitting!$N$3="Exp1",CurveFitting!$U$26*LN(CurveFitting!$U$25/(CurveFitting!$U$25-C779)-CurveFitting!$U$24/(CurveFitting!$U$25-C779)),
IF(CurveFitting!$N$3="Exp2",CurveFitting!$U$26*LOG(CurveFitting!$U$24/(CurveFitting!$U$24-C779)-CurveFitting!$U$25/(CurveFitting!$U$24-C779)),""))))))))</f>
        <v/>
      </c>
      <c r="E779" s="3" t="str">
        <f>IFERROR(IF(C779="","",IF(OR(C779&gt;MAX(_xlfn.ANCHORARRAY(FitCurve!$E$3)),C779&lt;MIN(_xlfn.ANCHORARRAY(FitCurve!$E$3))),"Out of range","[ " &amp; TEXT(_xlfn.FORECAST.LINEAR(C779,R779:S779,N779:O779),"#.####") &amp; ", " &amp; TEXT(_xlfn.FORECAST.LINEAR(C779,P779:Q779,L779:M779),"#.####") &amp; " ]")),"")</f>
        <v/>
      </c>
      <c r="H779" s="52" t="str">
        <f>IF(C779="","",_xlfn.XMATCH(C779,FitCurve!AE779:AE1778,-1))</f>
        <v/>
      </c>
      <c r="I779" s="52" t="str">
        <f>IF(C779="","",_xlfn.XMATCH(C779,FitCurve!AE779:AE1778,1))</f>
        <v/>
      </c>
      <c r="J779" s="52" t="str">
        <f>IF(C779="","",_xlfn.XMATCH(C779,FitCurve!AF779:AF1778,-1))</f>
        <v/>
      </c>
      <c r="K779" s="52" t="str">
        <f>IF(C779="","",_xlfn.XMATCH(C779,FitCurve!AF779:AF1778,1))</f>
        <v/>
      </c>
      <c r="L779" s="3" t="str" cm="1">
        <f t="array" ref="L779">IF(C779="","",INDEX(FitCurve!$AE$3:$AE$1002,H779))</f>
        <v/>
      </c>
      <c r="M779" s="3" t="str" cm="1">
        <f t="array" ref="M779">IF(C779="","",INDEX(FitCurve!$AE$3:$AE$1002,I779))</f>
        <v/>
      </c>
      <c r="N779" s="3" t="str" cm="1">
        <f t="array" ref="N779">IF(C779="","",INDEX(FitCurve!$AF$3:$AF$1002,J779))</f>
        <v/>
      </c>
      <c r="O779" s="3" t="str" cm="1">
        <f t="array" ref="O779">IF(C779="","",INDEX(FitCurve!$AF$3:$AF$1002,K779))</f>
        <v/>
      </c>
      <c r="P779" s="3" t="str" cm="1">
        <f t="array" ref="P779">IF(C779="","",INDEX(FitCurve!$B$3:$B$1002,H779))</f>
        <v/>
      </c>
      <c r="Q779" s="3" t="str" cm="1">
        <f t="array" ref="Q779">IF(C779="","",INDEX(FitCurve!$B$3:$B$1002,I779))</f>
        <v/>
      </c>
      <c r="R779" s="3" t="str" cm="1">
        <f t="array" ref="R779">IF(C779="","",INDEX(FitCurve!$B$3:$B$1002,J779))</f>
        <v/>
      </c>
      <c r="S779" s="3" t="str" cm="1">
        <f t="array" ref="S779">IF(C779="","",INDEX(FitCurve!$B$3:$B$1002,K779))</f>
        <v/>
      </c>
    </row>
    <row r="780" spans="3:19" x14ac:dyDescent="0.25">
      <c r="C780" s="36"/>
      <c r="D780" s="3" t="str">
        <f>IF(C780="","",IF(OR(C780&gt;MAX(_xlfn.ANCHORARRAY(FitCurve!$E$3)),C780&lt;MIN(_xlfn.ANCHORARRAY(FitCurve!$E$3))),"Out of range",IF(CurveFitting!$N$3="5PL",10^(CurveFitting!$U$26-((LOG10(((CurveFitting!$U$25-CurveFitting!$U$24)/(C780-CurveFitting!$U$24))^(1/CurveFitting!$U$28)-1))/1)/CurveFitting!$U$27),
IF(CurveFitting!$N$3="4PL",10^(CurveFitting!$U$26-((LOG10((CurveFitting!$U$25-CurveFitting!$U$24)/(C780-CurveFitting!$U$24)-1))/CurveFitting!$U$27)),
IF(CurveFitting!$N$3="Linear",(C780-CurveFitting!$U$24)/CurveFitting!$U$25,
IF(CurveFitting!$N$3="Hyperbolic",CurveFitting!$U$25*C780/(CurveFitting!$U$24-C780),
IF(CurveFitting!$N$3="Exp1",CurveFitting!$U$26*LN(CurveFitting!$U$25/(CurveFitting!$U$25-C780)-CurveFitting!$U$24/(CurveFitting!$U$25-C780)),
IF(CurveFitting!$N$3="Exp2",CurveFitting!$U$26*LOG(CurveFitting!$U$24/(CurveFitting!$U$24-C780)-CurveFitting!$U$25/(CurveFitting!$U$24-C780)),""))))))))</f>
        <v/>
      </c>
      <c r="E780" s="3" t="str">
        <f>IFERROR(IF(C780="","",IF(OR(C780&gt;MAX(_xlfn.ANCHORARRAY(FitCurve!$E$3)),C780&lt;MIN(_xlfn.ANCHORARRAY(FitCurve!$E$3))),"Out of range","[ " &amp; TEXT(_xlfn.FORECAST.LINEAR(C780,R780:S780,N780:O780),"#.####") &amp; ", " &amp; TEXT(_xlfn.FORECAST.LINEAR(C780,P780:Q780,L780:M780),"#.####") &amp; " ]")),"")</f>
        <v/>
      </c>
      <c r="H780" s="52" t="str">
        <f>IF(C780="","",_xlfn.XMATCH(C780,FitCurve!AE780:AE1779,-1))</f>
        <v/>
      </c>
      <c r="I780" s="52" t="str">
        <f>IF(C780="","",_xlfn.XMATCH(C780,FitCurve!AE780:AE1779,1))</f>
        <v/>
      </c>
      <c r="J780" s="52" t="str">
        <f>IF(C780="","",_xlfn.XMATCH(C780,FitCurve!AF780:AF1779,-1))</f>
        <v/>
      </c>
      <c r="K780" s="52" t="str">
        <f>IF(C780="","",_xlfn.XMATCH(C780,FitCurve!AF780:AF1779,1))</f>
        <v/>
      </c>
      <c r="L780" s="3" t="str" cm="1">
        <f t="array" ref="L780">IF(C780="","",INDEX(FitCurve!$AE$3:$AE$1002,H780))</f>
        <v/>
      </c>
      <c r="M780" s="3" t="str" cm="1">
        <f t="array" ref="M780">IF(C780="","",INDEX(FitCurve!$AE$3:$AE$1002,I780))</f>
        <v/>
      </c>
      <c r="N780" s="3" t="str" cm="1">
        <f t="array" ref="N780">IF(C780="","",INDEX(FitCurve!$AF$3:$AF$1002,J780))</f>
        <v/>
      </c>
      <c r="O780" s="3" t="str" cm="1">
        <f t="array" ref="O780">IF(C780="","",INDEX(FitCurve!$AF$3:$AF$1002,K780))</f>
        <v/>
      </c>
      <c r="P780" s="3" t="str" cm="1">
        <f t="array" ref="P780">IF(C780="","",INDEX(FitCurve!$B$3:$B$1002,H780))</f>
        <v/>
      </c>
      <c r="Q780" s="3" t="str" cm="1">
        <f t="array" ref="Q780">IF(C780="","",INDEX(FitCurve!$B$3:$B$1002,I780))</f>
        <v/>
      </c>
      <c r="R780" s="3" t="str" cm="1">
        <f t="array" ref="R780">IF(C780="","",INDEX(FitCurve!$B$3:$B$1002,J780))</f>
        <v/>
      </c>
      <c r="S780" s="3" t="str" cm="1">
        <f t="array" ref="S780">IF(C780="","",INDEX(FitCurve!$B$3:$B$1002,K780))</f>
        <v/>
      </c>
    </row>
    <row r="781" spans="3:19" x14ac:dyDescent="0.25">
      <c r="C781" s="36"/>
      <c r="D781" s="3" t="str">
        <f>IF(C781="","",IF(OR(C781&gt;MAX(_xlfn.ANCHORARRAY(FitCurve!$E$3)),C781&lt;MIN(_xlfn.ANCHORARRAY(FitCurve!$E$3))),"Out of range",IF(CurveFitting!$N$3="5PL",10^(CurveFitting!$U$26-((LOG10(((CurveFitting!$U$25-CurveFitting!$U$24)/(C781-CurveFitting!$U$24))^(1/CurveFitting!$U$28)-1))/1)/CurveFitting!$U$27),
IF(CurveFitting!$N$3="4PL",10^(CurveFitting!$U$26-((LOG10((CurveFitting!$U$25-CurveFitting!$U$24)/(C781-CurveFitting!$U$24)-1))/CurveFitting!$U$27)),
IF(CurveFitting!$N$3="Linear",(C781-CurveFitting!$U$24)/CurveFitting!$U$25,
IF(CurveFitting!$N$3="Hyperbolic",CurveFitting!$U$25*C781/(CurveFitting!$U$24-C781),
IF(CurveFitting!$N$3="Exp1",CurveFitting!$U$26*LN(CurveFitting!$U$25/(CurveFitting!$U$25-C781)-CurveFitting!$U$24/(CurveFitting!$U$25-C781)),
IF(CurveFitting!$N$3="Exp2",CurveFitting!$U$26*LOG(CurveFitting!$U$24/(CurveFitting!$U$24-C781)-CurveFitting!$U$25/(CurveFitting!$U$24-C781)),""))))))))</f>
        <v/>
      </c>
      <c r="E781" s="3" t="str">
        <f>IFERROR(IF(C781="","",IF(OR(C781&gt;MAX(_xlfn.ANCHORARRAY(FitCurve!$E$3)),C781&lt;MIN(_xlfn.ANCHORARRAY(FitCurve!$E$3))),"Out of range","[ " &amp; TEXT(_xlfn.FORECAST.LINEAR(C781,R781:S781,N781:O781),"#.####") &amp; ", " &amp; TEXT(_xlfn.FORECAST.LINEAR(C781,P781:Q781,L781:M781),"#.####") &amp; " ]")),"")</f>
        <v/>
      </c>
      <c r="H781" s="52" t="str">
        <f>IF(C781="","",_xlfn.XMATCH(C781,FitCurve!AE781:AE1780,-1))</f>
        <v/>
      </c>
      <c r="I781" s="52" t="str">
        <f>IF(C781="","",_xlfn.XMATCH(C781,FitCurve!AE781:AE1780,1))</f>
        <v/>
      </c>
      <c r="J781" s="52" t="str">
        <f>IF(C781="","",_xlfn.XMATCH(C781,FitCurve!AF781:AF1780,-1))</f>
        <v/>
      </c>
      <c r="K781" s="52" t="str">
        <f>IF(C781="","",_xlfn.XMATCH(C781,FitCurve!AF781:AF1780,1))</f>
        <v/>
      </c>
      <c r="L781" s="3" t="str" cm="1">
        <f t="array" ref="L781">IF(C781="","",INDEX(FitCurve!$AE$3:$AE$1002,H781))</f>
        <v/>
      </c>
      <c r="M781" s="3" t="str" cm="1">
        <f t="array" ref="M781">IF(C781="","",INDEX(FitCurve!$AE$3:$AE$1002,I781))</f>
        <v/>
      </c>
      <c r="N781" s="3" t="str" cm="1">
        <f t="array" ref="N781">IF(C781="","",INDEX(FitCurve!$AF$3:$AF$1002,J781))</f>
        <v/>
      </c>
      <c r="O781" s="3" t="str" cm="1">
        <f t="array" ref="O781">IF(C781="","",INDEX(FitCurve!$AF$3:$AF$1002,K781))</f>
        <v/>
      </c>
      <c r="P781" s="3" t="str" cm="1">
        <f t="array" ref="P781">IF(C781="","",INDEX(FitCurve!$B$3:$B$1002,H781))</f>
        <v/>
      </c>
      <c r="Q781" s="3" t="str" cm="1">
        <f t="array" ref="Q781">IF(C781="","",INDEX(FitCurve!$B$3:$B$1002,I781))</f>
        <v/>
      </c>
      <c r="R781" s="3" t="str" cm="1">
        <f t="array" ref="R781">IF(C781="","",INDEX(FitCurve!$B$3:$B$1002,J781))</f>
        <v/>
      </c>
      <c r="S781" s="3" t="str" cm="1">
        <f t="array" ref="S781">IF(C781="","",INDEX(FitCurve!$B$3:$B$1002,K781))</f>
        <v/>
      </c>
    </row>
    <row r="782" spans="3:19" x14ac:dyDescent="0.25">
      <c r="C782" s="36"/>
      <c r="D782" s="3" t="str">
        <f>IF(C782="","",IF(OR(C782&gt;MAX(_xlfn.ANCHORARRAY(FitCurve!$E$3)),C782&lt;MIN(_xlfn.ANCHORARRAY(FitCurve!$E$3))),"Out of range",IF(CurveFitting!$N$3="5PL",10^(CurveFitting!$U$26-((LOG10(((CurveFitting!$U$25-CurveFitting!$U$24)/(C782-CurveFitting!$U$24))^(1/CurveFitting!$U$28)-1))/1)/CurveFitting!$U$27),
IF(CurveFitting!$N$3="4PL",10^(CurveFitting!$U$26-((LOG10((CurveFitting!$U$25-CurveFitting!$U$24)/(C782-CurveFitting!$U$24)-1))/CurveFitting!$U$27)),
IF(CurveFitting!$N$3="Linear",(C782-CurveFitting!$U$24)/CurveFitting!$U$25,
IF(CurveFitting!$N$3="Hyperbolic",CurveFitting!$U$25*C782/(CurveFitting!$U$24-C782),
IF(CurveFitting!$N$3="Exp1",CurveFitting!$U$26*LN(CurveFitting!$U$25/(CurveFitting!$U$25-C782)-CurveFitting!$U$24/(CurveFitting!$U$25-C782)),
IF(CurveFitting!$N$3="Exp2",CurveFitting!$U$26*LOG(CurveFitting!$U$24/(CurveFitting!$U$24-C782)-CurveFitting!$U$25/(CurveFitting!$U$24-C782)),""))))))))</f>
        <v/>
      </c>
      <c r="E782" s="3" t="str">
        <f>IFERROR(IF(C782="","",IF(OR(C782&gt;MAX(_xlfn.ANCHORARRAY(FitCurve!$E$3)),C782&lt;MIN(_xlfn.ANCHORARRAY(FitCurve!$E$3))),"Out of range","[ " &amp; TEXT(_xlfn.FORECAST.LINEAR(C782,R782:S782,N782:O782),"#.####") &amp; ", " &amp; TEXT(_xlfn.FORECAST.LINEAR(C782,P782:Q782,L782:M782),"#.####") &amp; " ]")),"")</f>
        <v/>
      </c>
      <c r="H782" s="52" t="str">
        <f>IF(C782="","",_xlfn.XMATCH(C782,FitCurve!AE782:AE1781,-1))</f>
        <v/>
      </c>
      <c r="I782" s="52" t="str">
        <f>IF(C782="","",_xlfn.XMATCH(C782,FitCurve!AE782:AE1781,1))</f>
        <v/>
      </c>
      <c r="J782" s="52" t="str">
        <f>IF(C782="","",_xlfn.XMATCH(C782,FitCurve!AF782:AF1781,-1))</f>
        <v/>
      </c>
      <c r="K782" s="52" t="str">
        <f>IF(C782="","",_xlfn.XMATCH(C782,FitCurve!AF782:AF1781,1))</f>
        <v/>
      </c>
      <c r="L782" s="3" t="str" cm="1">
        <f t="array" ref="L782">IF(C782="","",INDEX(FitCurve!$AE$3:$AE$1002,H782))</f>
        <v/>
      </c>
      <c r="M782" s="3" t="str" cm="1">
        <f t="array" ref="M782">IF(C782="","",INDEX(FitCurve!$AE$3:$AE$1002,I782))</f>
        <v/>
      </c>
      <c r="N782" s="3" t="str" cm="1">
        <f t="array" ref="N782">IF(C782="","",INDEX(FitCurve!$AF$3:$AF$1002,J782))</f>
        <v/>
      </c>
      <c r="O782" s="3" t="str" cm="1">
        <f t="array" ref="O782">IF(C782="","",INDEX(FitCurve!$AF$3:$AF$1002,K782))</f>
        <v/>
      </c>
      <c r="P782" s="3" t="str" cm="1">
        <f t="array" ref="P782">IF(C782="","",INDEX(FitCurve!$B$3:$B$1002,H782))</f>
        <v/>
      </c>
      <c r="Q782" s="3" t="str" cm="1">
        <f t="array" ref="Q782">IF(C782="","",INDEX(FitCurve!$B$3:$B$1002,I782))</f>
        <v/>
      </c>
      <c r="R782" s="3" t="str" cm="1">
        <f t="array" ref="R782">IF(C782="","",INDEX(FitCurve!$B$3:$B$1002,J782))</f>
        <v/>
      </c>
      <c r="S782" s="3" t="str" cm="1">
        <f t="array" ref="S782">IF(C782="","",INDEX(FitCurve!$B$3:$B$1002,K782))</f>
        <v/>
      </c>
    </row>
    <row r="783" spans="3:19" x14ac:dyDescent="0.25">
      <c r="C783" s="36"/>
      <c r="D783" s="3" t="str">
        <f>IF(C783="","",IF(OR(C783&gt;MAX(_xlfn.ANCHORARRAY(FitCurve!$E$3)),C783&lt;MIN(_xlfn.ANCHORARRAY(FitCurve!$E$3))),"Out of range",IF(CurveFitting!$N$3="5PL",10^(CurveFitting!$U$26-((LOG10(((CurveFitting!$U$25-CurveFitting!$U$24)/(C783-CurveFitting!$U$24))^(1/CurveFitting!$U$28)-1))/1)/CurveFitting!$U$27),
IF(CurveFitting!$N$3="4PL",10^(CurveFitting!$U$26-((LOG10((CurveFitting!$U$25-CurveFitting!$U$24)/(C783-CurveFitting!$U$24)-1))/CurveFitting!$U$27)),
IF(CurveFitting!$N$3="Linear",(C783-CurveFitting!$U$24)/CurveFitting!$U$25,
IF(CurveFitting!$N$3="Hyperbolic",CurveFitting!$U$25*C783/(CurveFitting!$U$24-C783),
IF(CurveFitting!$N$3="Exp1",CurveFitting!$U$26*LN(CurveFitting!$U$25/(CurveFitting!$U$25-C783)-CurveFitting!$U$24/(CurveFitting!$U$25-C783)),
IF(CurveFitting!$N$3="Exp2",CurveFitting!$U$26*LOG(CurveFitting!$U$24/(CurveFitting!$U$24-C783)-CurveFitting!$U$25/(CurveFitting!$U$24-C783)),""))))))))</f>
        <v/>
      </c>
      <c r="E783" s="3" t="str">
        <f>IFERROR(IF(C783="","",IF(OR(C783&gt;MAX(_xlfn.ANCHORARRAY(FitCurve!$E$3)),C783&lt;MIN(_xlfn.ANCHORARRAY(FitCurve!$E$3))),"Out of range","[ " &amp; TEXT(_xlfn.FORECAST.LINEAR(C783,R783:S783,N783:O783),"#.####") &amp; ", " &amp; TEXT(_xlfn.FORECAST.LINEAR(C783,P783:Q783,L783:M783),"#.####") &amp; " ]")),"")</f>
        <v/>
      </c>
      <c r="H783" s="52" t="str">
        <f>IF(C783="","",_xlfn.XMATCH(C783,FitCurve!AE783:AE1782,-1))</f>
        <v/>
      </c>
      <c r="I783" s="52" t="str">
        <f>IF(C783="","",_xlfn.XMATCH(C783,FitCurve!AE783:AE1782,1))</f>
        <v/>
      </c>
      <c r="J783" s="52" t="str">
        <f>IF(C783="","",_xlfn.XMATCH(C783,FitCurve!AF783:AF1782,-1))</f>
        <v/>
      </c>
      <c r="K783" s="52" t="str">
        <f>IF(C783="","",_xlfn.XMATCH(C783,FitCurve!AF783:AF1782,1))</f>
        <v/>
      </c>
      <c r="L783" s="3" t="str" cm="1">
        <f t="array" ref="L783">IF(C783="","",INDEX(FitCurve!$AE$3:$AE$1002,H783))</f>
        <v/>
      </c>
      <c r="M783" s="3" t="str" cm="1">
        <f t="array" ref="M783">IF(C783="","",INDEX(FitCurve!$AE$3:$AE$1002,I783))</f>
        <v/>
      </c>
      <c r="N783" s="3" t="str" cm="1">
        <f t="array" ref="N783">IF(C783="","",INDEX(FitCurve!$AF$3:$AF$1002,J783))</f>
        <v/>
      </c>
      <c r="O783" s="3" t="str" cm="1">
        <f t="array" ref="O783">IF(C783="","",INDEX(FitCurve!$AF$3:$AF$1002,K783))</f>
        <v/>
      </c>
      <c r="P783" s="3" t="str" cm="1">
        <f t="array" ref="P783">IF(C783="","",INDEX(FitCurve!$B$3:$B$1002,H783))</f>
        <v/>
      </c>
      <c r="Q783" s="3" t="str" cm="1">
        <f t="array" ref="Q783">IF(C783="","",INDEX(FitCurve!$B$3:$B$1002,I783))</f>
        <v/>
      </c>
      <c r="R783" s="3" t="str" cm="1">
        <f t="array" ref="R783">IF(C783="","",INDEX(FitCurve!$B$3:$B$1002,J783))</f>
        <v/>
      </c>
      <c r="S783" s="3" t="str" cm="1">
        <f t="array" ref="S783">IF(C783="","",INDEX(FitCurve!$B$3:$B$1002,K783))</f>
        <v/>
      </c>
    </row>
    <row r="784" spans="3:19" x14ac:dyDescent="0.25">
      <c r="C784" s="36"/>
      <c r="D784" s="3" t="str">
        <f>IF(C784="","",IF(OR(C784&gt;MAX(_xlfn.ANCHORARRAY(FitCurve!$E$3)),C784&lt;MIN(_xlfn.ANCHORARRAY(FitCurve!$E$3))),"Out of range",IF(CurveFitting!$N$3="5PL",10^(CurveFitting!$U$26-((LOG10(((CurveFitting!$U$25-CurveFitting!$U$24)/(C784-CurveFitting!$U$24))^(1/CurveFitting!$U$28)-1))/1)/CurveFitting!$U$27),
IF(CurveFitting!$N$3="4PL",10^(CurveFitting!$U$26-((LOG10((CurveFitting!$U$25-CurveFitting!$U$24)/(C784-CurveFitting!$U$24)-1))/CurveFitting!$U$27)),
IF(CurveFitting!$N$3="Linear",(C784-CurveFitting!$U$24)/CurveFitting!$U$25,
IF(CurveFitting!$N$3="Hyperbolic",CurveFitting!$U$25*C784/(CurveFitting!$U$24-C784),
IF(CurveFitting!$N$3="Exp1",CurveFitting!$U$26*LN(CurveFitting!$U$25/(CurveFitting!$U$25-C784)-CurveFitting!$U$24/(CurveFitting!$U$25-C784)),
IF(CurveFitting!$N$3="Exp2",CurveFitting!$U$26*LOG(CurveFitting!$U$24/(CurveFitting!$U$24-C784)-CurveFitting!$U$25/(CurveFitting!$U$24-C784)),""))))))))</f>
        <v/>
      </c>
      <c r="E784" s="3" t="str">
        <f>IFERROR(IF(C784="","",IF(OR(C784&gt;MAX(_xlfn.ANCHORARRAY(FitCurve!$E$3)),C784&lt;MIN(_xlfn.ANCHORARRAY(FitCurve!$E$3))),"Out of range","[ " &amp; TEXT(_xlfn.FORECAST.LINEAR(C784,R784:S784,N784:O784),"#.####") &amp; ", " &amp; TEXT(_xlfn.FORECAST.LINEAR(C784,P784:Q784,L784:M784),"#.####") &amp; " ]")),"")</f>
        <v/>
      </c>
      <c r="H784" s="52" t="str">
        <f>IF(C784="","",_xlfn.XMATCH(C784,FitCurve!AE784:AE1783,-1))</f>
        <v/>
      </c>
      <c r="I784" s="52" t="str">
        <f>IF(C784="","",_xlfn.XMATCH(C784,FitCurve!AE784:AE1783,1))</f>
        <v/>
      </c>
      <c r="J784" s="52" t="str">
        <f>IF(C784="","",_xlfn.XMATCH(C784,FitCurve!AF784:AF1783,-1))</f>
        <v/>
      </c>
      <c r="K784" s="52" t="str">
        <f>IF(C784="","",_xlfn.XMATCH(C784,FitCurve!AF784:AF1783,1))</f>
        <v/>
      </c>
      <c r="L784" s="3" t="str" cm="1">
        <f t="array" ref="L784">IF(C784="","",INDEX(FitCurve!$AE$3:$AE$1002,H784))</f>
        <v/>
      </c>
      <c r="M784" s="3" t="str" cm="1">
        <f t="array" ref="M784">IF(C784="","",INDEX(FitCurve!$AE$3:$AE$1002,I784))</f>
        <v/>
      </c>
      <c r="N784" s="3" t="str" cm="1">
        <f t="array" ref="N784">IF(C784="","",INDEX(FitCurve!$AF$3:$AF$1002,J784))</f>
        <v/>
      </c>
      <c r="O784" s="3" t="str" cm="1">
        <f t="array" ref="O784">IF(C784="","",INDEX(FitCurve!$AF$3:$AF$1002,K784))</f>
        <v/>
      </c>
      <c r="P784" s="3" t="str" cm="1">
        <f t="array" ref="P784">IF(C784="","",INDEX(FitCurve!$B$3:$B$1002,H784))</f>
        <v/>
      </c>
      <c r="Q784" s="3" t="str" cm="1">
        <f t="array" ref="Q784">IF(C784="","",INDEX(FitCurve!$B$3:$B$1002,I784))</f>
        <v/>
      </c>
      <c r="R784" s="3" t="str" cm="1">
        <f t="array" ref="R784">IF(C784="","",INDEX(FitCurve!$B$3:$B$1002,J784))</f>
        <v/>
      </c>
      <c r="S784" s="3" t="str" cm="1">
        <f t="array" ref="S784">IF(C784="","",INDEX(FitCurve!$B$3:$B$1002,K784))</f>
        <v/>
      </c>
    </row>
    <row r="785" spans="3:19" x14ac:dyDescent="0.25">
      <c r="C785" s="36"/>
      <c r="D785" s="3" t="str">
        <f>IF(C785="","",IF(OR(C785&gt;MAX(_xlfn.ANCHORARRAY(FitCurve!$E$3)),C785&lt;MIN(_xlfn.ANCHORARRAY(FitCurve!$E$3))),"Out of range",IF(CurveFitting!$N$3="5PL",10^(CurveFitting!$U$26-((LOG10(((CurveFitting!$U$25-CurveFitting!$U$24)/(C785-CurveFitting!$U$24))^(1/CurveFitting!$U$28)-1))/1)/CurveFitting!$U$27),
IF(CurveFitting!$N$3="4PL",10^(CurveFitting!$U$26-((LOG10((CurveFitting!$U$25-CurveFitting!$U$24)/(C785-CurveFitting!$U$24)-1))/CurveFitting!$U$27)),
IF(CurveFitting!$N$3="Linear",(C785-CurveFitting!$U$24)/CurveFitting!$U$25,
IF(CurveFitting!$N$3="Hyperbolic",CurveFitting!$U$25*C785/(CurveFitting!$U$24-C785),
IF(CurveFitting!$N$3="Exp1",CurveFitting!$U$26*LN(CurveFitting!$U$25/(CurveFitting!$U$25-C785)-CurveFitting!$U$24/(CurveFitting!$U$25-C785)),
IF(CurveFitting!$N$3="Exp2",CurveFitting!$U$26*LOG(CurveFitting!$U$24/(CurveFitting!$U$24-C785)-CurveFitting!$U$25/(CurveFitting!$U$24-C785)),""))))))))</f>
        <v/>
      </c>
      <c r="E785" s="3" t="str">
        <f>IFERROR(IF(C785="","",IF(OR(C785&gt;MAX(_xlfn.ANCHORARRAY(FitCurve!$E$3)),C785&lt;MIN(_xlfn.ANCHORARRAY(FitCurve!$E$3))),"Out of range","[ " &amp; TEXT(_xlfn.FORECAST.LINEAR(C785,R785:S785,N785:O785),"#.####") &amp; ", " &amp; TEXT(_xlfn.FORECAST.LINEAR(C785,P785:Q785,L785:M785),"#.####") &amp; " ]")),"")</f>
        <v/>
      </c>
      <c r="H785" s="52" t="str">
        <f>IF(C785="","",_xlfn.XMATCH(C785,FitCurve!AE785:AE1784,-1))</f>
        <v/>
      </c>
      <c r="I785" s="52" t="str">
        <f>IF(C785="","",_xlfn.XMATCH(C785,FitCurve!AE785:AE1784,1))</f>
        <v/>
      </c>
      <c r="J785" s="52" t="str">
        <f>IF(C785="","",_xlfn.XMATCH(C785,FitCurve!AF785:AF1784,-1))</f>
        <v/>
      </c>
      <c r="K785" s="52" t="str">
        <f>IF(C785="","",_xlfn.XMATCH(C785,FitCurve!AF785:AF1784,1))</f>
        <v/>
      </c>
      <c r="L785" s="3" t="str" cm="1">
        <f t="array" ref="L785">IF(C785="","",INDEX(FitCurve!$AE$3:$AE$1002,H785))</f>
        <v/>
      </c>
      <c r="M785" s="3" t="str" cm="1">
        <f t="array" ref="M785">IF(C785="","",INDEX(FitCurve!$AE$3:$AE$1002,I785))</f>
        <v/>
      </c>
      <c r="N785" s="3" t="str" cm="1">
        <f t="array" ref="N785">IF(C785="","",INDEX(FitCurve!$AF$3:$AF$1002,J785))</f>
        <v/>
      </c>
      <c r="O785" s="3" t="str" cm="1">
        <f t="array" ref="O785">IF(C785="","",INDEX(FitCurve!$AF$3:$AF$1002,K785))</f>
        <v/>
      </c>
      <c r="P785" s="3" t="str" cm="1">
        <f t="array" ref="P785">IF(C785="","",INDEX(FitCurve!$B$3:$B$1002,H785))</f>
        <v/>
      </c>
      <c r="Q785" s="3" t="str" cm="1">
        <f t="array" ref="Q785">IF(C785="","",INDEX(FitCurve!$B$3:$B$1002,I785))</f>
        <v/>
      </c>
      <c r="R785" s="3" t="str" cm="1">
        <f t="array" ref="R785">IF(C785="","",INDEX(FitCurve!$B$3:$B$1002,J785))</f>
        <v/>
      </c>
      <c r="S785" s="3" t="str" cm="1">
        <f t="array" ref="S785">IF(C785="","",INDEX(FitCurve!$B$3:$B$1002,K785))</f>
        <v/>
      </c>
    </row>
    <row r="786" spans="3:19" x14ac:dyDescent="0.25">
      <c r="C786" s="36"/>
      <c r="D786" s="3" t="str">
        <f>IF(C786="","",IF(OR(C786&gt;MAX(_xlfn.ANCHORARRAY(FitCurve!$E$3)),C786&lt;MIN(_xlfn.ANCHORARRAY(FitCurve!$E$3))),"Out of range",IF(CurveFitting!$N$3="5PL",10^(CurveFitting!$U$26-((LOG10(((CurveFitting!$U$25-CurveFitting!$U$24)/(C786-CurveFitting!$U$24))^(1/CurveFitting!$U$28)-1))/1)/CurveFitting!$U$27),
IF(CurveFitting!$N$3="4PL",10^(CurveFitting!$U$26-((LOG10((CurveFitting!$U$25-CurveFitting!$U$24)/(C786-CurveFitting!$U$24)-1))/CurveFitting!$U$27)),
IF(CurveFitting!$N$3="Linear",(C786-CurveFitting!$U$24)/CurveFitting!$U$25,
IF(CurveFitting!$N$3="Hyperbolic",CurveFitting!$U$25*C786/(CurveFitting!$U$24-C786),
IF(CurveFitting!$N$3="Exp1",CurveFitting!$U$26*LN(CurveFitting!$U$25/(CurveFitting!$U$25-C786)-CurveFitting!$U$24/(CurveFitting!$U$25-C786)),
IF(CurveFitting!$N$3="Exp2",CurveFitting!$U$26*LOG(CurveFitting!$U$24/(CurveFitting!$U$24-C786)-CurveFitting!$U$25/(CurveFitting!$U$24-C786)),""))))))))</f>
        <v/>
      </c>
      <c r="E786" s="3" t="str">
        <f>IFERROR(IF(C786="","",IF(OR(C786&gt;MAX(_xlfn.ANCHORARRAY(FitCurve!$E$3)),C786&lt;MIN(_xlfn.ANCHORARRAY(FitCurve!$E$3))),"Out of range","[ " &amp; TEXT(_xlfn.FORECAST.LINEAR(C786,R786:S786,N786:O786),"#.####") &amp; ", " &amp; TEXT(_xlfn.FORECAST.LINEAR(C786,P786:Q786,L786:M786),"#.####") &amp; " ]")),"")</f>
        <v/>
      </c>
      <c r="H786" s="52" t="str">
        <f>IF(C786="","",_xlfn.XMATCH(C786,FitCurve!AE786:AE1785,-1))</f>
        <v/>
      </c>
      <c r="I786" s="52" t="str">
        <f>IF(C786="","",_xlfn.XMATCH(C786,FitCurve!AE786:AE1785,1))</f>
        <v/>
      </c>
      <c r="J786" s="52" t="str">
        <f>IF(C786="","",_xlfn.XMATCH(C786,FitCurve!AF786:AF1785,-1))</f>
        <v/>
      </c>
      <c r="K786" s="52" t="str">
        <f>IF(C786="","",_xlfn.XMATCH(C786,FitCurve!AF786:AF1785,1))</f>
        <v/>
      </c>
      <c r="L786" s="3" t="str" cm="1">
        <f t="array" ref="L786">IF(C786="","",INDEX(FitCurve!$AE$3:$AE$1002,H786))</f>
        <v/>
      </c>
      <c r="M786" s="3" t="str" cm="1">
        <f t="array" ref="M786">IF(C786="","",INDEX(FitCurve!$AE$3:$AE$1002,I786))</f>
        <v/>
      </c>
      <c r="N786" s="3" t="str" cm="1">
        <f t="array" ref="N786">IF(C786="","",INDEX(FitCurve!$AF$3:$AF$1002,J786))</f>
        <v/>
      </c>
      <c r="O786" s="3" t="str" cm="1">
        <f t="array" ref="O786">IF(C786="","",INDEX(FitCurve!$AF$3:$AF$1002,K786))</f>
        <v/>
      </c>
      <c r="P786" s="3" t="str" cm="1">
        <f t="array" ref="P786">IF(C786="","",INDEX(FitCurve!$B$3:$B$1002,H786))</f>
        <v/>
      </c>
      <c r="Q786" s="3" t="str" cm="1">
        <f t="array" ref="Q786">IF(C786="","",INDEX(FitCurve!$B$3:$B$1002,I786))</f>
        <v/>
      </c>
      <c r="R786" s="3" t="str" cm="1">
        <f t="array" ref="R786">IF(C786="","",INDEX(FitCurve!$B$3:$B$1002,J786))</f>
        <v/>
      </c>
      <c r="S786" s="3" t="str" cm="1">
        <f t="array" ref="S786">IF(C786="","",INDEX(FitCurve!$B$3:$B$1002,K786))</f>
        <v/>
      </c>
    </row>
    <row r="787" spans="3:19" x14ac:dyDescent="0.25">
      <c r="C787" s="36"/>
      <c r="D787" s="3" t="str">
        <f>IF(C787="","",IF(OR(C787&gt;MAX(_xlfn.ANCHORARRAY(FitCurve!$E$3)),C787&lt;MIN(_xlfn.ANCHORARRAY(FitCurve!$E$3))),"Out of range",IF(CurveFitting!$N$3="5PL",10^(CurveFitting!$U$26-((LOG10(((CurveFitting!$U$25-CurveFitting!$U$24)/(C787-CurveFitting!$U$24))^(1/CurveFitting!$U$28)-1))/1)/CurveFitting!$U$27),
IF(CurveFitting!$N$3="4PL",10^(CurveFitting!$U$26-((LOG10((CurveFitting!$U$25-CurveFitting!$U$24)/(C787-CurveFitting!$U$24)-1))/CurveFitting!$U$27)),
IF(CurveFitting!$N$3="Linear",(C787-CurveFitting!$U$24)/CurveFitting!$U$25,
IF(CurveFitting!$N$3="Hyperbolic",CurveFitting!$U$25*C787/(CurveFitting!$U$24-C787),
IF(CurveFitting!$N$3="Exp1",CurveFitting!$U$26*LN(CurveFitting!$U$25/(CurveFitting!$U$25-C787)-CurveFitting!$U$24/(CurveFitting!$U$25-C787)),
IF(CurveFitting!$N$3="Exp2",CurveFitting!$U$26*LOG(CurveFitting!$U$24/(CurveFitting!$U$24-C787)-CurveFitting!$U$25/(CurveFitting!$U$24-C787)),""))))))))</f>
        <v/>
      </c>
      <c r="E787" s="3" t="str">
        <f>IFERROR(IF(C787="","",IF(OR(C787&gt;MAX(_xlfn.ANCHORARRAY(FitCurve!$E$3)),C787&lt;MIN(_xlfn.ANCHORARRAY(FitCurve!$E$3))),"Out of range","[ " &amp; TEXT(_xlfn.FORECAST.LINEAR(C787,R787:S787,N787:O787),"#.####") &amp; ", " &amp; TEXT(_xlfn.FORECAST.LINEAR(C787,P787:Q787,L787:M787),"#.####") &amp; " ]")),"")</f>
        <v/>
      </c>
      <c r="H787" s="52" t="str">
        <f>IF(C787="","",_xlfn.XMATCH(C787,FitCurve!AE787:AE1786,-1))</f>
        <v/>
      </c>
      <c r="I787" s="52" t="str">
        <f>IF(C787="","",_xlfn.XMATCH(C787,FitCurve!AE787:AE1786,1))</f>
        <v/>
      </c>
      <c r="J787" s="52" t="str">
        <f>IF(C787="","",_xlfn.XMATCH(C787,FitCurve!AF787:AF1786,-1))</f>
        <v/>
      </c>
      <c r="K787" s="52" t="str">
        <f>IF(C787="","",_xlfn.XMATCH(C787,FitCurve!AF787:AF1786,1))</f>
        <v/>
      </c>
      <c r="L787" s="3" t="str" cm="1">
        <f t="array" ref="L787">IF(C787="","",INDEX(FitCurve!$AE$3:$AE$1002,H787))</f>
        <v/>
      </c>
      <c r="M787" s="3" t="str" cm="1">
        <f t="array" ref="M787">IF(C787="","",INDEX(FitCurve!$AE$3:$AE$1002,I787))</f>
        <v/>
      </c>
      <c r="N787" s="3" t="str" cm="1">
        <f t="array" ref="N787">IF(C787="","",INDEX(FitCurve!$AF$3:$AF$1002,J787))</f>
        <v/>
      </c>
      <c r="O787" s="3" t="str" cm="1">
        <f t="array" ref="O787">IF(C787="","",INDEX(FitCurve!$AF$3:$AF$1002,K787))</f>
        <v/>
      </c>
      <c r="P787" s="3" t="str" cm="1">
        <f t="array" ref="P787">IF(C787="","",INDEX(FitCurve!$B$3:$B$1002,H787))</f>
        <v/>
      </c>
      <c r="Q787" s="3" t="str" cm="1">
        <f t="array" ref="Q787">IF(C787="","",INDEX(FitCurve!$B$3:$B$1002,I787))</f>
        <v/>
      </c>
      <c r="R787" s="3" t="str" cm="1">
        <f t="array" ref="R787">IF(C787="","",INDEX(FitCurve!$B$3:$B$1002,J787))</f>
        <v/>
      </c>
      <c r="S787" s="3" t="str" cm="1">
        <f t="array" ref="S787">IF(C787="","",INDEX(FitCurve!$B$3:$B$1002,K787))</f>
        <v/>
      </c>
    </row>
    <row r="788" spans="3:19" x14ac:dyDescent="0.25">
      <c r="C788" s="36"/>
      <c r="D788" s="3" t="str">
        <f>IF(C788="","",IF(OR(C788&gt;MAX(_xlfn.ANCHORARRAY(FitCurve!$E$3)),C788&lt;MIN(_xlfn.ANCHORARRAY(FitCurve!$E$3))),"Out of range",IF(CurveFitting!$N$3="5PL",10^(CurveFitting!$U$26-((LOG10(((CurveFitting!$U$25-CurveFitting!$U$24)/(C788-CurveFitting!$U$24))^(1/CurveFitting!$U$28)-1))/1)/CurveFitting!$U$27),
IF(CurveFitting!$N$3="4PL",10^(CurveFitting!$U$26-((LOG10((CurveFitting!$U$25-CurveFitting!$U$24)/(C788-CurveFitting!$U$24)-1))/CurveFitting!$U$27)),
IF(CurveFitting!$N$3="Linear",(C788-CurveFitting!$U$24)/CurveFitting!$U$25,
IF(CurveFitting!$N$3="Hyperbolic",CurveFitting!$U$25*C788/(CurveFitting!$U$24-C788),
IF(CurveFitting!$N$3="Exp1",CurveFitting!$U$26*LN(CurveFitting!$U$25/(CurveFitting!$U$25-C788)-CurveFitting!$U$24/(CurveFitting!$U$25-C788)),
IF(CurveFitting!$N$3="Exp2",CurveFitting!$U$26*LOG(CurveFitting!$U$24/(CurveFitting!$U$24-C788)-CurveFitting!$U$25/(CurveFitting!$U$24-C788)),""))))))))</f>
        <v/>
      </c>
      <c r="E788" s="3" t="str">
        <f>IFERROR(IF(C788="","",IF(OR(C788&gt;MAX(_xlfn.ANCHORARRAY(FitCurve!$E$3)),C788&lt;MIN(_xlfn.ANCHORARRAY(FitCurve!$E$3))),"Out of range","[ " &amp; TEXT(_xlfn.FORECAST.LINEAR(C788,R788:S788,N788:O788),"#.####") &amp; ", " &amp; TEXT(_xlfn.FORECAST.LINEAR(C788,P788:Q788,L788:M788),"#.####") &amp; " ]")),"")</f>
        <v/>
      </c>
      <c r="H788" s="52" t="str">
        <f>IF(C788="","",_xlfn.XMATCH(C788,FitCurve!AE788:AE1787,-1))</f>
        <v/>
      </c>
      <c r="I788" s="52" t="str">
        <f>IF(C788="","",_xlfn.XMATCH(C788,FitCurve!AE788:AE1787,1))</f>
        <v/>
      </c>
      <c r="J788" s="52" t="str">
        <f>IF(C788="","",_xlfn.XMATCH(C788,FitCurve!AF788:AF1787,-1))</f>
        <v/>
      </c>
      <c r="K788" s="52" t="str">
        <f>IF(C788="","",_xlfn.XMATCH(C788,FitCurve!AF788:AF1787,1))</f>
        <v/>
      </c>
      <c r="L788" s="3" t="str" cm="1">
        <f t="array" ref="L788">IF(C788="","",INDEX(FitCurve!$AE$3:$AE$1002,H788))</f>
        <v/>
      </c>
      <c r="M788" s="3" t="str" cm="1">
        <f t="array" ref="M788">IF(C788="","",INDEX(FitCurve!$AE$3:$AE$1002,I788))</f>
        <v/>
      </c>
      <c r="N788" s="3" t="str" cm="1">
        <f t="array" ref="N788">IF(C788="","",INDEX(FitCurve!$AF$3:$AF$1002,J788))</f>
        <v/>
      </c>
      <c r="O788" s="3" t="str" cm="1">
        <f t="array" ref="O788">IF(C788="","",INDEX(FitCurve!$AF$3:$AF$1002,K788))</f>
        <v/>
      </c>
      <c r="P788" s="3" t="str" cm="1">
        <f t="array" ref="P788">IF(C788="","",INDEX(FitCurve!$B$3:$B$1002,H788))</f>
        <v/>
      </c>
      <c r="Q788" s="3" t="str" cm="1">
        <f t="array" ref="Q788">IF(C788="","",INDEX(FitCurve!$B$3:$B$1002,I788))</f>
        <v/>
      </c>
      <c r="R788" s="3" t="str" cm="1">
        <f t="array" ref="R788">IF(C788="","",INDEX(FitCurve!$B$3:$B$1002,J788))</f>
        <v/>
      </c>
      <c r="S788" s="3" t="str" cm="1">
        <f t="array" ref="S788">IF(C788="","",INDEX(FitCurve!$B$3:$B$1002,K788))</f>
        <v/>
      </c>
    </row>
    <row r="789" spans="3:19" x14ac:dyDescent="0.25">
      <c r="C789" s="36"/>
      <c r="D789" s="3" t="str">
        <f>IF(C789="","",IF(OR(C789&gt;MAX(_xlfn.ANCHORARRAY(FitCurve!$E$3)),C789&lt;MIN(_xlfn.ANCHORARRAY(FitCurve!$E$3))),"Out of range",IF(CurveFitting!$N$3="5PL",10^(CurveFitting!$U$26-((LOG10(((CurveFitting!$U$25-CurveFitting!$U$24)/(C789-CurveFitting!$U$24))^(1/CurveFitting!$U$28)-1))/1)/CurveFitting!$U$27),
IF(CurveFitting!$N$3="4PL",10^(CurveFitting!$U$26-((LOG10((CurveFitting!$U$25-CurveFitting!$U$24)/(C789-CurveFitting!$U$24)-1))/CurveFitting!$U$27)),
IF(CurveFitting!$N$3="Linear",(C789-CurveFitting!$U$24)/CurveFitting!$U$25,
IF(CurveFitting!$N$3="Hyperbolic",CurveFitting!$U$25*C789/(CurveFitting!$U$24-C789),
IF(CurveFitting!$N$3="Exp1",CurveFitting!$U$26*LN(CurveFitting!$U$25/(CurveFitting!$U$25-C789)-CurveFitting!$U$24/(CurveFitting!$U$25-C789)),
IF(CurveFitting!$N$3="Exp2",CurveFitting!$U$26*LOG(CurveFitting!$U$24/(CurveFitting!$U$24-C789)-CurveFitting!$U$25/(CurveFitting!$U$24-C789)),""))))))))</f>
        <v/>
      </c>
      <c r="E789" s="3" t="str">
        <f>IFERROR(IF(C789="","",IF(OR(C789&gt;MAX(_xlfn.ANCHORARRAY(FitCurve!$E$3)),C789&lt;MIN(_xlfn.ANCHORARRAY(FitCurve!$E$3))),"Out of range","[ " &amp; TEXT(_xlfn.FORECAST.LINEAR(C789,R789:S789,N789:O789),"#.####") &amp; ", " &amp; TEXT(_xlfn.FORECAST.LINEAR(C789,P789:Q789,L789:M789),"#.####") &amp; " ]")),"")</f>
        <v/>
      </c>
      <c r="H789" s="52" t="str">
        <f>IF(C789="","",_xlfn.XMATCH(C789,FitCurve!AE789:AE1788,-1))</f>
        <v/>
      </c>
      <c r="I789" s="52" t="str">
        <f>IF(C789="","",_xlfn.XMATCH(C789,FitCurve!AE789:AE1788,1))</f>
        <v/>
      </c>
      <c r="J789" s="52" t="str">
        <f>IF(C789="","",_xlfn.XMATCH(C789,FitCurve!AF789:AF1788,-1))</f>
        <v/>
      </c>
      <c r="K789" s="52" t="str">
        <f>IF(C789="","",_xlfn.XMATCH(C789,FitCurve!AF789:AF1788,1))</f>
        <v/>
      </c>
      <c r="L789" s="3" t="str" cm="1">
        <f t="array" ref="L789">IF(C789="","",INDEX(FitCurve!$AE$3:$AE$1002,H789))</f>
        <v/>
      </c>
      <c r="M789" s="3" t="str" cm="1">
        <f t="array" ref="M789">IF(C789="","",INDEX(FitCurve!$AE$3:$AE$1002,I789))</f>
        <v/>
      </c>
      <c r="N789" s="3" t="str" cm="1">
        <f t="array" ref="N789">IF(C789="","",INDEX(FitCurve!$AF$3:$AF$1002,J789))</f>
        <v/>
      </c>
      <c r="O789" s="3" t="str" cm="1">
        <f t="array" ref="O789">IF(C789="","",INDEX(FitCurve!$AF$3:$AF$1002,K789))</f>
        <v/>
      </c>
      <c r="P789" s="3" t="str" cm="1">
        <f t="array" ref="P789">IF(C789="","",INDEX(FitCurve!$B$3:$B$1002,H789))</f>
        <v/>
      </c>
      <c r="Q789" s="3" t="str" cm="1">
        <f t="array" ref="Q789">IF(C789="","",INDEX(FitCurve!$B$3:$B$1002,I789))</f>
        <v/>
      </c>
      <c r="R789" s="3" t="str" cm="1">
        <f t="array" ref="R789">IF(C789="","",INDEX(FitCurve!$B$3:$B$1002,J789))</f>
        <v/>
      </c>
      <c r="S789" s="3" t="str" cm="1">
        <f t="array" ref="S789">IF(C789="","",INDEX(FitCurve!$B$3:$B$1002,K789))</f>
        <v/>
      </c>
    </row>
    <row r="790" spans="3:19" x14ac:dyDescent="0.25">
      <c r="C790" s="36"/>
      <c r="D790" s="3" t="str">
        <f>IF(C790="","",IF(OR(C790&gt;MAX(_xlfn.ANCHORARRAY(FitCurve!$E$3)),C790&lt;MIN(_xlfn.ANCHORARRAY(FitCurve!$E$3))),"Out of range",IF(CurveFitting!$N$3="5PL",10^(CurveFitting!$U$26-((LOG10(((CurveFitting!$U$25-CurveFitting!$U$24)/(C790-CurveFitting!$U$24))^(1/CurveFitting!$U$28)-1))/1)/CurveFitting!$U$27),
IF(CurveFitting!$N$3="4PL",10^(CurveFitting!$U$26-((LOG10((CurveFitting!$U$25-CurveFitting!$U$24)/(C790-CurveFitting!$U$24)-1))/CurveFitting!$U$27)),
IF(CurveFitting!$N$3="Linear",(C790-CurveFitting!$U$24)/CurveFitting!$U$25,
IF(CurveFitting!$N$3="Hyperbolic",CurveFitting!$U$25*C790/(CurveFitting!$U$24-C790),
IF(CurveFitting!$N$3="Exp1",CurveFitting!$U$26*LN(CurveFitting!$U$25/(CurveFitting!$U$25-C790)-CurveFitting!$U$24/(CurveFitting!$U$25-C790)),
IF(CurveFitting!$N$3="Exp2",CurveFitting!$U$26*LOG(CurveFitting!$U$24/(CurveFitting!$U$24-C790)-CurveFitting!$U$25/(CurveFitting!$U$24-C790)),""))))))))</f>
        <v/>
      </c>
      <c r="E790" s="3" t="str">
        <f>IFERROR(IF(C790="","",IF(OR(C790&gt;MAX(_xlfn.ANCHORARRAY(FitCurve!$E$3)),C790&lt;MIN(_xlfn.ANCHORARRAY(FitCurve!$E$3))),"Out of range","[ " &amp; TEXT(_xlfn.FORECAST.LINEAR(C790,R790:S790,N790:O790),"#.####") &amp; ", " &amp; TEXT(_xlfn.FORECAST.LINEAR(C790,P790:Q790,L790:M790),"#.####") &amp; " ]")),"")</f>
        <v/>
      </c>
      <c r="H790" s="52" t="str">
        <f>IF(C790="","",_xlfn.XMATCH(C790,FitCurve!AE790:AE1789,-1))</f>
        <v/>
      </c>
      <c r="I790" s="52" t="str">
        <f>IF(C790="","",_xlfn.XMATCH(C790,FitCurve!AE790:AE1789,1))</f>
        <v/>
      </c>
      <c r="J790" s="52" t="str">
        <f>IF(C790="","",_xlfn.XMATCH(C790,FitCurve!AF790:AF1789,-1))</f>
        <v/>
      </c>
      <c r="K790" s="52" t="str">
        <f>IF(C790="","",_xlfn.XMATCH(C790,FitCurve!AF790:AF1789,1))</f>
        <v/>
      </c>
      <c r="L790" s="3" t="str" cm="1">
        <f t="array" ref="L790">IF(C790="","",INDEX(FitCurve!$AE$3:$AE$1002,H790))</f>
        <v/>
      </c>
      <c r="M790" s="3" t="str" cm="1">
        <f t="array" ref="M790">IF(C790="","",INDEX(FitCurve!$AE$3:$AE$1002,I790))</f>
        <v/>
      </c>
      <c r="N790" s="3" t="str" cm="1">
        <f t="array" ref="N790">IF(C790="","",INDEX(FitCurve!$AF$3:$AF$1002,J790))</f>
        <v/>
      </c>
      <c r="O790" s="3" t="str" cm="1">
        <f t="array" ref="O790">IF(C790="","",INDEX(FitCurve!$AF$3:$AF$1002,K790))</f>
        <v/>
      </c>
      <c r="P790" s="3" t="str" cm="1">
        <f t="array" ref="P790">IF(C790="","",INDEX(FitCurve!$B$3:$B$1002,H790))</f>
        <v/>
      </c>
      <c r="Q790" s="3" t="str" cm="1">
        <f t="array" ref="Q790">IF(C790="","",INDEX(FitCurve!$B$3:$B$1002,I790))</f>
        <v/>
      </c>
      <c r="R790" s="3" t="str" cm="1">
        <f t="array" ref="R790">IF(C790="","",INDEX(FitCurve!$B$3:$B$1002,J790))</f>
        <v/>
      </c>
      <c r="S790" s="3" t="str" cm="1">
        <f t="array" ref="S790">IF(C790="","",INDEX(FitCurve!$B$3:$B$1002,K790))</f>
        <v/>
      </c>
    </row>
    <row r="791" spans="3:19" x14ac:dyDescent="0.25">
      <c r="C791" s="36"/>
      <c r="D791" s="3" t="str">
        <f>IF(C791="","",IF(OR(C791&gt;MAX(_xlfn.ANCHORARRAY(FitCurve!$E$3)),C791&lt;MIN(_xlfn.ANCHORARRAY(FitCurve!$E$3))),"Out of range",IF(CurveFitting!$N$3="5PL",10^(CurveFitting!$U$26-((LOG10(((CurveFitting!$U$25-CurveFitting!$U$24)/(C791-CurveFitting!$U$24))^(1/CurveFitting!$U$28)-1))/1)/CurveFitting!$U$27),
IF(CurveFitting!$N$3="4PL",10^(CurveFitting!$U$26-((LOG10((CurveFitting!$U$25-CurveFitting!$U$24)/(C791-CurveFitting!$U$24)-1))/CurveFitting!$U$27)),
IF(CurveFitting!$N$3="Linear",(C791-CurveFitting!$U$24)/CurveFitting!$U$25,
IF(CurveFitting!$N$3="Hyperbolic",CurveFitting!$U$25*C791/(CurveFitting!$U$24-C791),
IF(CurveFitting!$N$3="Exp1",CurveFitting!$U$26*LN(CurveFitting!$U$25/(CurveFitting!$U$25-C791)-CurveFitting!$U$24/(CurveFitting!$U$25-C791)),
IF(CurveFitting!$N$3="Exp2",CurveFitting!$U$26*LOG(CurveFitting!$U$24/(CurveFitting!$U$24-C791)-CurveFitting!$U$25/(CurveFitting!$U$24-C791)),""))))))))</f>
        <v/>
      </c>
      <c r="E791" s="3" t="str">
        <f>IFERROR(IF(C791="","",IF(OR(C791&gt;MAX(_xlfn.ANCHORARRAY(FitCurve!$E$3)),C791&lt;MIN(_xlfn.ANCHORARRAY(FitCurve!$E$3))),"Out of range","[ " &amp; TEXT(_xlfn.FORECAST.LINEAR(C791,R791:S791,N791:O791),"#.####") &amp; ", " &amp; TEXT(_xlfn.FORECAST.LINEAR(C791,P791:Q791,L791:M791),"#.####") &amp; " ]")),"")</f>
        <v/>
      </c>
      <c r="H791" s="52" t="str">
        <f>IF(C791="","",_xlfn.XMATCH(C791,FitCurve!AE791:AE1790,-1))</f>
        <v/>
      </c>
      <c r="I791" s="52" t="str">
        <f>IF(C791="","",_xlfn.XMATCH(C791,FitCurve!AE791:AE1790,1))</f>
        <v/>
      </c>
      <c r="J791" s="52" t="str">
        <f>IF(C791="","",_xlfn.XMATCH(C791,FitCurve!AF791:AF1790,-1))</f>
        <v/>
      </c>
      <c r="K791" s="52" t="str">
        <f>IF(C791="","",_xlfn.XMATCH(C791,FitCurve!AF791:AF1790,1))</f>
        <v/>
      </c>
      <c r="L791" s="3" t="str" cm="1">
        <f t="array" ref="L791">IF(C791="","",INDEX(FitCurve!$AE$3:$AE$1002,H791))</f>
        <v/>
      </c>
      <c r="M791" s="3" t="str" cm="1">
        <f t="array" ref="M791">IF(C791="","",INDEX(FitCurve!$AE$3:$AE$1002,I791))</f>
        <v/>
      </c>
      <c r="N791" s="3" t="str" cm="1">
        <f t="array" ref="N791">IF(C791="","",INDEX(FitCurve!$AF$3:$AF$1002,J791))</f>
        <v/>
      </c>
      <c r="O791" s="3" t="str" cm="1">
        <f t="array" ref="O791">IF(C791="","",INDEX(FitCurve!$AF$3:$AF$1002,K791))</f>
        <v/>
      </c>
      <c r="P791" s="3" t="str" cm="1">
        <f t="array" ref="P791">IF(C791="","",INDEX(FitCurve!$B$3:$B$1002,H791))</f>
        <v/>
      </c>
      <c r="Q791" s="3" t="str" cm="1">
        <f t="array" ref="Q791">IF(C791="","",INDEX(FitCurve!$B$3:$B$1002,I791))</f>
        <v/>
      </c>
      <c r="R791" s="3" t="str" cm="1">
        <f t="array" ref="R791">IF(C791="","",INDEX(FitCurve!$B$3:$B$1002,J791))</f>
        <v/>
      </c>
      <c r="S791" s="3" t="str" cm="1">
        <f t="array" ref="S791">IF(C791="","",INDEX(FitCurve!$B$3:$B$1002,K791))</f>
        <v/>
      </c>
    </row>
    <row r="792" spans="3:19" x14ac:dyDescent="0.25">
      <c r="C792" s="36"/>
      <c r="D792" s="3" t="str">
        <f>IF(C792="","",IF(OR(C792&gt;MAX(_xlfn.ANCHORARRAY(FitCurve!$E$3)),C792&lt;MIN(_xlfn.ANCHORARRAY(FitCurve!$E$3))),"Out of range",IF(CurveFitting!$N$3="5PL",10^(CurveFitting!$U$26-((LOG10(((CurveFitting!$U$25-CurveFitting!$U$24)/(C792-CurveFitting!$U$24))^(1/CurveFitting!$U$28)-1))/1)/CurveFitting!$U$27),
IF(CurveFitting!$N$3="4PL",10^(CurveFitting!$U$26-((LOG10((CurveFitting!$U$25-CurveFitting!$U$24)/(C792-CurveFitting!$U$24)-1))/CurveFitting!$U$27)),
IF(CurveFitting!$N$3="Linear",(C792-CurveFitting!$U$24)/CurveFitting!$U$25,
IF(CurveFitting!$N$3="Hyperbolic",CurveFitting!$U$25*C792/(CurveFitting!$U$24-C792),
IF(CurveFitting!$N$3="Exp1",CurveFitting!$U$26*LN(CurveFitting!$U$25/(CurveFitting!$U$25-C792)-CurveFitting!$U$24/(CurveFitting!$U$25-C792)),
IF(CurveFitting!$N$3="Exp2",CurveFitting!$U$26*LOG(CurveFitting!$U$24/(CurveFitting!$U$24-C792)-CurveFitting!$U$25/(CurveFitting!$U$24-C792)),""))))))))</f>
        <v/>
      </c>
      <c r="E792" s="3" t="str">
        <f>IFERROR(IF(C792="","",IF(OR(C792&gt;MAX(_xlfn.ANCHORARRAY(FitCurve!$E$3)),C792&lt;MIN(_xlfn.ANCHORARRAY(FitCurve!$E$3))),"Out of range","[ " &amp; TEXT(_xlfn.FORECAST.LINEAR(C792,R792:S792,N792:O792),"#.####") &amp; ", " &amp; TEXT(_xlfn.FORECAST.LINEAR(C792,P792:Q792,L792:M792),"#.####") &amp; " ]")),"")</f>
        <v/>
      </c>
      <c r="H792" s="52" t="str">
        <f>IF(C792="","",_xlfn.XMATCH(C792,FitCurve!AE792:AE1791,-1))</f>
        <v/>
      </c>
      <c r="I792" s="52" t="str">
        <f>IF(C792="","",_xlfn.XMATCH(C792,FitCurve!AE792:AE1791,1))</f>
        <v/>
      </c>
      <c r="J792" s="52" t="str">
        <f>IF(C792="","",_xlfn.XMATCH(C792,FitCurve!AF792:AF1791,-1))</f>
        <v/>
      </c>
      <c r="K792" s="52" t="str">
        <f>IF(C792="","",_xlfn.XMATCH(C792,FitCurve!AF792:AF1791,1))</f>
        <v/>
      </c>
      <c r="L792" s="3" t="str" cm="1">
        <f t="array" ref="L792">IF(C792="","",INDEX(FitCurve!$AE$3:$AE$1002,H792))</f>
        <v/>
      </c>
      <c r="M792" s="3" t="str" cm="1">
        <f t="array" ref="M792">IF(C792="","",INDEX(FitCurve!$AE$3:$AE$1002,I792))</f>
        <v/>
      </c>
      <c r="N792" s="3" t="str" cm="1">
        <f t="array" ref="N792">IF(C792="","",INDEX(FitCurve!$AF$3:$AF$1002,J792))</f>
        <v/>
      </c>
      <c r="O792" s="3" t="str" cm="1">
        <f t="array" ref="O792">IF(C792="","",INDEX(FitCurve!$AF$3:$AF$1002,K792))</f>
        <v/>
      </c>
      <c r="P792" s="3" t="str" cm="1">
        <f t="array" ref="P792">IF(C792="","",INDEX(FitCurve!$B$3:$B$1002,H792))</f>
        <v/>
      </c>
      <c r="Q792" s="3" t="str" cm="1">
        <f t="array" ref="Q792">IF(C792="","",INDEX(FitCurve!$B$3:$B$1002,I792))</f>
        <v/>
      </c>
      <c r="R792" s="3" t="str" cm="1">
        <f t="array" ref="R792">IF(C792="","",INDEX(FitCurve!$B$3:$B$1002,J792))</f>
        <v/>
      </c>
      <c r="S792" s="3" t="str" cm="1">
        <f t="array" ref="S792">IF(C792="","",INDEX(FitCurve!$B$3:$B$1002,K792))</f>
        <v/>
      </c>
    </row>
    <row r="793" spans="3:19" x14ac:dyDescent="0.25">
      <c r="C793" s="36"/>
      <c r="D793" s="3" t="str">
        <f>IF(C793="","",IF(OR(C793&gt;MAX(_xlfn.ANCHORARRAY(FitCurve!$E$3)),C793&lt;MIN(_xlfn.ANCHORARRAY(FitCurve!$E$3))),"Out of range",IF(CurveFitting!$N$3="5PL",10^(CurveFitting!$U$26-((LOG10(((CurveFitting!$U$25-CurveFitting!$U$24)/(C793-CurveFitting!$U$24))^(1/CurveFitting!$U$28)-1))/1)/CurveFitting!$U$27),
IF(CurveFitting!$N$3="4PL",10^(CurveFitting!$U$26-((LOG10((CurveFitting!$U$25-CurveFitting!$U$24)/(C793-CurveFitting!$U$24)-1))/CurveFitting!$U$27)),
IF(CurveFitting!$N$3="Linear",(C793-CurveFitting!$U$24)/CurveFitting!$U$25,
IF(CurveFitting!$N$3="Hyperbolic",CurveFitting!$U$25*C793/(CurveFitting!$U$24-C793),
IF(CurveFitting!$N$3="Exp1",CurveFitting!$U$26*LN(CurveFitting!$U$25/(CurveFitting!$U$25-C793)-CurveFitting!$U$24/(CurveFitting!$U$25-C793)),
IF(CurveFitting!$N$3="Exp2",CurveFitting!$U$26*LOG(CurveFitting!$U$24/(CurveFitting!$U$24-C793)-CurveFitting!$U$25/(CurveFitting!$U$24-C793)),""))))))))</f>
        <v/>
      </c>
      <c r="E793" s="3" t="str">
        <f>IFERROR(IF(C793="","",IF(OR(C793&gt;MAX(_xlfn.ANCHORARRAY(FitCurve!$E$3)),C793&lt;MIN(_xlfn.ANCHORARRAY(FitCurve!$E$3))),"Out of range","[ " &amp; TEXT(_xlfn.FORECAST.LINEAR(C793,R793:S793,N793:O793),"#.####") &amp; ", " &amp; TEXT(_xlfn.FORECAST.LINEAR(C793,P793:Q793,L793:M793),"#.####") &amp; " ]")),"")</f>
        <v/>
      </c>
      <c r="H793" s="52" t="str">
        <f>IF(C793="","",_xlfn.XMATCH(C793,FitCurve!AE793:AE1792,-1))</f>
        <v/>
      </c>
      <c r="I793" s="52" t="str">
        <f>IF(C793="","",_xlfn.XMATCH(C793,FitCurve!AE793:AE1792,1))</f>
        <v/>
      </c>
      <c r="J793" s="52" t="str">
        <f>IF(C793="","",_xlfn.XMATCH(C793,FitCurve!AF793:AF1792,-1))</f>
        <v/>
      </c>
      <c r="K793" s="52" t="str">
        <f>IF(C793="","",_xlfn.XMATCH(C793,FitCurve!AF793:AF1792,1))</f>
        <v/>
      </c>
      <c r="L793" s="3" t="str" cm="1">
        <f t="array" ref="L793">IF(C793="","",INDEX(FitCurve!$AE$3:$AE$1002,H793))</f>
        <v/>
      </c>
      <c r="M793" s="3" t="str" cm="1">
        <f t="array" ref="M793">IF(C793="","",INDEX(FitCurve!$AE$3:$AE$1002,I793))</f>
        <v/>
      </c>
      <c r="N793" s="3" t="str" cm="1">
        <f t="array" ref="N793">IF(C793="","",INDEX(FitCurve!$AF$3:$AF$1002,J793))</f>
        <v/>
      </c>
      <c r="O793" s="3" t="str" cm="1">
        <f t="array" ref="O793">IF(C793="","",INDEX(FitCurve!$AF$3:$AF$1002,K793))</f>
        <v/>
      </c>
      <c r="P793" s="3" t="str" cm="1">
        <f t="array" ref="P793">IF(C793="","",INDEX(FitCurve!$B$3:$B$1002,H793))</f>
        <v/>
      </c>
      <c r="Q793" s="3" t="str" cm="1">
        <f t="array" ref="Q793">IF(C793="","",INDEX(FitCurve!$B$3:$B$1002,I793))</f>
        <v/>
      </c>
      <c r="R793" s="3" t="str" cm="1">
        <f t="array" ref="R793">IF(C793="","",INDEX(FitCurve!$B$3:$B$1002,J793))</f>
        <v/>
      </c>
      <c r="S793" s="3" t="str" cm="1">
        <f t="array" ref="S793">IF(C793="","",INDEX(FitCurve!$B$3:$B$1002,K793))</f>
        <v/>
      </c>
    </row>
    <row r="794" spans="3:19" x14ac:dyDescent="0.25">
      <c r="C794" s="36"/>
      <c r="D794" s="3" t="str">
        <f>IF(C794="","",IF(OR(C794&gt;MAX(_xlfn.ANCHORARRAY(FitCurve!$E$3)),C794&lt;MIN(_xlfn.ANCHORARRAY(FitCurve!$E$3))),"Out of range",IF(CurveFitting!$N$3="5PL",10^(CurveFitting!$U$26-((LOG10(((CurveFitting!$U$25-CurveFitting!$U$24)/(C794-CurveFitting!$U$24))^(1/CurveFitting!$U$28)-1))/1)/CurveFitting!$U$27),
IF(CurveFitting!$N$3="4PL",10^(CurveFitting!$U$26-((LOG10((CurveFitting!$U$25-CurveFitting!$U$24)/(C794-CurveFitting!$U$24)-1))/CurveFitting!$U$27)),
IF(CurveFitting!$N$3="Linear",(C794-CurveFitting!$U$24)/CurveFitting!$U$25,
IF(CurveFitting!$N$3="Hyperbolic",CurveFitting!$U$25*C794/(CurveFitting!$U$24-C794),
IF(CurveFitting!$N$3="Exp1",CurveFitting!$U$26*LN(CurveFitting!$U$25/(CurveFitting!$U$25-C794)-CurveFitting!$U$24/(CurveFitting!$U$25-C794)),
IF(CurveFitting!$N$3="Exp2",CurveFitting!$U$26*LOG(CurveFitting!$U$24/(CurveFitting!$U$24-C794)-CurveFitting!$U$25/(CurveFitting!$U$24-C794)),""))))))))</f>
        <v/>
      </c>
      <c r="E794" s="3" t="str">
        <f>IFERROR(IF(C794="","",IF(OR(C794&gt;MAX(_xlfn.ANCHORARRAY(FitCurve!$E$3)),C794&lt;MIN(_xlfn.ANCHORARRAY(FitCurve!$E$3))),"Out of range","[ " &amp; TEXT(_xlfn.FORECAST.LINEAR(C794,R794:S794,N794:O794),"#.####") &amp; ", " &amp; TEXT(_xlfn.FORECAST.LINEAR(C794,P794:Q794,L794:M794),"#.####") &amp; " ]")),"")</f>
        <v/>
      </c>
      <c r="H794" s="52" t="str">
        <f>IF(C794="","",_xlfn.XMATCH(C794,FitCurve!AE794:AE1793,-1))</f>
        <v/>
      </c>
      <c r="I794" s="52" t="str">
        <f>IF(C794="","",_xlfn.XMATCH(C794,FitCurve!AE794:AE1793,1))</f>
        <v/>
      </c>
      <c r="J794" s="52" t="str">
        <f>IF(C794="","",_xlfn.XMATCH(C794,FitCurve!AF794:AF1793,-1))</f>
        <v/>
      </c>
      <c r="K794" s="52" t="str">
        <f>IF(C794="","",_xlfn.XMATCH(C794,FitCurve!AF794:AF1793,1))</f>
        <v/>
      </c>
      <c r="L794" s="3" t="str" cm="1">
        <f t="array" ref="L794">IF(C794="","",INDEX(FitCurve!$AE$3:$AE$1002,H794))</f>
        <v/>
      </c>
      <c r="M794" s="3" t="str" cm="1">
        <f t="array" ref="M794">IF(C794="","",INDEX(FitCurve!$AE$3:$AE$1002,I794))</f>
        <v/>
      </c>
      <c r="N794" s="3" t="str" cm="1">
        <f t="array" ref="N794">IF(C794="","",INDEX(FitCurve!$AF$3:$AF$1002,J794))</f>
        <v/>
      </c>
      <c r="O794" s="3" t="str" cm="1">
        <f t="array" ref="O794">IF(C794="","",INDEX(FitCurve!$AF$3:$AF$1002,K794))</f>
        <v/>
      </c>
      <c r="P794" s="3" t="str" cm="1">
        <f t="array" ref="P794">IF(C794="","",INDEX(FitCurve!$B$3:$B$1002,H794))</f>
        <v/>
      </c>
      <c r="Q794" s="3" t="str" cm="1">
        <f t="array" ref="Q794">IF(C794="","",INDEX(FitCurve!$B$3:$B$1002,I794))</f>
        <v/>
      </c>
      <c r="R794" s="3" t="str" cm="1">
        <f t="array" ref="R794">IF(C794="","",INDEX(FitCurve!$B$3:$B$1002,J794))</f>
        <v/>
      </c>
      <c r="S794" s="3" t="str" cm="1">
        <f t="array" ref="S794">IF(C794="","",INDEX(FitCurve!$B$3:$B$1002,K794))</f>
        <v/>
      </c>
    </row>
    <row r="795" spans="3:19" x14ac:dyDescent="0.25">
      <c r="C795" s="36"/>
      <c r="D795" s="3" t="str">
        <f>IF(C795="","",IF(OR(C795&gt;MAX(_xlfn.ANCHORARRAY(FitCurve!$E$3)),C795&lt;MIN(_xlfn.ANCHORARRAY(FitCurve!$E$3))),"Out of range",IF(CurveFitting!$N$3="5PL",10^(CurveFitting!$U$26-((LOG10(((CurveFitting!$U$25-CurveFitting!$U$24)/(C795-CurveFitting!$U$24))^(1/CurveFitting!$U$28)-1))/1)/CurveFitting!$U$27),
IF(CurveFitting!$N$3="4PL",10^(CurveFitting!$U$26-((LOG10((CurveFitting!$U$25-CurveFitting!$U$24)/(C795-CurveFitting!$U$24)-1))/CurveFitting!$U$27)),
IF(CurveFitting!$N$3="Linear",(C795-CurveFitting!$U$24)/CurveFitting!$U$25,
IF(CurveFitting!$N$3="Hyperbolic",CurveFitting!$U$25*C795/(CurveFitting!$U$24-C795),
IF(CurveFitting!$N$3="Exp1",CurveFitting!$U$26*LN(CurveFitting!$U$25/(CurveFitting!$U$25-C795)-CurveFitting!$U$24/(CurveFitting!$U$25-C795)),
IF(CurveFitting!$N$3="Exp2",CurveFitting!$U$26*LOG(CurveFitting!$U$24/(CurveFitting!$U$24-C795)-CurveFitting!$U$25/(CurveFitting!$U$24-C795)),""))))))))</f>
        <v/>
      </c>
      <c r="E795" s="3" t="str">
        <f>IFERROR(IF(C795="","",IF(OR(C795&gt;MAX(_xlfn.ANCHORARRAY(FitCurve!$E$3)),C795&lt;MIN(_xlfn.ANCHORARRAY(FitCurve!$E$3))),"Out of range","[ " &amp; TEXT(_xlfn.FORECAST.LINEAR(C795,R795:S795,N795:O795),"#.####") &amp; ", " &amp; TEXT(_xlfn.FORECAST.LINEAR(C795,P795:Q795,L795:M795),"#.####") &amp; " ]")),"")</f>
        <v/>
      </c>
      <c r="H795" s="52" t="str">
        <f>IF(C795="","",_xlfn.XMATCH(C795,FitCurve!AE795:AE1794,-1))</f>
        <v/>
      </c>
      <c r="I795" s="52" t="str">
        <f>IF(C795="","",_xlfn.XMATCH(C795,FitCurve!AE795:AE1794,1))</f>
        <v/>
      </c>
      <c r="J795" s="52" t="str">
        <f>IF(C795="","",_xlfn.XMATCH(C795,FitCurve!AF795:AF1794,-1))</f>
        <v/>
      </c>
      <c r="K795" s="52" t="str">
        <f>IF(C795="","",_xlfn.XMATCH(C795,FitCurve!AF795:AF1794,1))</f>
        <v/>
      </c>
      <c r="L795" s="3" t="str" cm="1">
        <f t="array" ref="L795">IF(C795="","",INDEX(FitCurve!$AE$3:$AE$1002,H795))</f>
        <v/>
      </c>
      <c r="M795" s="3" t="str" cm="1">
        <f t="array" ref="M795">IF(C795="","",INDEX(FitCurve!$AE$3:$AE$1002,I795))</f>
        <v/>
      </c>
      <c r="N795" s="3" t="str" cm="1">
        <f t="array" ref="N795">IF(C795="","",INDEX(FitCurve!$AF$3:$AF$1002,J795))</f>
        <v/>
      </c>
      <c r="O795" s="3" t="str" cm="1">
        <f t="array" ref="O795">IF(C795="","",INDEX(FitCurve!$AF$3:$AF$1002,K795))</f>
        <v/>
      </c>
      <c r="P795" s="3" t="str" cm="1">
        <f t="array" ref="P795">IF(C795="","",INDEX(FitCurve!$B$3:$B$1002,H795))</f>
        <v/>
      </c>
      <c r="Q795" s="3" t="str" cm="1">
        <f t="array" ref="Q795">IF(C795="","",INDEX(FitCurve!$B$3:$B$1002,I795))</f>
        <v/>
      </c>
      <c r="R795" s="3" t="str" cm="1">
        <f t="array" ref="R795">IF(C795="","",INDEX(FitCurve!$B$3:$B$1002,J795))</f>
        <v/>
      </c>
      <c r="S795" s="3" t="str" cm="1">
        <f t="array" ref="S795">IF(C795="","",INDEX(FitCurve!$B$3:$B$1002,K795))</f>
        <v/>
      </c>
    </row>
    <row r="796" spans="3:19" x14ac:dyDescent="0.25">
      <c r="C796" s="36"/>
      <c r="D796" s="3" t="str">
        <f>IF(C796="","",IF(OR(C796&gt;MAX(_xlfn.ANCHORARRAY(FitCurve!$E$3)),C796&lt;MIN(_xlfn.ANCHORARRAY(FitCurve!$E$3))),"Out of range",IF(CurveFitting!$N$3="5PL",10^(CurveFitting!$U$26-((LOG10(((CurveFitting!$U$25-CurveFitting!$U$24)/(C796-CurveFitting!$U$24))^(1/CurveFitting!$U$28)-1))/1)/CurveFitting!$U$27),
IF(CurveFitting!$N$3="4PL",10^(CurveFitting!$U$26-((LOG10((CurveFitting!$U$25-CurveFitting!$U$24)/(C796-CurveFitting!$U$24)-1))/CurveFitting!$U$27)),
IF(CurveFitting!$N$3="Linear",(C796-CurveFitting!$U$24)/CurveFitting!$U$25,
IF(CurveFitting!$N$3="Hyperbolic",CurveFitting!$U$25*C796/(CurveFitting!$U$24-C796),
IF(CurveFitting!$N$3="Exp1",CurveFitting!$U$26*LN(CurveFitting!$U$25/(CurveFitting!$U$25-C796)-CurveFitting!$U$24/(CurveFitting!$U$25-C796)),
IF(CurveFitting!$N$3="Exp2",CurveFitting!$U$26*LOG(CurveFitting!$U$24/(CurveFitting!$U$24-C796)-CurveFitting!$U$25/(CurveFitting!$U$24-C796)),""))))))))</f>
        <v/>
      </c>
      <c r="E796" s="3" t="str">
        <f>IFERROR(IF(C796="","",IF(OR(C796&gt;MAX(_xlfn.ANCHORARRAY(FitCurve!$E$3)),C796&lt;MIN(_xlfn.ANCHORARRAY(FitCurve!$E$3))),"Out of range","[ " &amp; TEXT(_xlfn.FORECAST.LINEAR(C796,R796:S796,N796:O796),"#.####") &amp; ", " &amp; TEXT(_xlfn.FORECAST.LINEAR(C796,P796:Q796,L796:M796),"#.####") &amp; " ]")),"")</f>
        <v/>
      </c>
      <c r="H796" s="52" t="str">
        <f>IF(C796="","",_xlfn.XMATCH(C796,FitCurve!AE796:AE1795,-1))</f>
        <v/>
      </c>
      <c r="I796" s="52" t="str">
        <f>IF(C796="","",_xlfn.XMATCH(C796,FitCurve!AE796:AE1795,1))</f>
        <v/>
      </c>
      <c r="J796" s="52" t="str">
        <f>IF(C796="","",_xlfn.XMATCH(C796,FitCurve!AF796:AF1795,-1))</f>
        <v/>
      </c>
      <c r="K796" s="52" t="str">
        <f>IF(C796="","",_xlfn.XMATCH(C796,FitCurve!AF796:AF1795,1))</f>
        <v/>
      </c>
      <c r="L796" s="3" t="str" cm="1">
        <f t="array" ref="L796">IF(C796="","",INDEX(FitCurve!$AE$3:$AE$1002,H796))</f>
        <v/>
      </c>
      <c r="M796" s="3" t="str" cm="1">
        <f t="array" ref="M796">IF(C796="","",INDEX(FitCurve!$AE$3:$AE$1002,I796))</f>
        <v/>
      </c>
      <c r="N796" s="3" t="str" cm="1">
        <f t="array" ref="N796">IF(C796="","",INDEX(FitCurve!$AF$3:$AF$1002,J796))</f>
        <v/>
      </c>
      <c r="O796" s="3" t="str" cm="1">
        <f t="array" ref="O796">IF(C796="","",INDEX(FitCurve!$AF$3:$AF$1002,K796))</f>
        <v/>
      </c>
      <c r="P796" s="3" t="str" cm="1">
        <f t="array" ref="P796">IF(C796="","",INDEX(FitCurve!$B$3:$B$1002,H796))</f>
        <v/>
      </c>
      <c r="Q796" s="3" t="str" cm="1">
        <f t="array" ref="Q796">IF(C796="","",INDEX(FitCurve!$B$3:$B$1002,I796))</f>
        <v/>
      </c>
      <c r="R796" s="3" t="str" cm="1">
        <f t="array" ref="R796">IF(C796="","",INDEX(FitCurve!$B$3:$B$1002,J796))</f>
        <v/>
      </c>
      <c r="S796" s="3" t="str" cm="1">
        <f t="array" ref="S796">IF(C796="","",INDEX(FitCurve!$B$3:$B$1002,K796))</f>
        <v/>
      </c>
    </row>
    <row r="797" spans="3:19" x14ac:dyDescent="0.25">
      <c r="C797" s="36"/>
      <c r="D797" s="3" t="str">
        <f>IF(C797="","",IF(OR(C797&gt;MAX(_xlfn.ANCHORARRAY(FitCurve!$E$3)),C797&lt;MIN(_xlfn.ANCHORARRAY(FitCurve!$E$3))),"Out of range",IF(CurveFitting!$N$3="5PL",10^(CurveFitting!$U$26-((LOG10(((CurveFitting!$U$25-CurveFitting!$U$24)/(C797-CurveFitting!$U$24))^(1/CurveFitting!$U$28)-1))/1)/CurveFitting!$U$27),
IF(CurveFitting!$N$3="4PL",10^(CurveFitting!$U$26-((LOG10((CurveFitting!$U$25-CurveFitting!$U$24)/(C797-CurveFitting!$U$24)-1))/CurveFitting!$U$27)),
IF(CurveFitting!$N$3="Linear",(C797-CurveFitting!$U$24)/CurveFitting!$U$25,
IF(CurveFitting!$N$3="Hyperbolic",CurveFitting!$U$25*C797/(CurveFitting!$U$24-C797),
IF(CurveFitting!$N$3="Exp1",CurveFitting!$U$26*LN(CurveFitting!$U$25/(CurveFitting!$U$25-C797)-CurveFitting!$U$24/(CurveFitting!$U$25-C797)),
IF(CurveFitting!$N$3="Exp2",CurveFitting!$U$26*LOG(CurveFitting!$U$24/(CurveFitting!$U$24-C797)-CurveFitting!$U$25/(CurveFitting!$U$24-C797)),""))))))))</f>
        <v/>
      </c>
      <c r="E797" s="3" t="str">
        <f>IFERROR(IF(C797="","",IF(OR(C797&gt;MAX(_xlfn.ANCHORARRAY(FitCurve!$E$3)),C797&lt;MIN(_xlfn.ANCHORARRAY(FitCurve!$E$3))),"Out of range","[ " &amp; TEXT(_xlfn.FORECAST.LINEAR(C797,R797:S797,N797:O797),"#.####") &amp; ", " &amp; TEXT(_xlfn.FORECAST.LINEAR(C797,P797:Q797,L797:M797),"#.####") &amp; " ]")),"")</f>
        <v/>
      </c>
      <c r="H797" s="52" t="str">
        <f>IF(C797="","",_xlfn.XMATCH(C797,FitCurve!AE797:AE1796,-1))</f>
        <v/>
      </c>
      <c r="I797" s="52" t="str">
        <f>IF(C797="","",_xlfn.XMATCH(C797,FitCurve!AE797:AE1796,1))</f>
        <v/>
      </c>
      <c r="J797" s="52" t="str">
        <f>IF(C797="","",_xlfn.XMATCH(C797,FitCurve!AF797:AF1796,-1))</f>
        <v/>
      </c>
      <c r="K797" s="52" t="str">
        <f>IF(C797="","",_xlfn.XMATCH(C797,FitCurve!AF797:AF1796,1))</f>
        <v/>
      </c>
      <c r="L797" s="3" t="str" cm="1">
        <f t="array" ref="L797">IF(C797="","",INDEX(FitCurve!$AE$3:$AE$1002,H797))</f>
        <v/>
      </c>
      <c r="M797" s="3" t="str" cm="1">
        <f t="array" ref="M797">IF(C797="","",INDEX(FitCurve!$AE$3:$AE$1002,I797))</f>
        <v/>
      </c>
      <c r="N797" s="3" t="str" cm="1">
        <f t="array" ref="N797">IF(C797="","",INDEX(FitCurve!$AF$3:$AF$1002,J797))</f>
        <v/>
      </c>
      <c r="O797" s="3" t="str" cm="1">
        <f t="array" ref="O797">IF(C797="","",INDEX(FitCurve!$AF$3:$AF$1002,K797))</f>
        <v/>
      </c>
      <c r="P797" s="3" t="str" cm="1">
        <f t="array" ref="P797">IF(C797="","",INDEX(FitCurve!$B$3:$B$1002,H797))</f>
        <v/>
      </c>
      <c r="Q797" s="3" t="str" cm="1">
        <f t="array" ref="Q797">IF(C797="","",INDEX(FitCurve!$B$3:$B$1002,I797))</f>
        <v/>
      </c>
      <c r="R797" s="3" t="str" cm="1">
        <f t="array" ref="R797">IF(C797="","",INDEX(FitCurve!$B$3:$B$1002,J797))</f>
        <v/>
      </c>
      <c r="S797" s="3" t="str" cm="1">
        <f t="array" ref="S797">IF(C797="","",INDEX(FitCurve!$B$3:$B$1002,K797))</f>
        <v/>
      </c>
    </row>
    <row r="798" spans="3:19" x14ac:dyDescent="0.25">
      <c r="C798" s="36"/>
      <c r="D798" s="3" t="str">
        <f>IF(C798="","",IF(OR(C798&gt;MAX(_xlfn.ANCHORARRAY(FitCurve!$E$3)),C798&lt;MIN(_xlfn.ANCHORARRAY(FitCurve!$E$3))),"Out of range",IF(CurveFitting!$N$3="5PL",10^(CurveFitting!$U$26-((LOG10(((CurveFitting!$U$25-CurveFitting!$U$24)/(C798-CurveFitting!$U$24))^(1/CurveFitting!$U$28)-1))/1)/CurveFitting!$U$27),
IF(CurveFitting!$N$3="4PL",10^(CurveFitting!$U$26-((LOG10((CurveFitting!$U$25-CurveFitting!$U$24)/(C798-CurveFitting!$U$24)-1))/CurveFitting!$U$27)),
IF(CurveFitting!$N$3="Linear",(C798-CurveFitting!$U$24)/CurveFitting!$U$25,
IF(CurveFitting!$N$3="Hyperbolic",CurveFitting!$U$25*C798/(CurveFitting!$U$24-C798),
IF(CurveFitting!$N$3="Exp1",CurveFitting!$U$26*LN(CurveFitting!$U$25/(CurveFitting!$U$25-C798)-CurveFitting!$U$24/(CurveFitting!$U$25-C798)),
IF(CurveFitting!$N$3="Exp2",CurveFitting!$U$26*LOG(CurveFitting!$U$24/(CurveFitting!$U$24-C798)-CurveFitting!$U$25/(CurveFitting!$U$24-C798)),""))))))))</f>
        <v/>
      </c>
      <c r="E798" s="3" t="str">
        <f>IFERROR(IF(C798="","",IF(OR(C798&gt;MAX(_xlfn.ANCHORARRAY(FitCurve!$E$3)),C798&lt;MIN(_xlfn.ANCHORARRAY(FitCurve!$E$3))),"Out of range","[ " &amp; TEXT(_xlfn.FORECAST.LINEAR(C798,R798:S798,N798:O798),"#.####") &amp; ", " &amp; TEXT(_xlfn.FORECAST.LINEAR(C798,P798:Q798,L798:M798),"#.####") &amp; " ]")),"")</f>
        <v/>
      </c>
      <c r="H798" s="52" t="str">
        <f>IF(C798="","",_xlfn.XMATCH(C798,FitCurve!AE798:AE1797,-1))</f>
        <v/>
      </c>
      <c r="I798" s="52" t="str">
        <f>IF(C798="","",_xlfn.XMATCH(C798,FitCurve!AE798:AE1797,1))</f>
        <v/>
      </c>
      <c r="J798" s="52" t="str">
        <f>IF(C798="","",_xlfn.XMATCH(C798,FitCurve!AF798:AF1797,-1))</f>
        <v/>
      </c>
      <c r="K798" s="52" t="str">
        <f>IF(C798="","",_xlfn.XMATCH(C798,FitCurve!AF798:AF1797,1))</f>
        <v/>
      </c>
      <c r="L798" s="3" t="str" cm="1">
        <f t="array" ref="L798">IF(C798="","",INDEX(FitCurve!$AE$3:$AE$1002,H798))</f>
        <v/>
      </c>
      <c r="M798" s="3" t="str" cm="1">
        <f t="array" ref="M798">IF(C798="","",INDEX(FitCurve!$AE$3:$AE$1002,I798))</f>
        <v/>
      </c>
      <c r="N798" s="3" t="str" cm="1">
        <f t="array" ref="N798">IF(C798="","",INDEX(FitCurve!$AF$3:$AF$1002,J798))</f>
        <v/>
      </c>
      <c r="O798" s="3" t="str" cm="1">
        <f t="array" ref="O798">IF(C798="","",INDEX(FitCurve!$AF$3:$AF$1002,K798))</f>
        <v/>
      </c>
      <c r="P798" s="3" t="str" cm="1">
        <f t="array" ref="P798">IF(C798="","",INDEX(FitCurve!$B$3:$B$1002,H798))</f>
        <v/>
      </c>
      <c r="Q798" s="3" t="str" cm="1">
        <f t="array" ref="Q798">IF(C798="","",INDEX(FitCurve!$B$3:$B$1002,I798))</f>
        <v/>
      </c>
      <c r="R798" s="3" t="str" cm="1">
        <f t="array" ref="R798">IF(C798="","",INDEX(FitCurve!$B$3:$B$1002,J798))</f>
        <v/>
      </c>
      <c r="S798" s="3" t="str" cm="1">
        <f t="array" ref="S798">IF(C798="","",INDEX(FitCurve!$B$3:$B$1002,K798))</f>
        <v/>
      </c>
    </row>
    <row r="799" spans="3:19" x14ac:dyDescent="0.25">
      <c r="C799" s="36"/>
      <c r="D799" s="3" t="str">
        <f>IF(C799="","",IF(OR(C799&gt;MAX(_xlfn.ANCHORARRAY(FitCurve!$E$3)),C799&lt;MIN(_xlfn.ANCHORARRAY(FitCurve!$E$3))),"Out of range",IF(CurveFitting!$N$3="5PL",10^(CurveFitting!$U$26-((LOG10(((CurveFitting!$U$25-CurveFitting!$U$24)/(C799-CurveFitting!$U$24))^(1/CurveFitting!$U$28)-1))/1)/CurveFitting!$U$27),
IF(CurveFitting!$N$3="4PL",10^(CurveFitting!$U$26-((LOG10((CurveFitting!$U$25-CurveFitting!$U$24)/(C799-CurveFitting!$U$24)-1))/CurveFitting!$U$27)),
IF(CurveFitting!$N$3="Linear",(C799-CurveFitting!$U$24)/CurveFitting!$U$25,
IF(CurveFitting!$N$3="Hyperbolic",CurveFitting!$U$25*C799/(CurveFitting!$U$24-C799),
IF(CurveFitting!$N$3="Exp1",CurveFitting!$U$26*LN(CurveFitting!$U$25/(CurveFitting!$U$25-C799)-CurveFitting!$U$24/(CurveFitting!$U$25-C799)),
IF(CurveFitting!$N$3="Exp2",CurveFitting!$U$26*LOG(CurveFitting!$U$24/(CurveFitting!$U$24-C799)-CurveFitting!$U$25/(CurveFitting!$U$24-C799)),""))))))))</f>
        <v/>
      </c>
      <c r="E799" s="3" t="str">
        <f>IFERROR(IF(C799="","",IF(OR(C799&gt;MAX(_xlfn.ANCHORARRAY(FitCurve!$E$3)),C799&lt;MIN(_xlfn.ANCHORARRAY(FitCurve!$E$3))),"Out of range","[ " &amp; TEXT(_xlfn.FORECAST.LINEAR(C799,R799:S799,N799:O799),"#.####") &amp; ", " &amp; TEXT(_xlfn.FORECAST.LINEAR(C799,P799:Q799,L799:M799),"#.####") &amp; " ]")),"")</f>
        <v/>
      </c>
      <c r="H799" s="52" t="str">
        <f>IF(C799="","",_xlfn.XMATCH(C799,FitCurve!AE799:AE1798,-1))</f>
        <v/>
      </c>
      <c r="I799" s="52" t="str">
        <f>IF(C799="","",_xlfn.XMATCH(C799,FitCurve!AE799:AE1798,1))</f>
        <v/>
      </c>
      <c r="J799" s="52" t="str">
        <f>IF(C799="","",_xlfn.XMATCH(C799,FitCurve!AF799:AF1798,-1))</f>
        <v/>
      </c>
      <c r="K799" s="52" t="str">
        <f>IF(C799="","",_xlfn.XMATCH(C799,FitCurve!AF799:AF1798,1))</f>
        <v/>
      </c>
      <c r="L799" s="3" t="str" cm="1">
        <f t="array" ref="L799">IF(C799="","",INDEX(FitCurve!$AE$3:$AE$1002,H799))</f>
        <v/>
      </c>
      <c r="M799" s="3" t="str" cm="1">
        <f t="array" ref="M799">IF(C799="","",INDEX(FitCurve!$AE$3:$AE$1002,I799))</f>
        <v/>
      </c>
      <c r="N799" s="3" t="str" cm="1">
        <f t="array" ref="N799">IF(C799="","",INDEX(FitCurve!$AF$3:$AF$1002,J799))</f>
        <v/>
      </c>
      <c r="O799" s="3" t="str" cm="1">
        <f t="array" ref="O799">IF(C799="","",INDEX(FitCurve!$AF$3:$AF$1002,K799))</f>
        <v/>
      </c>
      <c r="P799" s="3" t="str" cm="1">
        <f t="array" ref="P799">IF(C799="","",INDEX(FitCurve!$B$3:$B$1002,H799))</f>
        <v/>
      </c>
      <c r="Q799" s="3" t="str" cm="1">
        <f t="array" ref="Q799">IF(C799="","",INDEX(FitCurve!$B$3:$B$1002,I799))</f>
        <v/>
      </c>
      <c r="R799" s="3" t="str" cm="1">
        <f t="array" ref="R799">IF(C799="","",INDEX(FitCurve!$B$3:$B$1002,J799))</f>
        <v/>
      </c>
      <c r="S799" s="3" t="str" cm="1">
        <f t="array" ref="S799">IF(C799="","",INDEX(FitCurve!$B$3:$B$1002,K799))</f>
        <v/>
      </c>
    </row>
    <row r="800" spans="3:19" x14ac:dyDescent="0.25">
      <c r="C800" s="36"/>
      <c r="D800" s="3" t="str">
        <f>IF(C800="","",IF(OR(C800&gt;MAX(_xlfn.ANCHORARRAY(FitCurve!$E$3)),C800&lt;MIN(_xlfn.ANCHORARRAY(FitCurve!$E$3))),"Out of range",IF(CurveFitting!$N$3="5PL",10^(CurveFitting!$U$26-((LOG10(((CurveFitting!$U$25-CurveFitting!$U$24)/(C800-CurveFitting!$U$24))^(1/CurveFitting!$U$28)-1))/1)/CurveFitting!$U$27),
IF(CurveFitting!$N$3="4PL",10^(CurveFitting!$U$26-((LOG10((CurveFitting!$U$25-CurveFitting!$U$24)/(C800-CurveFitting!$U$24)-1))/CurveFitting!$U$27)),
IF(CurveFitting!$N$3="Linear",(C800-CurveFitting!$U$24)/CurveFitting!$U$25,
IF(CurveFitting!$N$3="Hyperbolic",CurveFitting!$U$25*C800/(CurveFitting!$U$24-C800),
IF(CurveFitting!$N$3="Exp1",CurveFitting!$U$26*LN(CurveFitting!$U$25/(CurveFitting!$U$25-C800)-CurveFitting!$U$24/(CurveFitting!$U$25-C800)),
IF(CurveFitting!$N$3="Exp2",CurveFitting!$U$26*LOG(CurveFitting!$U$24/(CurveFitting!$U$24-C800)-CurveFitting!$U$25/(CurveFitting!$U$24-C800)),""))))))))</f>
        <v/>
      </c>
      <c r="E800" s="3" t="str">
        <f>IFERROR(IF(C800="","",IF(OR(C800&gt;MAX(_xlfn.ANCHORARRAY(FitCurve!$E$3)),C800&lt;MIN(_xlfn.ANCHORARRAY(FitCurve!$E$3))),"Out of range","[ " &amp; TEXT(_xlfn.FORECAST.LINEAR(C800,R800:S800,N800:O800),"#.####") &amp; ", " &amp; TEXT(_xlfn.FORECAST.LINEAR(C800,P800:Q800,L800:M800),"#.####") &amp; " ]")),"")</f>
        <v/>
      </c>
      <c r="H800" s="52" t="str">
        <f>IF(C800="","",_xlfn.XMATCH(C800,FitCurve!AE800:AE1799,-1))</f>
        <v/>
      </c>
      <c r="I800" s="52" t="str">
        <f>IF(C800="","",_xlfn.XMATCH(C800,FitCurve!AE800:AE1799,1))</f>
        <v/>
      </c>
      <c r="J800" s="52" t="str">
        <f>IF(C800="","",_xlfn.XMATCH(C800,FitCurve!AF800:AF1799,-1))</f>
        <v/>
      </c>
      <c r="K800" s="52" t="str">
        <f>IF(C800="","",_xlfn.XMATCH(C800,FitCurve!AF800:AF1799,1))</f>
        <v/>
      </c>
      <c r="L800" s="3" t="str" cm="1">
        <f t="array" ref="L800">IF(C800="","",INDEX(FitCurve!$AE$3:$AE$1002,H800))</f>
        <v/>
      </c>
      <c r="M800" s="3" t="str" cm="1">
        <f t="array" ref="M800">IF(C800="","",INDEX(FitCurve!$AE$3:$AE$1002,I800))</f>
        <v/>
      </c>
      <c r="N800" s="3" t="str" cm="1">
        <f t="array" ref="N800">IF(C800="","",INDEX(FitCurve!$AF$3:$AF$1002,J800))</f>
        <v/>
      </c>
      <c r="O800" s="3" t="str" cm="1">
        <f t="array" ref="O800">IF(C800="","",INDEX(FitCurve!$AF$3:$AF$1002,K800))</f>
        <v/>
      </c>
      <c r="P800" s="3" t="str" cm="1">
        <f t="array" ref="P800">IF(C800="","",INDEX(FitCurve!$B$3:$B$1002,H800))</f>
        <v/>
      </c>
      <c r="Q800" s="3" t="str" cm="1">
        <f t="array" ref="Q800">IF(C800="","",INDEX(FitCurve!$B$3:$B$1002,I800))</f>
        <v/>
      </c>
      <c r="R800" s="3" t="str" cm="1">
        <f t="array" ref="R800">IF(C800="","",INDEX(FitCurve!$B$3:$B$1002,J800))</f>
        <v/>
      </c>
      <c r="S800" s="3" t="str" cm="1">
        <f t="array" ref="S800">IF(C800="","",INDEX(FitCurve!$B$3:$B$1002,K800))</f>
        <v/>
      </c>
    </row>
    <row r="801" spans="3:19" x14ac:dyDescent="0.25">
      <c r="C801" s="36"/>
      <c r="D801" s="3" t="str">
        <f>IF(C801="","",IF(OR(C801&gt;MAX(_xlfn.ANCHORARRAY(FitCurve!$E$3)),C801&lt;MIN(_xlfn.ANCHORARRAY(FitCurve!$E$3))),"Out of range",IF(CurveFitting!$N$3="5PL",10^(CurveFitting!$U$26-((LOG10(((CurveFitting!$U$25-CurveFitting!$U$24)/(C801-CurveFitting!$U$24))^(1/CurveFitting!$U$28)-1))/1)/CurveFitting!$U$27),
IF(CurveFitting!$N$3="4PL",10^(CurveFitting!$U$26-((LOG10((CurveFitting!$U$25-CurveFitting!$U$24)/(C801-CurveFitting!$U$24)-1))/CurveFitting!$U$27)),
IF(CurveFitting!$N$3="Linear",(C801-CurveFitting!$U$24)/CurveFitting!$U$25,
IF(CurveFitting!$N$3="Hyperbolic",CurveFitting!$U$25*C801/(CurveFitting!$U$24-C801),
IF(CurveFitting!$N$3="Exp1",CurveFitting!$U$26*LN(CurveFitting!$U$25/(CurveFitting!$U$25-C801)-CurveFitting!$U$24/(CurveFitting!$U$25-C801)),
IF(CurveFitting!$N$3="Exp2",CurveFitting!$U$26*LOG(CurveFitting!$U$24/(CurveFitting!$U$24-C801)-CurveFitting!$U$25/(CurveFitting!$U$24-C801)),""))))))))</f>
        <v/>
      </c>
      <c r="E801" s="3" t="str">
        <f>IFERROR(IF(C801="","",IF(OR(C801&gt;MAX(_xlfn.ANCHORARRAY(FitCurve!$E$3)),C801&lt;MIN(_xlfn.ANCHORARRAY(FitCurve!$E$3))),"Out of range","[ " &amp; TEXT(_xlfn.FORECAST.LINEAR(C801,R801:S801,N801:O801),"#.####") &amp; ", " &amp; TEXT(_xlfn.FORECAST.LINEAR(C801,P801:Q801,L801:M801),"#.####") &amp; " ]")),"")</f>
        <v/>
      </c>
      <c r="H801" s="52" t="str">
        <f>IF(C801="","",_xlfn.XMATCH(C801,FitCurve!AE801:AE1800,-1))</f>
        <v/>
      </c>
      <c r="I801" s="52" t="str">
        <f>IF(C801="","",_xlfn.XMATCH(C801,FitCurve!AE801:AE1800,1))</f>
        <v/>
      </c>
      <c r="J801" s="52" t="str">
        <f>IF(C801="","",_xlfn.XMATCH(C801,FitCurve!AF801:AF1800,-1))</f>
        <v/>
      </c>
      <c r="K801" s="52" t="str">
        <f>IF(C801="","",_xlfn.XMATCH(C801,FitCurve!AF801:AF1800,1))</f>
        <v/>
      </c>
      <c r="L801" s="3" t="str" cm="1">
        <f t="array" ref="L801">IF(C801="","",INDEX(FitCurve!$AE$3:$AE$1002,H801))</f>
        <v/>
      </c>
      <c r="M801" s="3" t="str" cm="1">
        <f t="array" ref="M801">IF(C801="","",INDEX(FitCurve!$AE$3:$AE$1002,I801))</f>
        <v/>
      </c>
      <c r="N801" s="3" t="str" cm="1">
        <f t="array" ref="N801">IF(C801="","",INDEX(FitCurve!$AF$3:$AF$1002,J801))</f>
        <v/>
      </c>
      <c r="O801" s="3" t="str" cm="1">
        <f t="array" ref="O801">IF(C801="","",INDEX(FitCurve!$AF$3:$AF$1002,K801))</f>
        <v/>
      </c>
      <c r="P801" s="3" t="str" cm="1">
        <f t="array" ref="P801">IF(C801="","",INDEX(FitCurve!$B$3:$B$1002,H801))</f>
        <v/>
      </c>
      <c r="Q801" s="3" t="str" cm="1">
        <f t="array" ref="Q801">IF(C801="","",INDEX(FitCurve!$B$3:$B$1002,I801))</f>
        <v/>
      </c>
      <c r="R801" s="3" t="str" cm="1">
        <f t="array" ref="R801">IF(C801="","",INDEX(FitCurve!$B$3:$B$1002,J801))</f>
        <v/>
      </c>
      <c r="S801" s="3" t="str" cm="1">
        <f t="array" ref="S801">IF(C801="","",INDEX(FitCurve!$B$3:$B$1002,K801))</f>
        <v/>
      </c>
    </row>
    <row r="802" spans="3:19" x14ac:dyDescent="0.25">
      <c r="C802" s="36"/>
      <c r="D802" s="3" t="str">
        <f>IF(C802="","",IF(OR(C802&gt;MAX(_xlfn.ANCHORARRAY(FitCurve!$E$3)),C802&lt;MIN(_xlfn.ANCHORARRAY(FitCurve!$E$3))),"Out of range",IF(CurveFitting!$N$3="5PL",10^(CurveFitting!$U$26-((LOG10(((CurveFitting!$U$25-CurveFitting!$U$24)/(C802-CurveFitting!$U$24))^(1/CurveFitting!$U$28)-1))/1)/CurveFitting!$U$27),
IF(CurveFitting!$N$3="4PL",10^(CurveFitting!$U$26-((LOG10((CurveFitting!$U$25-CurveFitting!$U$24)/(C802-CurveFitting!$U$24)-1))/CurveFitting!$U$27)),
IF(CurveFitting!$N$3="Linear",(C802-CurveFitting!$U$24)/CurveFitting!$U$25,
IF(CurveFitting!$N$3="Hyperbolic",CurveFitting!$U$25*C802/(CurveFitting!$U$24-C802),
IF(CurveFitting!$N$3="Exp1",CurveFitting!$U$26*LN(CurveFitting!$U$25/(CurveFitting!$U$25-C802)-CurveFitting!$U$24/(CurveFitting!$U$25-C802)),
IF(CurveFitting!$N$3="Exp2",CurveFitting!$U$26*LOG(CurveFitting!$U$24/(CurveFitting!$U$24-C802)-CurveFitting!$U$25/(CurveFitting!$U$24-C802)),""))))))))</f>
        <v/>
      </c>
      <c r="E802" s="3" t="str">
        <f>IFERROR(IF(C802="","",IF(OR(C802&gt;MAX(_xlfn.ANCHORARRAY(FitCurve!$E$3)),C802&lt;MIN(_xlfn.ANCHORARRAY(FitCurve!$E$3))),"Out of range","[ " &amp; TEXT(_xlfn.FORECAST.LINEAR(C802,R802:S802,N802:O802),"#.####") &amp; ", " &amp; TEXT(_xlfn.FORECAST.LINEAR(C802,P802:Q802,L802:M802),"#.####") &amp; " ]")),"")</f>
        <v/>
      </c>
      <c r="H802" s="52" t="str">
        <f>IF(C802="","",_xlfn.XMATCH(C802,FitCurve!AE802:AE1801,-1))</f>
        <v/>
      </c>
      <c r="I802" s="52" t="str">
        <f>IF(C802="","",_xlfn.XMATCH(C802,FitCurve!AE802:AE1801,1))</f>
        <v/>
      </c>
      <c r="J802" s="52" t="str">
        <f>IF(C802="","",_xlfn.XMATCH(C802,FitCurve!AF802:AF1801,-1))</f>
        <v/>
      </c>
      <c r="K802" s="52" t="str">
        <f>IF(C802="","",_xlfn.XMATCH(C802,FitCurve!AF802:AF1801,1))</f>
        <v/>
      </c>
      <c r="L802" s="3" t="str" cm="1">
        <f t="array" ref="L802">IF(C802="","",INDEX(FitCurve!$AE$3:$AE$1002,H802))</f>
        <v/>
      </c>
      <c r="M802" s="3" t="str" cm="1">
        <f t="array" ref="M802">IF(C802="","",INDEX(FitCurve!$AE$3:$AE$1002,I802))</f>
        <v/>
      </c>
      <c r="N802" s="3" t="str" cm="1">
        <f t="array" ref="N802">IF(C802="","",INDEX(FitCurve!$AF$3:$AF$1002,J802))</f>
        <v/>
      </c>
      <c r="O802" s="3" t="str" cm="1">
        <f t="array" ref="O802">IF(C802="","",INDEX(FitCurve!$AF$3:$AF$1002,K802))</f>
        <v/>
      </c>
      <c r="P802" s="3" t="str" cm="1">
        <f t="array" ref="P802">IF(C802="","",INDEX(FitCurve!$B$3:$B$1002,H802))</f>
        <v/>
      </c>
      <c r="Q802" s="3" t="str" cm="1">
        <f t="array" ref="Q802">IF(C802="","",INDEX(FitCurve!$B$3:$B$1002,I802))</f>
        <v/>
      </c>
      <c r="R802" s="3" t="str" cm="1">
        <f t="array" ref="R802">IF(C802="","",INDEX(FitCurve!$B$3:$B$1002,J802))</f>
        <v/>
      </c>
      <c r="S802" s="3" t="str" cm="1">
        <f t="array" ref="S802">IF(C802="","",INDEX(FitCurve!$B$3:$B$1002,K802))</f>
        <v/>
      </c>
    </row>
    <row r="803" spans="3:19" x14ac:dyDescent="0.25">
      <c r="C803" s="36"/>
      <c r="D803" s="3" t="str">
        <f>IF(C803="","",IF(OR(C803&gt;MAX(_xlfn.ANCHORARRAY(FitCurve!$E$3)),C803&lt;MIN(_xlfn.ANCHORARRAY(FitCurve!$E$3))),"Out of range",IF(CurveFitting!$N$3="5PL",10^(CurveFitting!$U$26-((LOG10(((CurveFitting!$U$25-CurveFitting!$U$24)/(C803-CurveFitting!$U$24))^(1/CurveFitting!$U$28)-1))/1)/CurveFitting!$U$27),
IF(CurveFitting!$N$3="4PL",10^(CurveFitting!$U$26-((LOG10((CurveFitting!$U$25-CurveFitting!$U$24)/(C803-CurveFitting!$U$24)-1))/CurveFitting!$U$27)),
IF(CurveFitting!$N$3="Linear",(C803-CurveFitting!$U$24)/CurveFitting!$U$25,
IF(CurveFitting!$N$3="Hyperbolic",CurveFitting!$U$25*C803/(CurveFitting!$U$24-C803),
IF(CurveFitting!$N$3="Exp1",CurveFitting!$U$26*LN(CurveFitting!$U$25/(CurveFitting!$U$25-C803)-CurveFitting!$U$24/(CurveFitting!$U$25-C803)),
IF(CurveFitting!$N$3="Exp2",CurveFitting!$U$26*LOG(CurveFitting!$U$24/(CurveFitting!$U$24-C803)-CurveFitting!$U$25/(CurveFitting!$U$24-C803)),""))))))))</f>
        <v/>
      </c>
      <c r="E803" s="3" t="str">
        <f>IFERROR(IF(C803="","",IF(OR(C803&gt;MAX(_xlfn.ANCHORARRAY(FitCurve!$E$3)),C803&lt;MIN(_xlfn.ANCHORARRAY(FitCurve!$E$3))),"Out of range","[ " &amp; TEXT(_xlfn.FORECAST.LINEAR(C803,R803:S803,N803:O803),"#.####") &amp; ", " &amp; TEXT(_xlfn.FORECAST.LINEAR(C803,P803:Q803,L803:M803),"#.####") &amp; " ]")),"")</f>
        <v/>
      </c>
      <c r="H803" s="52" t="str">
        <f>IF(C803="","",_xlfn.XMATCH(C803,FitCurve!AE803:AE1802,-1))</f>
        <v/>
      </c>
      <c r="I803" s="52" t="str">
        <f>IF(C803="","",_xlfn.XMATCH(C803,FitCurve!AE803:AE1802,1))</f>
        <v/>
      </c>
      <c r="J803" s="52" t="str">
        <f>IF(C803="","",_xlfn.XMATCH(C803,FitCurve!AF803:AF1802,-1))</f>
        <v/>
      </c>
      <c r="K803" s="52" t="str">
        <f>IF(C803="","",_xlfn.XMATCH(C803,FitCurve!AF803:AF1802,1))</f>
        <v/>
      </c>
      <c r="L803" s="3" t="str" cm="1">
        <f t="array" ref="L803">IF(C803="","",INDEX(FitCurve!$AE$3:$AE$1002,H803))</f>
        <v/>
      </c>
      <c r="M803" s="3" t="str" cm="1">
        <f t="array" ref="M803">IF(C803="","",INDEX(FitCurve!$AE$3:$AE$1002,I803))</f>
        <v/>
      </c>
      <c r="N803" s="3" t="str" cm="1">
        <f t="array" ref="N803">IF(C803="","",INDEX(FitCurve!$AF$3:$AF$1002,J803))</f>
        <v/>
      </c>
      <c r="O803" s="3" t="str" cm="1">
        <f t="array" ref="O803">IF(C803="","",INDEX(FitCurve!$AF$3:$AF$1002,K803))</f>
        <v/>
      </c>
      <c r="P803" s="3" t="str" cm="1">
        <f t="array" ref="P803">IF(C803="","",INDEX(FitCurve!$B$3:$B$1002,H803))</f>
        <v/>
      </c>
      <c r="Q803" s="3" t="str" cm="1">
        <f t="array" ref="Q803">IF(C803="","",INDEX(FitCurve!$B$3:$B$1002,I803))</f>
        <v/>
      </c>
      <c r="R803" s="3" t="str" cm="1">
        <f t="array" ref="R803">IF(C803="","",INDEX(FitCurve!$B$3:$B$1002,J803))</f>
        <v/>
      </c>
      <c r="S803" s="3" t="str" cm="1">
        <f t="array" ref="S803">IF(C803="","",INDEX(FitCurve!$B$3:$B$1002,K803))</f>
        <v/>
      </c>
    </row>
    <row r="804" spans="3:19" x14ac:dyDescent="0.25">
      <c r="C804" s="36"/>
      <c r="D804" s="3" t="str">
        <f>IF(C804="","",IF(OR(C804&gt;MAX(_xlfn.ANCHORARRAY(FitCurve!$E$3)),C804&lt;MIN(_xlfn.ANCHORARRAY(FitCurve!$E$3))),"Out of range",IF(CurveFitting!$N$3="5PL",10^(CurveFitting!$U$26-((LOG10(((CurveFitting!$U$25-CurveFitting!$U$24)/(C804-CurveFitting!$U$24))^(1/CurveFitting!$U$28)-1))/1)/CurveFitting!$U$27),
IF(CurveFitting!$N$3="4PL",10^(CurveFitting!$U$26-((LOG10((CurveFitting!$U$25-CurveFitting!$U$24)/(C804-CurveFitting!$U$24)-1))/CurveFitting!$U$27)),
IF(CurveFitting!$N$3="Linear",(C804-CurveFitting!$U$24)/CurveFitting!$U$25,
IF(CurveFitting!$N$3="Hyperbolic",CurveFitting!$U$25*C804/(CurveFitting!$U$24-C804),
IF(CurveFitting!$N$3="Exp1",CurveFitting!$U$26*LN(CurveFitting!$U$25/(CurveFitting!$U$25-C804)-CurveFitting!$U$24/(CurveFitting!$U$25-C804)),
IF(CurveFitting!$N$3="Exp2",CurveFitting!$U$26*LOG(CurveFitting!$U$24/(CurveFitting!$U$24-C804)-CurveFitting!$U$25/(CurveFitting!$U$24-C804)),""))))))))</f>
        <v/>
      </c>
      <c r="E804" s="3" t="str">
        <f>IFERROR(IF(C804="","",IF(OR(C804&gt;MAX(_xlfn.ANCHORARRAY(FitCurve!$E$3)),C804&lt;MIN(_xlfn.ANCHORARRAY(FitCurve!$E$3))),"Out of range","[ " &amp; TEXT(_xlfn.FORECAST.LINEAR(C804,R804:S804,N804:O804),"#.####") &amp; ", " &amp; TEXT(_xlfn.FORECAST.LINEAR(C804,P804:Q804,L804:M804),"#.####") &amp; " ]")),"")</f>
        <v/>
      </c>
      <c r="H804" s="52" t="str">
        <f>IF(C804="","",_xlfn.XMATCH(C804,FitCurve!AE804:AE1803,-1))</f>
        <v/>
      </c>
      <c r="I804" s="52" t="str">
        <f>IF(C804="","",_xlfn.XMATCH(C804,FitCurve!AE804:AE1803,1))</f>
        <v/>
      </c>
      <c r="J804" s="52" t="str">
        <f>IF(C804="","",_xlfn.XMATCH(C804,FitCurve!AF804:AF1803,-1))</f>
        <v/>
      </c>
      <c r="K804" s="52" t="str">
        <f>IF(C804="","",_xlfn.XMATCH(C804,FitCurve!AF804:AF1803,1))</f>
        <v/>
      </c>
      <c r="L804" s="3" t="str" cm="1">
        <f t="array" ref="L804">IF(C804="","",INDEX(FitCurve!$AE$3:$AE$1002,H804))</f>
        <v/>
      </c>
      <c r="M804" s="3" t="str" cm="1">
        <f t="array" ref="M804">IF(C804="","",INDEX(FitCurve!$AE$3:$AE$1002,I804))</f>
        <v/>
      </c>
      <c r="N804" s="3" t="str" cm="1">
        <f t="array" ref="N804">IF(C804="","",INDEX(FitCurve!$AF$3:$AF$1002,J804))</f>
        <v/>
      </c>
      <c r="O804" s="3" t="str" cm="1">
        <f t="array" ref="O804">IF(C804="","",INDEX(FitCurve!$AF$3:$AF$1002,K804))</f>
        <v/>
      </c>
      <c r="P804" s="3" t="str" cm="1">
        <f t="array" ref="P804">IF(C804="","",INDEX(FitCurve!$B$3:$B$1002,H804))</f>
        <v/>
      </c>
      <c r="Q804" s="3" t="str" cm="1">
        <f t="array" ref="Q804">IF(C804="","",INDEX(FitCurve!$B$3:$B$1002,I804))</f>
        <v/>
      </c>
      <c r="R804" s="3" t="str" cm="1">
        <f t="array" ref="R804">IF(C804="","",INDEX(FitCurve!$B$3:$B$1002,J804))</f>
        <v/>
      </c>
      <c r="S804" s="3" t="str" cm="1">
        <f t="array" ref="S804">IF(C804="","",INDEX(FitCurve!$B$3:$B$1002,K804))</f>
        <v/>
      </c>
    </row>
    <row r="805" spans="3:19" x14ac:dyDescent="0.25">
      <c r="C805" s="36"/>
      <c r="D805" s="3" t="str">
        <f>IF(C805="","",IF(OR(C805&gt;MAX(_xlfn.ANCHORARRAY(FitCurve!$E$3)),C805&lt;MIN(_xlfn.ANCHORARRAY(FitCurve!$E$3))),"Out of range",IF(CurveFitting!$N$3="5PL",10^(CurveFitting!$U$26-((LOG10(((CurveFitting!$U$25-CurveFitting!$U$24)/(C805-CurveFitting!$U$24))^(1/CurveFitting!$U$28)-1))/1)/CurveFitting!$U$27),
IF(CurveFitting!$N$3="4PL",10^(CurveFitting!$U$26-((LOG10((CurveFitting!$U$25-CurveFitting!$U$24)/(C805-CurveFitting!$U$24)-1))/CurveFitting!$U$27)),
IF(CurveFitting!$N$3="Linear",(C805-CurveFitting!$U$24)/CurveFitting!$U$25,
IF(CurveFitting!$N$3="Hyperbolic",CurveFitting!$U$25*C805/(CurveFitting!$U$24-C805),
IF(CurveFitting!$N$3="Exp1",CurveFitting!$U$26*LN(CurveFitting!$U$25/(CurveFitting!$U$25-C805)-CurveFitting!$U$24/(CurveFitting!$U$25-C805)),
IF(CurveFitting!$N$3="Exp2",CurveFitting!$U$26*LOG(CurveFitting!$U$24/(CurveFitting!$U$24-C805)-CurveFitting!$U$25/(CurveFitting!$U$24-C805)),""))))))))</f>
        <v/>
      </c>
      <c r="E805" s="3" t="str">
        <f>IFERROR(IF(C805="","",IF(OR(C805&gt;MAX(_xlfn.ANCHORARRAY(FitCurve!$E$3)),C805&lt;MIN(_xlfn.ANCHORARRAY(FitCurve!$E$3))),"Out of range","[ " &amp; TEXT(_xlfn.FORECAST.LINEAR(C805,R805:S805,N805:O805),"#.####") &amp; ", " &amp; TEXT(_xlfn.FORECAST.LINEAR(C805,P805:Q805,L805:M805),"#.####") &amp; " ]")),"")</f>
        <v/>
      </c>
      <c r="H805" s="52" t="str">
        <f>IF(C805="","",_xlfn.XMATCH(C805,FitCurve!AE805:AE1804,-1))</f>
        <v/>
      </c>
      <c r="I805" s="52" t="str">
        <f>IF(C805="","",_xlfn.XMATCH(C805,FitCurve!AE805:AE1804,1))</f>
        <v/>
      </c>
      <c r="J805" s="52" t="str">
        <f>IF(C805="","",_xlfn.XMATCH(C805,FitCurve!AF805:AF1804,-1))</f>
        <v/>
      </c>
      <c r="K805" s="52" t="str">
        <f>IF(C805="","",_xlfn.XMATCH(C805,FitCurve!AF805:AF1804,1))</f>
        <v/>
      </c>
      <c r="L805" s="3" t="str" cm="1">
        <f t="array" ref="L805">IF(C805="","",INDEX(FitCurve!$AE$3:$AE$1002,H805))</f>
        <v/>
      </c>
      <c r="M805" s="3" t="str" cm="1">
        <f t="array" ref="M805">IF(C805="","",INDEX(FitCurve!$AE$3:$AE$1002,I805))</f>
        <v/>
      </c>
      <c r="N805" s="3" t="str" cm="1">
        <f t="array" ref="N805">IF(C805="","",INDEX(FitCurve!$AF$3:$AF$1002,J805))</f>
        <v/>
      </c>
      <c r="O805" s="3" t="str" cm="1">
        <f t="array" ref="O805">IF(C805="","",INDEX(FitCurve!$AF$3:$AF$1002,K805))</f>
        <v/>
      </c>
      <c r="P805" s="3" t="str" cm="1">
        <f t="array" ref="P805">IF(C805="","",INDEX(FitCurve!$B$3:$B$1002,H805))</f>
        <v/>
      </c>
      <c r="Q805" s="3" t="str" cm="1">
        <f t="array" ref="Q805">IF(C805="","",INDEX(FitCurve!$B$3:$B$1002,I805))</f>
        <v/>
      </c>
      <c r="R805" s="3" t="str" cm="1">
        <f t="array" ref="R805">IF(C805="","",INDEX(FitCurve!$B$3:$B$1002,J805))</f>
        <v/>
      </c>
      <c r="S805" s="3" t="str" cm="1">
        <f t="array" ref="S805">IF(C805="","",INDEX(FitCurve!$B$3:$B$1002,K805))</f>
        <v/>
      </c>
    </row>
    <row r="806" spans="3:19" x14ac:dyDescent="0.25">
      <c r="C806" s="36"/>
      <c r="D806" s="3" t="str">
        <f>IF(C806="","",IF(OR(C806&gt;MAX(_xlfn.ANCHORARRAY(FitCurve!$E$3)),C806&lt;MIN(_xlfn.ANCHORARRAY(FitCurve!$E$3))),"Out of range",IF(CurveFitting!$N$3="5PL",10^(CurveFitting!$U$26-((LOG10(((CurveFitting!$U$25-CurveFitting!$U$24)/(C806-CurveFitting!$U$24))^(1/CurveFitting!$U$28)-1))/1)/CurveFitting!$U$27),
IF(CurveFitting!$N$3="4PL",10^(CurveFitting!$U$26-((LOG10((CurveFitting!$U$25-CurveFitting!$U$24)/(C806-CurveFitting!$U$24)-1))/CurveFitting!$U$27)),
IF(CurveFitting!$N$3="Linear",(C806-CurveFitting!$U$24)/CurveFitting!$U$25,
IF(CurveFitting!$N$3="Hyperbolic",CurveFitting!$U$25*C806/(CurveFitting!$U$24-C806),
IF(CurveFitting!$N$3="Exp1",CurveFitting!$U$26*LN(CurveFitting!$U$25/(CurveFitting!$U$25-C806)-CurveFitting!$U$24/(CurveFitting!$U$25-C806)),
IF(CurveFitting!$N$3="Exp2",CurveFitting!$U$26*LOG(CurveFitting!$U$24/(CurveFitting!$U$24-C806)-CurveFitting!$U$25/(CurveFitting!$U$24-C806)),""))))))))</f>
        <v/>
      </c>
      <c r="E806" s="3" t="str">
        <f>IFERROR(IF(C806="","",IF(OR(C806&gt;MAX(_xlfn.ANCHORARRAY(FitCurve!$E$3)),C806&lt;MIN(_xlfn.ANCHORARRAY(FitCurve!$E$3))),"Out of range","[ " &amp; TEXT(_xlfn.FORECAST.LINEAR(C806,R806:S806,N806:O806),"#.####") &amp; ", " &amp; TEXT(_xlfn.FORECAST.LINEAR(C806,P806:Q806,L806:M806),"#.####") &amp; " ]")),"")</f>
        <v/>
      </c>
      <c r="H806" s="52" t="str">
        <f>IF(C806="","",_xlfn.XMATCH(C806,FitCurve!AE806:AE1805,-1))</f>
        <v/>
      </c>
      <c r="I806" s="52" t="str">
        <f>IF(C806="","",_xlfn.XMATCH(C806,FitCurve!AE806:AE1805,1))</f>
        <v/>
      </c>
      <c r="J806" s="52" t="str">
        <f>IF(C806="","",_xlfn.XMATCH(C806,FitCurve!AF806:AF1805,-1))</f>
        <v/>
      </c>
      <c r="K806" s="52" t="str">
        <f>IF(C806="","",_xlfn.XMATCH(C806,FitCurve!AF806:AF1805,1))</f>
        <v/>
      </c>
      <c r="L806" s="3" t="str" cm="1">
        <f t="array" ref="L806">IF(C806="","",INDEX(FitCurve!$AE$3:$AE$1002,H806))</f>
        <v/>
      </c>
      <c r="M806" s="3" t="str" cm="1">
        <f t="array" ref="M806">IF(C806="","",INDEX(FitCurve!$AE$3:$AE$1002,I806))</f>
        <v/>
      </c>
      <c r="N806" s="3" t="str" cm="1">
        <f t="array" ref="N806">IF(C806="","",INDEX(FitCurve!$AF$3:$AF$1002,J806))</f>
        <v/>
      </c>
      <c r="O806" s="3" t="str" cm="1">
        <f t="array" ref="O806">IF(C806="","",INDEX(FitCurve!$AF$3:$AF$1002,K806))</f>
        <v/>
      </c>
      <c r="P806" s="3" t="str" cm="1">
        <f t="array" ref="P806">IF(C806="","",INDEX(FitCurve!$B$3:$B$1002,H806))</f>
        <v/>
      </c>
      <c r="Q806" s="3" t="str" cm="1">
        <f t="array" ref="Q806">IF(C806="","",INDEX(FitCurve!$B$3:$B$1002,I806))</f>
        <v/>
      </c>
      <c r="R806" s="3" t="str" cm="1">
        <f t="array" ref="R806">IF(C806="","",INDEX(FitCurve!$B$3:$B$1002,J806))</f>
        <v/>
      </c>
      <c r="S806" s="3" t="str" cm="1">
        <f t="array" ref="S806">IF(C806="","",INDEX(FitCurve!$B$3:$B$1002,K806))</f>
        <v/>
      </c>
    </row>
    <row r="807" spans="3:19" x14ac:dyDescent="0.25">
      <c r="C807" s="36"/>
      <c r="D807" s="3" t="str">
        <f>IF(C807="","",IF(OR(C807&gt;MAX(_xlfn.ANCHORARRAY(FitCurve!$E$3)),C807&lt;MIN(_xlfn.ANCHORARRAY(FitCurve!$E$3))),"Out of range",IF(CurveFitting!$N$3="5PL",10^(CurveFitting!$U$26-((LOG10(((CurveFitting!$U$25-CurveFitting!$U$24)/(C807-CurveFitting!$U$24))^(1/CurveFitting!$U$28)-1))/1)/CurveFitting!$U$27),
IF(CurveFitting!$N$3="4PL",10^(CurveFitting!$U$26-((LOG10((CurveFitting!$U$25-CurveFitting!$U$24)/(C807-CurveFitting!$U$24)-1))/CurveFitting!$U$27)),
IF(CurveFitting!$N$3="Linear",(C807-CurveFitting!$U$24)/CurveFitting!$U$25,
IF(CurveFitting!$N$3="Hyperbolic",CurveFitting!$U$25*C807/(CurveFitting!$U$24-C807),
IF(CurveFitting!$N$3="Exp1",CurveFitting!$U$26*LN(CurveFitting!$U$25/(CurveFitting!$U$25-C807)-CurveFitting!$U$24/(CurveFitting!$U$25-C807)),
IF(CurveFitting!$N$3="Exp2",CurveFitting!$U$26*LOG(CurveFitting!$U$24/(CurveFitting!$U$24-C807)-CurveFitting!$U$25/(CurveFitting!$U$24-C807)),""))))))))</f>
        <v/>
      </c>
      <c r="E807" s="3" t="str">
        <f>IFERROR(IF(C807="","",IF(OR(C807&gt;MAX(_xlfn.ANCHORARRAY(FitCurve!$E$3)),C807&lt;MIN(_xlfn.ANCHORARRAY(FitCurve!$E$3))),"Out of range","[ " &amp; TEXT(_xlfn.FORECAST.LINEAR(C807,R807:S807,N807:O807),"#.####") &amp; ", " &amp; TEXT(_xlfn.FORECAST.LINEAR(C807,P807:Q807,L807:M807),"#.####") &amp; " ]")),"")</f>
        <v/>
      </c>
      <c r="H807" s="52" t="str">
        <f>IF(C807="","",_xlfn.XMATCH(C807,FitCurve!AE807:AE1806,-1))</f>
        <v/>
      </c>
      <c r="I807" s="52" t="str">
        <f>IF(C807="","",_xlfn.XMATCH(C807,FitCurve!AE807:AE1806,1))</f>
        <v/>
      </c>
      <c r="J807" s="52" t="str">
        <f>IF(C807="","",_xlfn.XMATCH(C807,FitCurve!AF807:AF1806,-1))</f>
        <v/>
      </c>
      <c r="K807" s="52" t="str">
        <f>IF(C807="","",_xlfn.XMATCH(C807,FitCurve!AF807:AF1806,1))</f>
        <v/>
      </c>
      <c r="L807" s="3" t="str" cm="1">
        <f t="array" ref="L807">IF(C807="","",INDEX(FitCurve!$AE$3:$AE$1002,H807))</f>
        <v/>
      </c>
      <c r="M807" s="3" t="str" cm="1">
        <f t="array" ref="M807">IF(C807="","",INDEX(FitCurve!$AE$3:$AE$1002,I807))</f>
        <v/>
      </c>
      <c r="N807" s="3" t="str" cm="1">
        <f t="array" ref="N807">IF(C807="","",INDEX(FitCurve!$AF$3:$AF$1002,J807))</f>
        <v/>
      </c>
      <c r="O807" s="3" t="str" cm="1">
        <f t="array" ref="O807">IF(C807="","",INDEX(FitCurve!$AF$3:$AF$1002,K807))</f>
        <v/>
      </c>
      <c r="P807" s="3" t="str" cm="1">
        <f t="array" ref="P807">IF(C807="","",INDEX(FitCurve!$B$3:$B$1002,H807))</f>
        <v/>
      </c>
      <c r="Q807" s="3" t="str" cm="1">
        <f t="array" ref="Q807">IF(C807="","",INDEX(FitCurve!$B$3:$B$1002,I807))</f>
        <v/>
      </c>
      <c r="R807" s="3" t="str" cm="1">
        <f t="array" ref="R807">IF(C807="","",INDEX(FitCurve!$B$3:$B$1002,J807))</f>
        <v/>
      </c>
      <c r="S807" s="3" t="str" cm="1">
        <f t="array" ref="S807">IF(C807="","",INDEX(FitCurve!$B$3:$B$1002,K807))</f>
        <v/>
      </c>
    </row>
    <row r="808" spans="3:19" x14ac:dyDescent="0.25">
      <c r="C808" s="36"/>
      <c r="D808" s="3" t="str">
        <f>IF(C808="","",IF(OR(C808&gt;MAX(_xlfn.ANCHORARRAY(FitCurve!$E$3)),C808&lt;MIN(_xlfn.ANCHORARRAY(FitCurve!$E$3))),"Out of range",IF(CurveFitting!$N$3="5PL",10^(CurveFitting!$U$26-((LOG10(((CurveFitting!$U$25-CurveFitting!$U$24)/(C808-CurveFitting!$U$24))^(1/CurveFitting!$U$28)-1))/1)/CurveFitting!$U$27),
IF(CurveFitting!$N$3="4PL",10^(CurveFitting!$U$26-((LOG10((CurveFitting!$U$25-CurveFitting!$U$24)/(C808-CurveFitting!$U$24)-1))/CurveFitting!$U$27)),
IF(CurveFitting!$N$3="Linear",(C808-CurveFitting!$U$24)/CurveFitting!$U$25,
IF(CurveFitting!$N$3="Hyperbolic",CurveFitting!$U$25*C808/(CurveFitting!$U$24-C808),
IF(CurveFitting!$N$3="Exp1",CurveFitting!$U$26*LN(CurveFitting!$U$25/(CurveFitting!$U$25-C808)-CurveFitting!$U$24/(CurveFitting!$U$25-C808)),
IF(CurveFitting!$N$3="Exp2",CurveFitting!$U$26*LOG(CurveFitting!$U$24/(CurveFitting!$U$24-C808)-CurveFitting!$U$25/(CurveFitting!$U$24-C808)),""))))))))</f>
        <v/>
      </c>
      <c r="E808" s="3" t="str">
        <f>IFERROR(IF(C808="","",IF(OR(C808&gt;MAX(_xlfn.ANCHORARRAY(FitCurve!$E$3)),C808&lt;MIN(_xlfn.ANCHORARRAY(FitCurve!$E$3))),"Out of range","[ " &amp; TEXT(_xlfn.FORECAST.LINEAR(C808,R808:S808,N808:O808),"#.####") &amp; ", " &amp; TEXT(_xlfn.FORECAST.LINEAR(C808,P808:Q808,L808:M808),"#.####") &amp; " ]")),"")</f>
        <v/>
      </c>
      <c r="H808" s="52" t="str">
        <f>IF(C808="","",_xlfn.XMATCH(C808,FitCurve!AE808:AE1807,-1))</f>
        <v/>
      </c>
      <c r="I808" s="52" t="str">
        <f>IF(C808="","",_xlfn.XMATCH(C808,FitCurve!AE808:AE1807,1))</f>
        <v/>
      </c>
      <c r="J808" s="52" t="str">
        <f>IF(C808="","",_xlfn.XMATCH(C808,FitCurve!AF808:AF1807,-1))</f>
        <v/>
      </c>
      <c r="K808" s="52" t="str">
        <f>IF(C808="","",_xlfn.XMATCH(C808,FitCurve!AF808:AF1807,1))</f>
        <v/>
      </c>
      <c r="L808" s="3" t="str" cm="1">
        <f t="array" ref="L808">IF(C808="","",INDEX(FitCurve!$AE$3:$AE$1002,H808))</f>
        <v/>
      </c>
      <c r="M808" s="3" t="str" cm="1">
        <f t="array" ref="M808">IF(C808="","",INDEX(FitCurve!$AE$3:$AE$1002,I808))</f>
        <v/>
      </c>
      <c r="N808" s="3" t="str" cm="1">
        <f t="array" ref="N808">IF(C808="","",INDEX(FitCurve!$AF$3:$AF$1002,J808))</f>
        <v/>
      </c>
      <c r="O808" s="3" t="str" cm="1">
        <f t="array" ref="O808">IF(C808="","",INDEX(FitCurve!$AF$3:$AF$1002,K808))</f>
        <v/>
      </c>
      <c r="P808" s="3" t="str" cm="1">
        <f t="array" ref="P808">IF(C808="","",INDEX(FitCurve!$B$3:$B$1002,H808))</f>
        <v/>
      </c>
      <c r="Q808" s="3" t="str" cm="1">
        <f t="array" ref="Q808">IF(C808="","",INDEX(FitCurve!$B$3:$B$1002,I808))</f>
        <v/>
      </c>
      <c r="R808" s="3" t="str" cm="1">
        <f t="array" ref="R808">IF(C808="","",INDEX(FitCurve!$B$3:$B$1002,J808))</f>
        <v/>
      </c>
      <c r="S808" s="3" t="str" cm="1">
        <f t="array" ref="S808">IF(C808="","",INDEX(FitCurve!$B$3:$B$1002,K808))</f>
        <v/>
      </c>
    </row>
    <row r="809" spans="3:19" x14ac:dyDescent="0.25">
      <c r="C809" s="36"/>
      <c r="D809" s="3" t="str">
        <f>IF(C809="","",IF(OR(C809&gt;MAX(_xlfn.ANCHORARRAY(FitCurve!$E$3)),C809&lt;MIN(_xlfn.ANCHORARRAY(FitCurve!$E$3))),"Out of range",IF(CurveFitting!$N$3="5PL",10^(CurveFitting!$U$26-((LOG10(((CurveFitting!$U$25-CurveFitting!$U$24)/(C809-CurveFitting!$U$24))^(1/CurveFitting!$U$28)-1))/1)/CurveFitting!$U$27),
IF(CurveFitting!$N$3="4PL",10^(CurveFitting!$U$26-((LOG10((CurveFitting!$U$25-CurveFitting!$U$24)/(C809-CurveFitting!$U$24)-1))/CurveFitting!$U$27)),
IF(CurveFitting!$N$3="Linear",(C809-CurveFitting!$U$24)/CurveFitting!$U$25,
IF(CurveFitting!$N$3="Hyperbolic",CurveFitting!$U$25*C809/(CurveFitting!$U$24-C809),
IF(CurveFitting!$N$3="Exp1",CurveFitting!$U$26*LN(CurveFitting!$U$25/(CurveFitting!$U$25-C809)-CurveFitting!$U$24/(CurveFitting!$U$25-C809)),
IF(CurveFitting!$N$3="Exp2",CurveFitting!$U$26*LOG(CurveFitting!$U$24/(CurveFitting!$U$24-C809)-CurveFitting!$U$25/(CurveFitting!$U$24-C809)),""))))))))</f>
        <v/>
      </c>
      <c r="E809" s="3" t="str">
        <f>IFERROR(IF(C809="","",IF(OR(C809&gt;MAX(_xlfn.ANCHORARRAY(FitCurve!$E$3)),C809&lt;MIN(_xlfn.ANCHORARRAY(FitCurve!$E$3))),"Out of range","[ " &amp; TEXT(_xlfn.FORECAST.LINEAR(C809,R809:S809,N809:O809),"#.####") &amp; ", " &amp; TEXT(_xlfn.FORECAST.LINEAR(C809,P809:Q809,L809:M809),"#.####") &amp; " ]")),"")</f>
        <v/>
      </c>
      <c r="H809" s="52" t="str">
        <f>IF(C809="","",_xlfn.XMATCH(C809,FitCurve!AE809:AE1808,-1))</f>
        <v/>
      </c>
      <c r="I809" s="52" t="str">
        <f>IF(C809="","",_xlfn.XMATCH(C809,FitCurve!AE809:AE1808,1))</f>
        <v/>
      </c>
      <c r="J809" s="52" t="str">
        <f>IF(C809="","",_xlfn.XMATCH(C809,FitCurve!AF809:AF1808,-1))</f>
        <v/>
      </c>
      <c r="K809" s="52" t="str">
        <f>IF(C809="","",_xlfn.XMATCH(C809,FitCurve!AF809:AF1808,1))</f>
        <v/>
      </c>
      <c r="L809" s="3" t="str" cm="1">
        <f t="array" ref="L809">IF(C809="","",INDEX(FitCurve!$AE$3:$AE$1002,H809))</f>
        <v/>
      </c>
      <c r="M809" s="3" t="str" cm="1">
        <f t="array" ref="M809">IF(C809="","",INDEX(FitCurve!$AE$3:$AE$1002,I809))</f>
        <v/>
      </c>
      <c r="N809" s="3" t="str" cm="1">
        <f t="array" ref="N809">IF(C809="","",INDEX(FitCurve!$AF$3:$AF$1002,J809))</f>
        <v/>
      </c>
      <c r="O809" s="3" t="str" cm="1">
        <f t="array" ref="O809">IF(C809="","",INDEX(FitCurve!$AF$3:$AF$1002,K809))</f>
        <v/>
      </c>
      <c r="P809" s="3" t="str" cm="1">
        <f t="array" ref="P809">IF(C809="","",INDEX(FitCurve!$B$3:$B$1002,H809))</f>
        <v/>
      </c>
      <c r="Q809" s="3" t="str" cm="1">
        <f t="array" ref="Q809">IF(C809="","",INDEX(FitCurve!$B$3:$B$1002,I809))</f>
        <v/>
      </c>
      <c r="R809" s="3" t="str" cm="1">
        <f t="array" ref="R809">IF(C809="","",INDEX(FitCurve!$B$3:$B$1002,J809))</f>
        <v/>
      </c>
      <c r="S809" s="3" t="str" cm="1">
        <f t="array" ref="S809">IF(C809="","",INDEX(FitCurve!$B$3:$B$1002,K809))</f>
        <v/>
      </c>
    </row>
    <row r="810" spans="3:19" x14ac:dyDescent="0.25">
      <c r="C810" s="36"/>
      <c r="D810" s="3" t="str">
        <f>IF(C810="","",IF(OR(C810&gt;MAX(_xlfn.ANCHORARRAY(FitCurve!$E$3)),C810&lt;MIN(_xlfn.ANCHORARRAY(FitCurve!$E$3))),"Out of range",IF(CurveFitting!$N$3="5PL",10^(CurveFitting!$U$26-((LOG10(((CurveFitting!$U$25-CurveFitting!$U$24)/(C810-CurveFitting!$U$24))^(1/CurveFitting!$U$28)-1))/1)/CurveFitting!$U$27),
IF(CurveFitting!$N$3="4PL",10^(CurveFitting!$U$26-((LOG10((CurveFitting!$U$25-CurveFitting!$U$24)/(C810-CurveFitting!$U$24)-1))/CurveFitting!$U$27)),
IF(CurveFitting!$N$3="Linear",(C810-CurveFitting!$U$24)/CurveFitting!$U$25,
IF(CurveFitting!$N$3="Hyperbolic",CurveFitting!$U$25*C810/(CurveFitting!$U$24-C810),
IF(CurveFitting!$N$3="Exp1",CurveFitting!$U$26*LN(CurveFitting!$U$25/(CurveFitting!$U$25-C810)-CurveFitting!$U$24/(CurveFitting!$U$25-C810)),
IF(CurveFitting!$N$3="Exp2",CurveFitting!$U$26*LOG(CurveFitting!$U$24/(CurveFitting!$U$24-C810)-CurveFitting!$U$25/(CurveFitting!$U$24-C810)),""))))))))</f>
        <v/>
      </c>
      <c r="E810" s="3" t="str">
        <f>IFERROR(IF(C810="","",IF(OR(C810&gt;MAX(_xlfn.ANCHORARRAY(FitCurve!$E$3)),C810&lt;MIN(_xlfn.ANCHORARRAY(FitCurve!$E$3))),"Out of range","[ " &amp; TEXT(_xlfn.FORECAST.LINEAR(C810,R810:S810,N810:O810),"#.####") &amp; ", " &amp; TEXT(_xlfn.FORECAST.LINEAR(C810,P810:Q810,L810:M810),"#.####") &amp; " ]")),"")</f>
        <v/>
      </c>
      <c r="H810" s="52" t="str">
        <f>IF(C810="","",_xlfn.XMATCH(C810,FitCurve!AE810:AE1809,-1))</f>
        <v/>
      </c>
      <c r="I810" s="52" t="str">
        <f>IF(C810="","",_xlfn.XMATCH(C810,FitCurve!AE810:AE1809,1))</f>
        <v/>
      </c>
      <c r="J810" s="52" t="str">
        <f>IF(C810="","",_xlfn.XMATCH(C810,FitCurve!AF810:AF1809,-1))</f>
        <v/>
      </c>
      <c r="K810" s="52" t="str">
        <f>IF(C810="","",_xlfn.XMATCH(C810,FitCurve!AF810:AF1809,1))</f>
        <v/>
      </c>
      <c r="L810" s="3" t="str" cm="1">
        <f t="array" ref="L810">IF(C810="","",INDEX(FitCurve!$AE$3:$AE$1002,H810))</f>
        <v/>
      </c>
      <c r="M810" s="3" t="str" cm="1">
        <f t="array" ref="M810">IF(C810="","",INDEX(FitCurve!$AE$3:$AE$1002,I810))</f>
        <v/>
      </c>
      <c r="N810" s="3" t="str" cm="1">
        <f t="array" ref="N810">IF(C810="","",INDEX(FitCurve!$AF$3:$AF$1002,J810))</f>
        <v/>
      </c>
      <c r="O810" s="3" t="str" cm="1">
        <f t="array" ref="O810">IF(C810="","",INDEX(FitCurve!$AF$3:$AF$1002,K810))</f>
        <v/>
      </c>
      <c r="P810" s="3" t="str" cm="1">
        <f t="array" ref="P810">IF(C810="","",INDEX(FitCurve!$B$3:$B$1002,H810))</f>
        <v/>
      </c>
      <c r="Q810" s="3" t="str" cm="1">
        <f t="array" ref="Q810">IF(C810="","",INDEX(FitCurve!$B$3:$B$1002,I810))</f>
        <v/>
      </c>
      <c r="R810" s="3" t="str" cm="1">
        <f t="array" ref="R810">IF(C810="","",INDEX(FitCurve!$B$3:$B$1002,J810))</f>
        <v/>
      </c>
      <c r="S810" s="3" t="str" cm="1">
        <f t="array" ref="S810">IF(C810="","",INDEX(FitCurve!$B$3:$B$1002,K810))</f>
        <v/>
      </c>
    </row>
    <row r="811" spans="3:19" x14ac:dyDescent="0.25">
      <c r="C811" s="36"/>
      <c r="D811" s="3" t="str">
        <f>IF(C811="","",IF(OR(C811&gt;MAX(_xlfn.ANCHORARRAY(FitCurve!$E$3)),C811&lt;MIN(_xlfn.ANCHORARRAY(FitCurve!$E$3))),"Out of range",IF(CurveFitting!$N$3="5PL",10^(CurveFitting!$U$26-((LOG10(((CurveFitting!$U$25-CurveFitting!$U$24)/(C811-CurveFitting!$U$24))^(1/CurveFitting!$U$28)-1))/1)/CurveFitting!$U$27),
IF(CurveFitting!$N$3="4PL",10^(CurveFitting!$U$26-((LOG10((CurveFitting!$U$25-CurveFitting!$U$24)/(C811-CurveFitting!$U$24)-1))/CurveFitting!$U$27)),
IF(CurveFitting!$N$3="Linear",(C811-CurveFitting!$U$24)/CurveFitting!$U$25,
IF(CurveFitting!$N$3="Hyperbolic",CurveFitting!$U$25*C811/(CurveFitting!$U$24-C811),
IF(CurveFitting!$N$3="Exp1",CurveFitting!$U$26*LN(CurveFitting!$U$25/(CurveFitting!$U$25-C811)-CurveFitting!$U$24/(CurveFitting!$U$25-C811)),
IF(CurveFitting!$N$3="Exp2",CurveFitting!$U$26*LOG(CurveFitting!$U$24/(CurveFitting!$U$24-C811)-CurveFitting!$U$25/(CurveFitting!$U$24-C811)),""))))))))</f>
        <v/>
      </c>
      <c r="E811" s="3" t="str">
        <f>IFERROR(IF(C811="","",IF(OR(C811&gt;MAX(_xlfn.ANCHORARRAY(FitCurve!$E$3)),C811&lt;MIN(_xlfn.ANCHORARRAY(FitCurve!$E$3))),"Out of range","[ " &amp; TEXT(_xlfn.FORECAST.LINEAR(C811,R811:S811,N811:O811),"#.####") &amp; ", " &amp; TEXT(_xlfn.FORECAST.LINEAR(C811,P811:Q811,L811:M811),"#.####") &amp; " ]")),"")</f>
        <v/>
      </c>
      <c r="H811" s="52" t="str">
        <f>IF(C811="","",_xlfn.XMATCH(C811,FitCurve!AE811:AE1810,-1))</f>
        <v/>
      </c>
      <c r="I811" s="52" t="str">
        <f>IF(C811="","",_xlfn.XMATCH(C811,FitCurve!AE811:AE1810,1))</f>
        <v/>
      </c>
      <c r="J811" s="52" t="str">
        <f>IF(C811="","",_xlfn.XMATCH(C811,FitCurve!AF811:AF1810,-1))</f>
        <v/>
      </c>
      <c r="K811" s="52" t="str">
        <f>IF(C811="","",_xlfn.XMATCH(C811,FitCurve!AF811:AF1810,1))</f>
        <v/>
      </c>
      <c r="L811" s="3" t="str" cm="1">
        <f t="array" ref="L811">IF(C811="","",INDEX(FitCurve!$AE$3:$AE$1002,H811))</f>
        <v/>
      </c>
      <c r="M811" s="3" t="str" cm="1">
        <f t="array" ref="M811">IF(C811="","",INDEX(FitCurve!$AE$3:$AE$1002,I811))</f>
        <v/>
      </c>
      <c r="N811" s="3" t="str" cm="1">
        <f t="array" ref="N811">IF(C811="","",INDEX(FitCurve!$AF$3:$AF$1002,J811))</f>
        <v/>
      </c>
      <c r="O811" s="3" t="str" cm="1">
        <f t="array" ref="O811">IF(C811="","",INDEX(FitCurve!$AF$3:$AF$1002,K811))</f>
        <v/>
      </c>
      <c r="P811" s="3" t="str" cm="1">
        <f t="array" ref="P811">IF(C811="","",INDEX(FitCurve!$B$3:$B$1002,H811))</f>
        <v/>
      </c>
      <c r="Q811" s="3" t="str" cm="1">
        <f t="array" ref="Q811">IF(C811="","",INDEX(FitCurve!$B$3:$B$1002,I811))</f>
        <v/>
      </c>
      <c r="R811" s="3" t="str" cm="1">
        <f t="array" ref="R811">IF(C811="","",INDEX(FitCurve!$B$3:$B$1002,J811))</f>
        <v/>
      </c>
      <c r="S811" s="3" t="str" cm="1">
        <f t="array" ref="S811">IF(C811="","",INDEX(FitCurve!$B$3:$B$1002,K811))</f>
        <v/>
      </c>
    </row>
    <row r="812" spans="3:19" x14ac:dyDescent="0.25">
      <c r="C812" s="36"/>
      <c r="D812" s="3" t="str">
        <f>IF(C812="","",IF(OR(C812&gt;MAX(_xlfn.ANCHORARRAY(FitCurve!$E$3)),C812&lt;MIN(_xlfn.ANCHORARRAY(FitCurve!$E$3))),"Out of range",IF(CurveFitting!$N$3="5PL",10^(CurveFitting!$U$26-((LOG10(((CurveFitting!$U$25-CurveFitting!$U$24)/(C812-CurveFitting!$U$24))^(1/CurveFitting!$U$28)-1))/1)/CurveFitting!$U$27),
IF(CurveFitting!$N$3="4PL",10^(CurveFitting!$U$26-((LOG10((CurveFitting!$U$25-CurveFitting!$U$24)/(C812-CurveFitting!$U$24)-1))/CurveFitting!$U$27)),
IF(CurveFitting!$N$3="Linear",(C812-CurveFitting!$U$24)/CurveFitting!$U$25,
IF(CurveFitting!$N$3="Hyperbolic",CurveFitting!$U$25*C812/(CurveFitting!$U$24-C812),
IF(CurveFitting!$N$3="Exp1",CurveFitting!$U$26*LN(CurveFitting!$U$25/(CurveFitting!$U$25-C812)-CurveFitting!$U$24/(CurveFitting!$U$25-C812)),
IF(CurveFitting!$N$3="Exp2",CurveFitting!$U$26*LOG(CurveFitting!$U$24/(CurveFitting!$U$24-C812)-CurveFitting!$U$25/(CurveFitting!$U$24-C812)),""))))))))</f>
        <v/>
      </c>
      <c r="E812" s="3" t="str">
        <f>IFERROR(IF(C812="","",IF(OR(C812&gt;MAX(_xlfn.ANCHORARRAY(FitCurve!$E$3)),C812&lt;MIN(_xlfn.ANCHORARRAY(FitCurve!$E$3))),"Out of range","[ " &amp; TEXT(_xlfn.FORECAST.LINEAR(C812,R812:S812,N812:O812),"#.####") &amp; ", " &amp; TEXT(_xlfn.FORECAST.LINEAR(C812,P812:Q812,L812:M812),"#.####") &amp; " ]")),"")</f>
        <v/>
      </c>
      <c r="H812" s="52" t="str">
        <f>IF(C812="","",_xlfn.XMATCH(C812,FitCurve!AE812:AE1811,-1))</f>
        <v/>
      </c>
      <c r="I812" s="52" t="str">
        <f>IF(C812="","",_xlfn.XMATCH(C812,FitCurve!AE812:AE1811,1))</f>
        <v/>
      </c>
      <c r="J812" s="52" t="str">
        <f>IF(C812="","",_xlfn.XMATCH(C812,FitCurve!AF812:AF1811,-1))</f>
        <v/>
      </c>
      <c r="K812" s="52" t="str">
        <f>IF(C812="","",_xlfn.XMATCH(C812,FitCurve!AF812:AF1811,1))</f>
        <v/>
      </c>
      <c r="L812" s="3" t="str" cm="1">
        <f t="array" ref="L812">IF(C812="","",INDEX(FitCurve!$AE$3:$AE$1002,H812))</f>
        <v/>
      </c>
      <c r="M812" s="3" t="str" cm="1">
        <f t="array" ref="M812">IF(C812="","",INDEX(FitCurve!$AE$3:$AE$1002,I812))</f>
        <v/>
      </c>
      <c r="N812" s="3" t="str" cm="1">
        <f t="array" ref="N812">IF(C812="","",INDEX(FitCurve!$AF$3:$AF$1002,J812))</f>
        <v/>
      </c>
      <c r="O812" s="3" t="str" cm="1">
        <f t="array" ref="O812">IF(C812="","",INDEX(FitCurve!$AF$3:$AF$1002,K812))</f>
        <v/>
      </c>
      <c r="P812" s="3" t="str" cm="1">
        <f t="array" ref="P812">IF(C812="","",INDEX(FitCurve!$B$3:$B$1002,H812))</f>
        <v/>
      </c>
      <c r="Q812" s="3" t="str" cm="1">
        <f t="array" ref="Q812">IF(C812="","",INDEX(FitCurve!$B$3:$B$1002,I812))</f>
        <v/>
      </c>
      <c r="R812" s="3" t="str" cm="1">
        <f t="array" ref="R812">IF(C812="","",INDEX(FitCurve!$B$3:$B$1002,J812))</f>
        <v/>
      </c>
      <c r="S812" s="3" t="str" cm="1">
        <f t="array" ref="S812">IF(C812="","",INDEX(FitCurve!$B$3:$B$1002,K812))</f>
        <v/>
      </c>
    </row>
    <row r="813" spans="3:19" x14ac:dyDescent="0.25">
      <c r="C813" s="36"/>
      <c r="D813" s="3" t="str">
        <f>IF(C813="","",IF(OR(C813&gt;MAX(_xlfn.ANCHORARRAY(FitCurve!$E$3)),C813&lt;MIN(_xlfn.ANCHORARRAY(FitCurve!$E$3))),"Out of range",IF(CurveFitting!$N$3="5PL",10^(CurveFitting!$U$26-((LOG10(((CurveFitting!$U$25-CurveFitting!$U$24)/(C813-CurveFitting!$U$24))^(1/CurveFitting!$U$28)-1))/1)/CurveFitting!$U$27),
IF(CurveFitting!$N$3="4PL",10^(CurveFitting!$U$26-((LOG10((CurveFitting!$U$25-CurveFitting!$U$24)/(C813-CurveFitting!$U$24)-1))/CurveFitting!$U$27)),
IF(CurveFitting!$N$3="Linear",(C813-CurveFitting!$U$24)/CurveFitting!$U$25,
IF(CurveFitting!$N$3="Hyperbolic",CurveFitting!$U$25*C813/(CurveFitting!$U$24-C813),
IF(CurveFitting!$N$3="Exp1",CurveFitting!$U$26*LN(CurveFitting!$U$25/(CurveFitting!$U$25-C813)-CurveFitting!$U$24/(CurveFitting!$U$25-C813)),
IF(CurveFitting!$N$3="Exp2",CurveFitting!$U$26*LOG(CurveFitting!$U$24/(CurveFitting!$U$24-C813)-CurveFitting!$U$25/(CurveFitting!$U$24-C813)),""))))))))</f>
        <v/>
      </c>
      <c r="E813" s="3" t="str">
        <f>IFERROR(IF(C813="","",IF(OR(C813&gt;MAX(_xlfn.ANCHORARRAY(FitCurve!$E$3)),C813&lt;MIN(_xlfn.ANCHORARRAY(FitCurve!$E$3))),"Out of range","[ " &amp; TEXT(_xlfn.FORECAST.LINEAR(C813,R813:S813,N813:O813),"#.####") &amp; ", " &amp; TEXT(_xlfn.FORECAST.LINEAR(C813,P813:Q813,L813:M813),"#.####") &amp; " ]")),"")</f>
        <v/>
      </c>
      <c r="H813" s="52" t="str">
        <f>IF(C813="","",_xlfn.XMATCH(C813,FitCurve!AE813:AE1812,-1))</f>
        <v/>
      </c>
      <c r="I813" s="52" t="str">
        <f>IF(C813="","",_xlfn.XMATCH(C813,FitCurve!AE813:AE1812,1))</f>
        <v/>
      </c>
      <c r="J813" s="52" t="str">
        <f>IF(C813="","",_xlfn.XMATCH(C813,FitCurve!AF813:AF1812,-1))</f>
        <v/>
      </c>
      <c r="K813" s="52" t="str">
        <f>IF(C813="","",_xlfn.XMATCH(C813,FitCurve!AF813:AF1812,1))</f>
        <v/>
      </c>
      <c r="L813" s="3" t="str" cm="1">
        <f t="array" ref="L813">IF(C813="","",INDEX(FitCurve!$AE$3:$AE$1002,H813))</f>
        <v/>
      </c>
      <c r="M813" s="3" t="str" cm="1">
        <f t="array" ref="M813">IF(C813="","",INDEX(FitCurve!$AE$3:$AE$1002,I813))</f>
        <v/>
      </c>
      <c r="N813" s="3" t="str" cm="1">
        <f t="array" ref="N813">IF(C813="","",INDEX(FitCurve!$AF$3:$AF$1002,J813))</f>
        <v/>
      </c>
      <c r="O813" s="3" t="str" cm="1">
        <f t="array" ref="O813">IF(C813="","",INDEX(FitCurve!$AF$3:$AF$1002,K813))</f>
        <v/>
      </c>
      <c r="P813" s="3" t="str" cm="1">
        <f t="array" ref="P813">IF(C813="","",INDEX(FitCurve!$B$3:$B$1002,H813))</f>
        <v/>
      </c>
      <c r="Q813" s="3" t="str" cm="1">
        <f t="array" ref="Q813">IF(C813="","",INDEX(FitCurve!$B$3:$B$1002,I813))</f>
        <v/>
      </c>
      <c r="R813" s="3" t="str" cm="1">
        <f t="array" ref="R813">IF(C813="","",INDEX(FitCurve!$B$3:$B$1002,J813))</f>
        <v/>
      </c>
      <c r="S813" s="3" t="str" cm="1">
        <f t="array" ref="S813">IF(C813="","",INDEX(FitCurve!$B$3:$B$1002,K813))</f>
        <v/>
      </c>
    </row>
    <row r="814" spans="3:19" x14ac:dyDescent="0.25">
      <c r="C814" s="36"/>
      <c r="D814" s="3" t="str">
        <f>IF(C814="","",IF(OR(C814&gt;MAX(_xlfn.ANCHORARRAY(FitCurve!$E$3)),C814&lt;MIN(_xlfn.ANCHORARRAY(FitCurve!$E$3))),"Out of range",IF(CurveFitting!$N$3="5PL",10^(CurveFitting!$U$26-((LOG10(((CurveFitting!$U$25-CurveFitting!$U$24)/(C814-CurveFitting!$U$24))^(1/CurveFitting!$U$28)-1))/1)/CurveFitting!$U$27),
IF(CurveFitting!$N$3="4PL",10^(CurveFitting!$U$26-((LOG10((CurveFitting!$U$25-CurveFitting!$U$24)/(C814-CurveFitting!$U$24)-1))/CurveFitting!$U$27)),
IF(CurveFitting!$N$3="Linear",(C814-CurveFitting!$U$24)/CurveFitting!$U$25,
IF(CurveFitting!$N$3="Hyperbolic",CurveFitting!$U$25*C814/(CurveFitting!$U$24-C814),
IF(CurveFitting!$N$3="Exp1",CurveFitting!$U$26*LN(CurveFitting!$U$25/(CurveFitting!$U$25-C814)-CurveFitting!$U$24/(CurveFitting!$U$25-C814)),
IF(CurveFitting!$N$3="Exp2",CurveFitting!$U$26*LOG(CurveFitting!$U$24/(CurveFitting!$U$24-C814)-CurveFitting!$U$25/(CurveFitting!$U$24-C814)),""))))))))</f>
        <v/>
      </c>
      <c r="E814" s="3" t="str">
        <f>IFERROR(IF(C814="","",IF(OR(C814&gt;MAX(_xlfn.ANCHORARRAY(FitCurve!$E$3)),C814&lt;MIN(_xlfn.ANCHORARRAY(FitCurve!$E$3))),"Out of range","[ " &amp; TEXT(_xlfn.FORECAST.LINEAR(C814,R814:S814,N814:O814),"#.####") &amp; ", " &amp; TEXT(_xlfn.FORECAST.LINEAR(C814,P814:Q814,L814:M814),"#.####") &amp; " ]")),"")</f>
        <v/>
      </c>
      <c r="H814" s="52" t="str">
        <f>IF(C814="","",_xlfn.XMATCH(C814,FitCurve!AE814:AE1813,-1))</f>
        <v/>
      </c>
      <c r="I814" s="52" t="str">
        <f>IF(C814="","",_xlfn.XMATCH(C814,FitCurve!AE814:AE1813,1))</f>
        <v/>
      </c>
      <c r="J814" s="52" t="str">
        <f>IF(C814="","",_xlfn.XMATCH(C814,FitCurve!AF814:AF1813,-1))</f>
        <v/>
      </c>
      <c r="K814" s="52" t="str">
        <f>IF(C814="","",_xlfn.XMATCH(C814,FitCurve!AF814:AF1813,1))</f>
        <v/>
      </c>
      <c r="L814" s="3" t="str" cm="1">
        <f t="array" ref="L814">IF(C814="","",INDEX(FitCurve!$AE$3:$AE$1002,H814))</f>
        <v/>
      </c>
      <c r="M814" s="3" t="str" cm="1">
        <f t="array" ref="M814">IF(C814="","",INDEX(FitCurve!$AE$3:$AE$1002,I814))</f>
        <v/>
      </c>
      <c r="N814" s="3" t="str" cm="1">
        <f t="array" ref="N814">IF(C814="","",INDEX(FitCurve!$AF$3:$AF$1002,J814))</f>
        <v/>
      </c>
      <c r="O814" s="3" t="str" cm="1">
        <f t="array" ref="O814">IF(C814="","",INDEX(FitCurve!$AF$3:$AF$1002,K814))</f>
        <v/>
      </c>
      <c r="P814" s="3" t="str" cm="1">
        <f t="array" ref="P814">IF(C814="","",INDEX(FitCurve!$B$3:$B$1002,H814))</f>
        <v/>
      </c>
      <c r="Q814" s="3" t="str" cm="1">
        <f t="array" ref="Q814">IF(C814="","",INDEX(FitCurve!$B$3:$B$1002,I814))</f>
        <v/>
      </c>
      <c r="R814" s="3" t="str" cm="1">
        <f t="array" ref="R814">IF(C814="","",INDEX(FitCurve!$B$3:$B$1002,J814))</f>
        <v/>
      </c>
      <c r="S814" s="3" t="str" cm="1">
        <f t="array" ref="S814">IF(C814="","",INDEX(FitCurve!$B$3:$B$1002,K814))</f>
        <v/>
      </c>
    </row>
    <row r="815" spans="3:19" x14ac:dyDescent="0.25">
      <c r="C815" s="36"/>
      <c r="D815" s="3" t="str">
        <f>IF(C815="","",IF(OR(C815&gt;MAX(_xlfn.ANCHORARRAY(FitCurve!$E$3)),C815&lt;MIN(_xlfn.ANCHORARRAY(FitCurve!$E$3))),"Out of range",IF(CurveFitting!$N$3="5PL",10^(CurveFitting!$U$26-((LOG10(((CurveFitting!$U$25-CurveFitting!$U$24)/(C815-CurveFitting!$U$24))^(1/CurveFitting!$U$28)-1))/1)/CurveFitting!$U$27),
IF(CurveFitting!$N$3="4PL",10^(CurveFitting!$U$26-((LOG10((CurveFitting!$U$25-CurveFitting!$U$24)/(C815-CurveFitting!$U$24)-1))/CurveFitting!$U$27)),
IF(CurveFitting!$N$3="Linear",(C815-CurveFitting!$U$24)/CurveFitting!$U$25,
IF(CurveFitting!$N$3="Hyperbolic",CurveFitting!$U$25*C815/(CurveFitting!$U$24-C815),
IF(CurveFitting!$N$3="Exp1",CurveFitting!$U$26*LN(CurveFitting!$U$25/(CurveFitting!$U$25-C815)-CurveFitting!$U$24/(CurveFitting!$U$25-C815)),
IF(CurveFitting!$N$3="Exp2",CurveFitting!$U$26*LOG(CurveFitting!$U$24/(CurveFitting!$U$24-C815)-CurveFitting!$U$25/(CurveFitting!$U$24-C815)),""))))))))</f>
        <v/>
      </c>
      <c r="E815" s="3" t="str">
        <f>IFERROR(IF(C815="","",IF(OR(C815&gt;MAX(_xlfn.ANCHORARRAY(FitCurve!$E$3)),C815&lt;MIN(_xlfn.ANCHORARRAY(FitCurve!$E$3))),"Out of range","[ " &amp; TEXT(_xlfn.FORECAST.LINEAR(C815,R815:S815,N815:O815),"#.####") &amp; ", " &amp; TEXT(_xlfn.FORECAST.LINEAR(C815,P815:Q815,L815:M815),"#.####") &amp; " ]")),"")</f>
        <v/>
      </c>
      <c r="H815" s="52" t="str">
        <f>IF(C815="","",_xlfn.XMATCH(C815,FitCurve!AE815:AE1814,-1))</f>
        <v/>
      </c>
      <c r="I815" s="52" t="str">
        <f>IF(C815="","",_xlfn.XMATCH(C815,FitCurve!AE815:AE1814,1))</f>
        <v/>
      </c>
      <c r="J815" s="52" t="str">
        <f>IF(C815="","",_xlfn.XMATCH(C815,FitCurve!AF815:AF1814,-1))</f>
        <v/>
      </c>
      <c r="K815" s="52" t="str">
        <f>IF(C815="","",_xlfn.XMATCH(C815,FitCurve!AF815:AF1814,1))</f>
        <v/>
      </c>
      <c r="L815" s="3" t="str" cm="1">
        <f t="array" ref="L815">IF(C815="","",INDEX(FitCurve!$AE$3:$AE$1002,H815))</f>
        <v/>
      </c>
      <c r="M815" s="3" t="str" cm="1">
        <f t="array" ref="M815">IF(C815="","",INDEX(FitCurve!$AE$3:$AE$1002,I815))</f>
        <v/>
      </c>
      <c r="N815" s="3" t="str" cm="1">
        <f t="array" ref="N815">IF(C815="","",INDEX(FitCurve!$AF$3:$AF$1002,J815))</f>
        <v/>
      </c>
      <c r="O815" s="3" t="str" cm="1">
        <f t="array" ref="O815">IF(C815="","",INDEX(FitCurve!$AF$3:$AF$1002,K815))</f>
        <v/>
      </c>
      <c r="P815" s="3" t="str" cm="1">
        <f t="array" ref="P815">IF(C815="","",INDEX(FitCurve!$B$3:$B$1002,H815))</f>
        <v/>
      </c>
      <c r="Q815" s="3" t="str" cm="1">
        <f t="array" ref="Q815">IF(C815="","",INDEX(FitCurve!$B$3:$B$1002,I815))</f>
        <v/>
      </c>
      <c r="R815" s="3" t="str" cm="1">
        <f t="array" ref="R815">IF(C815="","",INDEX(FitCurve!$B$3:$B$1002,J815))</f>
        <v/>
      </c>
      <c r="S815" s="3" t="str" cm="1">
        <f t="array" ref="S815">IF(C815="","",INDEX(FitCurve!$B$3:$B$1002,K815))</f>
        <v/>
      </c>
    </row>
    <row r="816" spans="3:19" x14ac:dyDescent="0.25">
      <c r="C816" s="36"/>
      <c r="D816" s="3" t="str">
        <f>IF(C816="","",IF(OR(C816&gt;MAX(_xlfn.ANCHORARRAY(FitCurve!$E$3)),C816&lt;MIN(_xlfn.ANCHORARRAY(FitCurve!$E$3))),"Out of range",IF(CurveFitting!$N$3="5PL",10^(CurveFitting!$U$26-((LOG10(((CurveFitting!$U$25-CurveFitting!$U$24)/(C816-CurveFitting!$U$24))^(1/CurveFitting!$U$28)-1))/1)/CurveFitting!$U$27),
IF(CurveFitting!$N$3="4PL",10^(CurveFitting!$U$26-((LOG10((CurveFitting!$U$25-CurveFitting!$U$24)/(C816-CurveFitting!$U$24)-1))/CurveFitting!$U$27)),
IF(CurveFitting!$N$3="Linear",(C816-CurveFitting!$U$24)/CurveFitting!$U$25,
IF(CurveFitting!$N$3="Hyperbolic",CurveFitting!$U$25*C816/(CurveFitting!$U$24-C816),
IF(CurveFitting!$N$3="Exp1",CurveFitting!$U$26*LN(CurveFitting!$U$25/(CurveFitting!$U$25-C816)-CurveFitting!$U$24/(CurveFitting!$U$25-C816)),
IF(CurveFitting!$N$3="Exp2",CurveFitting!$U$26*LOG(CurveFitting!$U$24/(CurveFitting!$U$24-C816)-CurveFitting!$U$25/(CurveFitting!$U$24-C816)),""))))))))</f>
        <v/>
      </c>
      <c r="E816" s="3" t="str">
        <f>IFERROR(IF(C816="","",IF(OR(C816&gt;MAX(_xlfn.ANCHORARRAY(FitCurve!$E$3)),C816&lt;MIN(_xlfn.ANCHORARRAY(FitCurve!$E$3))),"Out of range","[ " &amp; TEXT(_xlfn.FORECAST.LINEAR(C816,R816:S816,N816:O816),"#.####") &amp; ", " &amp; TEXT(_xlfn.FORECAST.LINEAR(C816,P816:Q816,L816:M816),"#.####") &amp; " ]")),"")</f>
        <v/>
      </c>
      <c r="H816" s="52" t="str">
        <f>IF(C816="","",_xlfn.XMATCH(C816,FitCurve!AE816:AE1815,-1))</f>
        <v/>
      </c>
      <c r="I816" s="52" t="str">
        <f>IF(C816="","",_xlfn.XMATCH(C816,FitCurve!AE816:AE1815,1))</f>
        <v/>
      </c>
      <c r="J816" s="52" t="str">
        <f>IF(C816="","",_xlfn.XMATCH(C816,FitCurve!AF816:AF1815,-1))</f>
        <v/>
      </c>
      <c r="K816" s="52" t="str">
        <f>IF(C816="","",_xlfn.XMATCH(C816,FitCurve!AF816:AF1815,1))</f>
        <v/>
      </c>
      <c r="L816" s="3" t="str" cm="1">
        <f t="array" ref="L816">IF(C816="","",INDEX(FitCurve!$AE$3:$AE$1002,H816))</f>
        <v/>
      </c>
      <c r="M816" s="3" t="str" cm="1">
        <f t="array" ref="M816">IF(C816="","",INDEX(FitCurve!$AE$3:$AE$1002,I816))</f>
        <v/>
      </c>
      <c r="N816" s="3" t="str" cm="1">
        <f t="array" ref="N816">IF(C816="","",INDEX(FitCurve!$AF$3:$AF$1002,J816))</f>
        <v/>
      </c>
      <c r="O816" s="3" t="str" cm="1">
        <f t="array" ref="O816">IF(C816="","",INDEX(FitCurve!$AF$3:$AF$1002,K816))</f>
        <v/>
      </c>
      <c r="P816" s="3" t="str" cm="1">
        <f t="array" ref="P816">IF(C816="","",INDEX(FitCurve!$B$3:$B$1002,H816))</f>
        <v/>
      </c>
      <c r="Q816" s="3" t="str" cm="1">
        <f t="array" ref="Q816">IF(C816="","",INDEX(FitCurve!$B$3:$B$1002,I816))</f>
        <v/>
      </c>
      <c r="R816" s="3" t="str" cm="1">
        <f t="array" ref="R816">IF(C816="","",INDEX(FitCurve!$B$3:$B$1002,J816))</f>
        <v/>
      </c>
      <c r="S816" s="3" t="str" cm="1">
        <f t="array" ref="S816">IF(C816="","",INDEX(FitCurve!$B$3:$B$1002,K816))</f>
        <v/>
      </c>
    </row>
    <row r="817" spans="3:19" x14ac:dyDescent="0.25">
      <c r="C817" s="36"/>
      <c r="D817" s="3" t="str">
        <f>IF(C817="","",IF(OR(C817&gt;MAX(_xlfn.ANCHORARRAY(FitCurve!$E$3)),C817&lt;MIN(_xlfn.ANCHORARRAY(FitCurve!$E$3))),"Out of range",IF(CurveFitting!$N$3="5PL",10^(CurveFitting!$U$26-((LOG10(((CurveFitting!$U$25-CurveFitting!$U$24)/(C817-CurveFitting!$U$24))^(1/CurveFitting!$U$28)-1))/1)/CurveFitting!$U$27),
IF(CurveFitting!$N$3="4PL",10^(CurveFitting!$U$26-((LOG10((CurveFitting!$U$25-CurveFitting!$U$24)/(C817-CurveFitting!$U$24)-1))/CurveFitting!$U$27)),
IF(CurveFitting!$N$3="Linear",(C817-CurveFitting!$U$24)/CurveFitting!$U$25,
IF(CurveFitting!$N$3="Hyperbolic",CurveFitting!$U$25*C817/(CurveFitting!$U$24-C817),
IF(CurveFitting!$N$3="Exp1",CurveFitting!$U$26*LN(CurveFitting!$U$25/(CurveFitting!$U$25-C817)-CurveFitting!$U$24/(CurveFitting!$U$25-C817)),
IF(CurveFitting!$N$3="Exp2",CurveFitting!$U$26*LOG(CurveFitting!$U$24/(CurveFitting!$U$24-C817)-CurveFitting!$U$25/(CurveFitting!$U$24-C817)),""))))))))</f>
        <v/>
      </c>
      <c r="E817" s="3" t="str">
        <f>IFERROR(IF(C817="","",IF(OR(C817&gt;MAX(_xlfn.ANCHORARRAY(FitCurve!$E$3)),C817&lt;MIN(_xlfn.ANCHORARRAY(FitCurve!$E$3))),"Out of range","[ " &amp; TEXT(_xlfn.FORECAST.LINEAR(C817,R817:S817,N817:O817),"#.####") &amp; ", " &amp; TEXT(_xlfn.FORECAST.LINEAR(C817,P817:Q817,L817:M817),"#.####") &amp; " ]")),"")</f>
        <v/>
      </c>
      <c r="H817" s="52" t="str">
        <f>IF(C817="","",_xlfn.XMATCH(C817,FitCurve!AE817:AE1816,-1))</f>
        <v/>
      </c>
      <c r="I817" s="52" t="str">
        <f>IF(C817="","",_xlfn.XMATCH(C817,FitCurve!AE817:AE1816,1))</f>
        <v/>
      </c>
      <c r="J817" s="52" t="str">
        <f>IF(C817="","",_xlfn.XMATCH(C817,FitCurve!AF817:AF1816,-1))</f>
        <v/>
      </c>
      <c r="K817" s="52" t="str">
        <f>IF(C817="","",_xlfn.XMATCH(C817,FitCurve!AF817:AF1816,1))</f>
        <v/>
      </c>
      <c r="L817" s="3" t="str" cm="1">
        <f t="array" ref="L817">IF(C817="","",INDEX(FitCurve!$AE$3:$AE$1002,H817))</f>
        <v/>
      </c>
      <c r="M817" s="3" t="str" cm="1">
        <f t="array" ref="M817">IF(C817="","",INDEX(FitCurve!$AE$3:$AE$1002,I817))</f>
        <v/>
      </c>
      <c r="N817" s="3" t="str" cm="1">
        <f t="array" ref="N817">IF(C817="","",INDEX(FitCurve!$AF$3:$AF$1002,J817))</f>
        <v/>
      </c>
      <c r="O817" s="3" t="str" cm="1">
        <f t="array" ref="O817">IF(C817="","",INDEX(FitCurve!$AF$3:$AF$1002,K817))</f>
        <v/>
      </c>
      <c r="P817" s="3" t="str" cm="1">
        <f t="array" ref="P817">IF(C817="","",INDEX(FitCurve!$B$3:$B$1002,H817))</f>
        <v/>
      </c>
      <c r="Q817" s="3" t="str" cm="1">
        <f t="array" ref="Q817">IF(C817="","",INDEX(FitCurve!$B$3:$B$1002,I817))</f>
        <v/>
      </c>
      <c r="R817" s="3" t="str" cm="1">
        <f t="array" ref="R817">IF(C817="","",INDEX(FitCurve!$B$3:$B$1002,J817))</f>
        <v/>
      </c>
      <c r="S817" s="3" t="str" cm="1">
        <f t="array" ref="S817">IF(C817="","",INDEX(FitCurve!$B$3:$B$1002,K817))</f>
        <v/>
      </c>
    </row>
    <row r="818" spans="3:19" x14ac:dyDescent="0.25">
      <c r="C818" s="36"/>
      <c r="D818" s="3" t="str">
        <f>IF(C818="","",IF(OR(C818&gt;MAX(_xlfn.ANCHORARRAY(FitCurve!$E$3)),C818&lt;MIN(_xlfn.ANCHORARRAY(FitCurve!$E$3))),"Out of range",IF(CurveFitting!$N$3="5PL",10^(CurveFitting!$U$26-((LOG10(((CurveFitting!$U$25-CurveFitting!$U$24)/(C818-CurveFitting!$U$24))^(1/CurveFitting!$U$28)-1))/1)/CurveFitting!$U$27),
IF(CurveFitting!$N$3="4PL",10^(CurveFitting!$U$26-((LOG10((CurveFitting!$U$25-CurveFitting!$U$24)/(C818-CurveFitting!$U$24)-1))/CurveFitting!$U$27)),
IF(CurveFitting!$N$3="Linear",(C818-CurveFitting!$U$24)/CurveFitting!$U$25,
IF(CurveFitting!$N$3="Hyperbolic",CurveFitting!$U$25*C818/(CurveFitting!$U$24-C818),
IF(CurveFitting!$N$3="Exp1",CurveFitting!$U$26*LN(CurveFitting!$U$25/(CurveFitting!$U$25-C818)-CurveFitting!$U$24/(CurveFitting!$U$25-C818)),
IF(CurveFitting!$N$3="Exp2",CurveFitting!$U$26*LOG(CurveFitting!$U$24/(CurveFitting!$U$24-C818)-CurveFitting!$U$25/(CurveFitting!$U$24-C818)),""))))))))</f>
        <v/>
      </c>
      <c r="E818" s="3" t="str">
        <f>IFERROR(IF(C818="","",IF(OR(C818&gt;MAX(_xlfn.ANCHORARRAY(FitCurve!$E$3)),C818&lt;MIN(_xlfn.ANCHORARRAY(FitCurve!$E$3))),"Out of range","[ " &amp; TEXT(_xlfn.FORECAST.LINEAR(C818,R818:S818,N818:O818),"#.####") &amp; ", " &amp; TEXT(_xlfn.FORECAST.LINEAR(C818,P818:Q818,L818:M818),"#.####") &amp; " ]")),"")</f>
        <v/>
      </c>
      <c r="H818" s="52" t="str">
        <f>IF(C818="","",_xlfn.XMATCH(C818,FitCurve!AE818:AE1817,-1))</f>
        <v/>
      </c>
      <c r="I818" s="52" t="str">
        <f>IF(C818="","",_xlfn.XMATCH(C818,FitCurve!AE818:AE1817,1))</f>
        <v/>
      </c>
      <c r="J818" s="52" t="str">
        <f>IF(C818="","",_xlfn.XMATCH(C818,FitCurve!AF818:AF1817,-1))</f>
        <v/>
      </c>
      <c r="K818" s="52" t="str">
        <f>IF(C818="","",_xlfn.XMATCH(C818,FitCurve!AF818:AF1817,1))</f>
        <v/>
      </c>
      <c r="L818" s="3" t="str" cm="1">
        <f t="array" ref="L818">IF(C818="","",INDEX(FitCurve!$AE$3:$AE$1002,H818))</f>
        <v/>
      </c>
      <c r="M818" s="3" t="str" cm="1">
        <f t="array" ref="M818">IF(C818="","",INDEX(FitCurve!$AE$3:$AE$1002,I818))</f>
        <v/>
      </c>
      <c r="N818" s="3" t="str" cm="1">
        <f t="array" ref="N818">IF(C818="","",INDEX(FitCurve!$AF$3:$AF$1002,J818))</f>
        <v/>
      </c>
      <c r="O818" s="3" t="str" cm="1">
        <f t="array" ref="O818">IF(C818="","",INDEX(FitCurve!$AF$3:$AF$1002,K818))</f>
        <v/>
      </c>
      <c r="P818" s="3" t="str" cm="1">
        <f t="array" ref="P818">IF(C818="","",INDEX(FitCurve!$B$3:$B$1002,H818))</f>
        <v/>
      </c>
      <c r="Q818" s="3" t="str" cm="1">
        <f t="array" ref="Q818">IF(C818="","",INDEX(FitCurve!$B$3:$B$1002,I818))</f>
        <v/>
      </c>
      <c r="R818" s="3" t="str" cm="1">
        <f t="array" ref="R818">IF(C818="","",INDEX(FitCurve!$B$3:$B$1002,J818))</f>
        <v/>
      </c>
      <c r="S818" s="3" t="str" cm="1">
        <f t="array" ref="S818">IF(C818="","",INDEX(FitCurve!$B$3:$B$1002,K818))</f>
        <v/>
      </c>
    </row>
    <row r="819" spans="3:19" x14ac:dyDescent="0.25">
      <c r="C819" s="36"/>
      <c r="D819" s="3" t="str">
        <f>IF(C819="","",IF(OR(C819&gt;MAX(_xlfn.ANCHORARRAY(FitCurve!$E$3)),C819&lt;MIN(_xlfn.ANCHORARRAY(FitCurve!$E$3))),"Out of range",IF(CurveFitting!$N$3="5PL",10^(CurveFitting!$U$26-((LOG10(((CurveFitting!$U$25-CurveFitting!$U$24)/(C819-CurveFitting!$U$24))^(1/CurveFitting!$U$28)-1))/1)/CurveFitting!$U$27),
IF(CurveFitting!$N$3="4PL",10^(CurveFitting!$U$26-((LOG10((CurveFitting!$U$25-CurveFitting!$U$24)/(C819-CurveFitting!$U$24)-1))/CurveFitting!$U$27)),
IF(CurveFitting!$N$3="Linear",(C819-CurveFitting!$U$24)/CurveFitting!$U$25,
IF(CurveFitting!$N$3="Hyperbolic",CurveFitting!$U$25*C819/(CurveFitting!$U$24-C819),
IF(CurveFitting!$N$3="Exp1",CurveFitting!$U$26*LN(CurveFitting!$U$25/(CurveFitting!$U$25-C819)-CurveFitting!$U$24/(CurveFitting!$U$25-C819)),
IF(CurveFitting!$N$3="Exp2",CurveFitting!$U$26*LOG(CurveFitting!$U$24/(CurveFitting!$U$24-C819)-CurveFitting!$U$25/(CurveFitting!$U$24-C819)),""))))))))</f>
        <v/>
      </c>
      <c r="E819" s="3" t="str">
        <f>IFERROR(IF(C819="","",IF(OR(C819&gt;MAX(_xlfn.ANCHORARRAY(FitCurve!$E$3)),C819&lt;MIN(_xlfn.ANCHORARRAY(FitCurve!$E$3))),"Out of range","[ " &amp; TEXT(_xlfn.FORECAST.LINEAR(C819,R819:S819,N819:O819),"#.####") &amp; ", " &amp; TEXT(_xlfn.FORECAST.LINEAR(C819,P819:Q819,L819:M819),"#.####") &amp; " ]")),"")</f>
        <v/>
      </c>
      <c r="H819" s="52" t="str">
        <f>IF(C819="","",_xlfn.XMATCH(C819,FitCurve!AE819:AE1818,-1))</f>
        <v/>
      </c>
      <c r="I819" s="52" t="str">
        <f>IF(C819="","",_xlfn.XMATCH(C819,FitCurve!AE819:AE1818,1))</f>
        <v/>
      </c>
      <c r="J819" s="52" t="str">
        <f>IF(C819="","",_xlfn.XMATCH(C819,FitCurve!AF819:AF1818,-1))</f>
        <v/>
      </c>
      <c r="K819" s="52" t="str">
        <f>IF(C819="","",_xlfn.XMATCH(C819,FitCurve!AF819:AF1818,1))</f>
        <v/>
      </c>
      <c r="L819" s="3" t="str" cm="1">
        <f t="array" ref="L819">IF(C819="","",INDEX(FitCurve!$AE$3:$AE$1002,H819))</f>
        <v/>
      </c>
      <c r="M819" s="3" t="str" cm="1">
        <f t="array" ref="M819">IF(C819="","",INDEX(FitCurve!$AE$3:$AE$1002,I819))</f>
        <v/>
      </c>
      <c r="N819" s="3" t="str" cm="1">
        <f t="array" ref="N819">IF(C819="","",INDEX(FitCurve!$AF$3:$AF$1002,J819))</f>
        <v/>
      </c>
      <c r="O819" s="3" t="str" cm="1">
        <f t="array" ref="O819">IF(C819="","",INDEX(FitCurve!$AF$3:$AF$1002,K819))</f>
        <v/>
      </c>
      <c r="P819" s="3" t="str" cm="1">
        <f t="array" ref="P819">IF(C819="","",INDEX(FitCurve!$B$3:$B$1002,H819))</f>
        <v/>
      </c>
      <c r="Q819" s="3" t="str" cm="1">
        <f t="array" ref="Q819">IF(C819="","",INDEX(FitCurve!$B$3:$B$1002,I819))</f>
        <v/>
      </c>
      <c r="R819" s="3" t="str" cm="1">
        <f t="array" ref="R819">IF(C819="","",INDEX(FitCurve!$B$3:$B$1002,J819))</f>
        <v/>
      </c>
      <c r="S819" s="3" t="str" cm="1">
        <f t="array" ref="S819">IF(C819="","",INDEX(FitCurve!$B$3:$B$1002,K819))</f>
        <v/>
      </c>
    </row>
    <row r="820" spans="3:19" x14ac:dyDescent="0.25">
      <c r="C820" s="36"/>
      <c r="D820" s="3" t="str">
        <f>IF(C820="","",IF(OR(C820&gt;MAX(_xlfn.ANCHORARRAY(FitCurve!$E$3)),C820&lt;MIN(_xlfn.ANCHORARRAY(FitCurve!$E$3))),"Out of range",IF(CurveFitting!$N$3="5PL",10^(CurveFitting!$U$26-((LOG10(((CurveFitting!$U$25-CurveFitting!$U$24)/(C820-CurveFitting!$U$24))^(1/CurveFitting!$U$28)-1))/1)/CurveFitting!$U$27),
IF(CurveFitting!$N$3="4PL",10^(CurveFitting!$U$26-((LOG10((CurveFitting!$U$25-CurveFitting!$U$24)/(C820-CurveFitting!$U$24)-1))/CurveFitting!$U$27)),
IF(CurveFitting!$N$3="Linear",(C820-CurveFitting!$U$24)/CurveFitting!$U$25,
IF(CurveFitting!$N$3="Hyperbolic",CurveFitting!$U$25*C820/(CurveFitting!$U$24-C820),
IF(CurveFitting!$N$3="Exp1",CurveFitting!$U$26*LN(CurveFitting!$U$25/(CurveFitting!$U$25-C820)-CurveFitting!$U$24/(CurveFitting!$U$25-C820)),
IF(CurveFitting!$N$3="Exp2",CurveFitting!$U$26*LOG(CurveFitting!$U$24/(CurveFitting!$U$24-C820)-CurveFitting!$U$25/(CurveFitting!$U$24-C820)),""))))))))</f>
        <v/>
      </c>
      <c r="E820" s="3" t="str">
        <f>IFERROR(IF(C820="","",IF(OR(C820&gt;MAX(_xlfn.ANCHORARRAY(FitCurve!$E$3)),C820&lt;MIN(_xlfn.ANCHORARRAY(FitCurve!$E$3))),"Out of range","[ " &amp; TEXT(_xlfn.FORECAST.LINEAR(C820,R820:S820,N820:O820),"#.####") &amp; ", " &amp; TEXT(_xlfn.FORECAST.LINEAR(C820,P820:Q820,L820:M820),"#.####") &amp; " ]")),"")</f>
        <v/>
      </c>
      <c r="H820" s="52" t="str">
        <f>IF(C820="","",_xlfn.XMATCH(C820,FitCurve!AE820:AE1819,-1))</f>
        <v/>
      </c>
      <c r="I820" s="52" t="str">
        <f>IF(C820="","",_xlfn.XMATCH(C820,FitCurve!AE820:AE1819,1))</f>
        <v/>
      </c>
      <c r="J820" s="52" t="str">
        <f>IF(C820="","",_xlfn.XMATCH(C820,FitCurve!AF820:AF1819,-1))</f>
        <v/>
      </c>
      <c r="K820" s="52" t="str">
        <f>IF(C820="","",_xlfn.XMATCH(C820,FitCurve!AF820:AF1819,1))</f>
        <v/>
      </c>
      <c r="L820" s="3" t="str" cm="1">
        <f t="array" ref="L820">IF(C820="","",INDEX(FitCurve!$AE$3:$AE$1002,H820))</f>
        <v/>
      </c>
      <c r="M820" s="3" t="str" cm="1">
        <f t="array" ref="M820">IF(C820="","",INDEX(FitCurve!$AE$3:$AE$1002,I820))</f>
        <v/>
      </c>
      <c r="N820" s="3" t="str" cm="1">
        <f t="array" ref="N820">IF(C820="","",INDEX(FitCurve!$AF$3:$AF$1002,J820))</f>
        <v/>
      </c>
      <c r="O820" s="3" t="str" cm="1">
        <f t="array" ref="O820">IF(C820="","",INDEX(FitCurve!$AF$3:$AF$1002,K820))</f>
        <v/>
      </c>
      <c r="P820" s="3" t="str" cm="1">
        <f t="array" ref="P820">IF(C820="","",INDEX(FitCurve!$B$3:$B$1002,H820))</f>
        <v/>
      </c>
      <c r="Q820" s="3" t="str" cm="1">
        <f t="array" ref="Q820">IF(C820="","",INDEX(FitCurve!$B$3:$B$1002,I820))</f>
        <v/>
      </c>
      <c r="R820" s="3" t="str" cm="1">
        <f t="array" ref="R820">IF(C820="","",INDEX(FitCurve!$B$3:$B$1002,J820))</f>
        <v/>
      </c>
      <c r="S820" s="3" t="str" cm="1">
        <f t="array" ref="S820">IF(C820="","",INDEX(FitCurve!$B$3:$B$1002,K820))</f>
        <v/>
      </c>
    </row>
    <row r="821" spans="3:19" x14ac:dyDescent="0.25">
      <c r="C821" s="36"/>
      <c r="D821" s="3" t="str">
        <f>IF(C821="","",IF(OR(C821&gt;MAX(_xlfn.ANCHORARRAY(FitCurve!$E$3)),C821&lt;MIN(_xlfn.ANCHORARRAY(FitCurve!$E$3))),"Out of range",IF(CurveFitting!$N$3="5PL",10^(CurveFitting!$U$26-((LOG10(((CurveFitting!$U$25-CurveFitting!$U$24)/(C821-CurveFitting!$U$24))^(1/CurveFitting!$U$28)-1))/1)/CurveFitting!$U$27),
IF(CurveFitting!$N$3="4PL",10^(CurveFitting!$U$26-((LOG10((CurveFitting!$U$25-CurveFitting!$U$24)/(C821-CurveFitting!$U$24)-1))/CurveFitting!$U$27)),
IF(CurveFitting!$N$3="Linear",(C821-CurveFitting!$U$24)/CurveFitting!$U$25,
IF(CurveFitting!$N$3="Hyperbolic",CurveFitting!$U$25*C821/(CurveFitting!$U$24-C821),
IF(CurveFitting!$N$3="Exp1",CurveFitting!$U$26*LN(CurveFitting!$U$25/(CurveFitting!$U$25-C821)-CurveFitting!$U$24/(CurveFitting!$U$25-C821)),
IF(CurveFitting!$N$3="Exp2",CurveFitting!$U$26*LOG(CurveFitting!$U$24/(CurveFitting!$U$24-C821)-CurveFitting!$U$25/(CurveFitting!$U$24-C821)),""))))))))</f>
        <v/>
      </c>
      <c r="E821" s="3" t="str">
        <f>IFERROR(IF(C821="","",IF(OR(C821&gt;MAX(_xlfn.ANCHORARRAY(FitCurve!$E$3)),C821&lt;MIN(_xlfn.ANCHORARRAY(FitCurve!$E$3))),"Out of range","[ " &amp; TEXT(_xlfn.FORECAST.LINEAR(C821,R821:S821,N821:O821),"#.####") &amp; ", " &amp; TEXT(_xlfn.FORECAST.LINEAR(C821,P821:Q821,L821:M821),"#.####") &amp; " ]")),"")</f>
        <v/>
      </c>
      <c r="H821" s="52" t="str">
        <f>IF(C821="","",_xlfn.XMATCH(C821,FitCurve!AE821:AE1820,-1))</f>
        <v/>
      </c>
      <c r="I821" s="52" t="str">
        <f>IF(C821="","",_xlfn.XMATCH(C821,FitCurve!AE821:AE1820,1))</f>
        <v/>
      </c>
      <c r="J821" s="52" t="str">
        <f>IF(C821="","",_xlfn.XMATCH(C821,FitCurve!AF821:AF1820,-1))</f>
        <v/>
      </c>
      <c r="K821" s="52" t="str">
        <f>IF(C821="","",_xlfn.XMATCH(C821,FitCurve!AF821:AF1820,1))</f>
        <v/>
      </c>
      <c r="L821" s="3" t="str" cm="1">
        <f t="array" ref="L821">IF(C821="","",INDEX(FitCurve!$AE$3:$AE$1002,H821))</f>
        <v/>
      </c>
      <c r="M821" s="3" t="str" cm="1">
        <f t="array" ref="M821">IF(C821="","",INDEX(FitCurve!$AE$3:$AE$1002,I821))</f>
        <v/>
      </c>
      <c r="N821" s="3" t="str" cm="1">
        <f t="array" ref="N821">IF(C821="","",INDEX(FitCurve!$AF$3:$AF$1002,J821))</f>
        <v/>
      </c>
      <c r="O821" s="3" t="str" cm="1">
        <f t="array" ref="O821">IF(C821="","",INDEX(FitCurve!$AF$3:$AF$1002,K821))</f>
        <v/>
      </c>
      <c r="P821" s="3" t="str" cm="1">
        <f t="array" ref="P821">IF(C821="","",INDEX(FitCurve!$B$3:$B$1002,H821))</f>
        <v/>
      </c>
      <c r="Q821" s="3" t="str" cm="1">
        <f t="array" ref="Q821">IF(C821="","",INDEX(FitCurve!$B$3:$B$1002,I821))</f>
        <v/>
      </c>
      <c r="R821" s="3" t="str" cm="1">
        <f t="array" ref="R821">IF(C821="","",INDEX(FitCurve!$B$3:$B$1002,J821))</f>
        <v/>
      </c>
      <c r="S821" s="3" t="str" cm="1">
        <f t="array" ref="S821">IF(C821="","",INDEX(FitCurve!$B$3:$B$1002,K821))</f>
        <v/>
      </c>
    </row>
    <row r="822" spans="3:19" x14ac:dyDescent="0.25">
      <c r="C822" s="36"/>
      <c r="D822" s="3" t="str">
        <f>IF(C822="","",IF(OR(C822&gt;MAX(_xlfn.ANCHORARRAY(FitCurve!$E$3)),C822&lt;MIN(_xlfn.ANCHORARRAY(FitCurve!$E$3))),"Out of range",IF(CurveFitting!$N$3="5PL",10^(CurveFitting!$U$26-((LOG10(((CurveFitting!$U$25-CurveFitting!$U$24)/(C822-CurveFitting!$U$24))^(1/CurveFitting!$U$28)-1))/1)/CurveFitting!$U$27),
IF(CurveFitting!$N$3="4PL",10^(CurveFitting!$U$26-((LOG10((CurveFitting!$U$25-CurveFitting!$U$24)/(C822-CurveFitting!$U$24)-1))/CurveFitting!$U$27)),
IF(CurveFitting!$N$3="Linear",(C822-CurveFitting!$U$24)/CurveFitting!$U$25,
IF(CurveFitting!$N$3="Hyperbolic",CurveFitting!$U$25*C822/(CurveFitting!$U$24-C822),
IF(CurveFitting!$N$3="Exp1",CurveFitting!$U$26*LN(CurveFitting!$U$25/(CurveFitting!$U$25-C822)-CurveFitting!$U$24/(CurveFitting!$U$25-C822)),
IF(CurveFitting!$N$3="Exp2",CurveFitting!$U$26*LOG(CurveFitting!$U$24/(CurveFitting!$U$24-C822)-CurveFitting!$U$25/(CurveFitting!$U$24-C822)),""))))))))</f>
        <v/>
      </c>
      <c r="E822" s="3" t="str">
        <f>IFERROR(IF(C822="","",IF(OR(C822&gt;MAX(_xlfn.ANCHORARRAY(FitCurve!$E$3)),C822&lt;MIN(_xlfn.ANCHORARRAY(FitCurve!$E$3))),"Out of range","[ " &amp; TEXT(_xlfn.FORECAST.LINEAR(C822,R822:S822,N822:O822),"#.####") &amp; ", " &amp; TEXT(_xlfn.FORECAST.LINEAR(C822,P822:Q822,L822:M822),"#.####") &amp; " ]")),"")</f>
        <v/>
      </c>
      <c r="H822" s="52" t="str">
        <f>IF(C822="","",_xlfn.XMATCH(C822,FitCurve!AE822:AE1821,-1))</f>
        <v/>
      </c>
      <c r="I822" s="52" t="str">
        <f>IF(C822="","",_xlfn.XMATCH(C822,FitCurve!AE822:AE1821,1))</f>
        <v/>
      </c>
      <c r="J822" s="52" t="str">
        <f>IF(C822="","",_xlfn.XMATCH(C822,FitCurve!AF822:AF1821,-1))</f>
        <v/>
      </c>
      <c r="K822" s="52" t="str">
        <f>IF(C822="","",_xlfn.XMATCH(C822,FitCurve!AF822:AF1821,1))</f>
        <v/>
      </c>
      <c r="L822" s="3" t="str" cm="1">
        <f t="array" ref="L822">IF(C822="","",INDEX(FitCurve!$AE$3:$AE$1002,H822))</f>
        <v/>
      </c>
      <c r="M822" s="3" t="str" cm="1">
        <f t="array" ref="M822">IF(C822="","",INDEX(FitCurve!$AE$3:$AE$1002,I822))</f>
        <v/>
      </c>
      <c r="N822" s="3" t="str" cm="1">
        <f t="array" ref="N822">IF(C822="","",INDEX(FitCurve!$AF$3:$AF$1002,J822))</f>
        <v/>
      </c>
      <c r="O822" s="3" t="str" cm="1">
        <f t="array" ref="O822">IF(C822="","",INDEX(FitCurve!$AF$3:$AF$1002,K822))</f>
        <v/>
      </c>
      <c r="P822" s="3" t="str" cm="1">
        <f t="array" ref="P822">IF(C822="","",INDEX(FitCurve!$B$3:$B$1002,H822))</f>
        <v/>
      </c>
      <c r="Q822" s="3" t="str" cm="1">
        <f t="array" ref="Q822">IF(C822="","",INDEX(FitCurve!$B$3:$B$1002,I822))</f>
        <v/>
      </c>
      <c r="R822" s="3" t="str" cm="1">
        <f t="array" ref="R822">IF(C822="","",INDEX(FitCurve!$B$3:$B$1002,J822))</f>
        <v/>
      </c>
      <c r="S822" s="3" t="str" cm="1">
        <f t="array" ref="S822">IF(C822="","",INDEX(FitCurve!$B$3:$B$1002,K822))</f>
        <v/>
      </c>
    </row>
    <row r="823" spans="3:19" x14ac:dyDescent="0.25">
      <c r="C823" s="36"/>
      <c r="D823" s="3" t="str">
        <f>IF(C823="","",IF(OR(C823&gt;MAX(_xlfn.ANCHORARRAY(FitCurve!$E$3)),C823&lt;MIN(_xlfn.ANCHORARRAY(FitCurve!$E$3))),"Out of range",IF(CurveFitting!$N$3="5PL",10^(CurveFitting!$U$26-((LOG10(((CurveFitting!$U$25-CurveFitting!$U$24)/(C823-CurveFitting!$U$24))^(1/CurveFitting!$U$28)-1))/1)/CurveFitting!$U$27),
IF(CurveFitting!$N$3="4PL",10^(CurveFitting!$U$26-((LOG10((CurveFitting!$U$25-CurveFitting!$U$24)/(C823-CurveFitting!$U$24)-1))/CurveFitting!$U$27)),
IF(CurveFitting!$N$3="Linear",(C823-CurveFitting!$U$24)/CurveFitting!$U$25,
IF(CurveFitting!$N$3="Hyperbolic",CurveFitting!$U$25*C823/(CurveFitting!$U$24-C823),
IF(CurveFitting!$N$3="Exp1",CurveFitting!$U$26*LN(CurveFitting!$U$25/(CurveFitting!$U$25-C823)-CurveFitting!$U$24/(CurveFitting!$U$25-C823)),
IF(CurveFitting!$N$3="Exp2",CurveFitting!$U$26*LOG(CurveFitting!$U$24/(CurveFitting!$U$24-C823)-CurveFitting!$U$25/(CurveFitting!$U$24-C823)),""))))))))</f>
        <v/>
      </c>
      <c r="E823" s="3" t="str">
        <f>IFERROR(IF(C823="","",IF(OR(C823&gt;MAX(_xlfn.ANCHORARRAY(FitCurve!$E$3)),C823&lt;MIN(_xlfn.ANCHORARRAY(FitCurve!$E$3))),"Out of range","[ " &amp; TEXT(_xlfn.FORECAST.LINEAR(C823,R823:S823,N823:O823),"#.####") &amp; ", " &amp; TEXT(_xlfn.FORECAST.LINEAR(C823,P823:Q823,L823:M823),"#.####") &amp; " ]")),"")</f>
        <v/>
      </c>
      <c r="H823" s="52" t="str">
        <f>IF(C823="","",_xlfn.XMATCH(C823,FitCurve!AE823:AE1822,-1))</f>
        <v/>
      </c>
      <c r="I823" s="52" t="str">
        <f>IF(C823="","",_xlfn.XMATCH(C823,FitCurve!AE823:AE1822,1))</f>
        <v/>
      </c>
      <c r="J823" s="52" t="str">
        <f>IF(C823="","",_xlfn.XMATCH(C823,FitCurve!AF823:AF1822,-1))</f>
        <v/>
      </c>
      <c r="K823" s="52" t="str">
        <f>IF(C823="","",_xlfn.XMATCH(C823,FitCurve!AF823:AF1822,1))</f>
        <v/>
      </c>
      <c r="L823" s="3" t="str" cm="1">
        <f t="array" ref="L823">IF(C823="","",INDEX(FitCurve!$AE$3:$AE$1002,H823))</f>
        <v/>
      </c>
      <c r="M823" s="3" t="str" cm="1">
        <f t="array" ref="M823">IF(C823="","",INDEX(FitCurve!$AE$3:$AE$1002,I823))</f>
        <v/>
      </c>
      <c r="N823" s="3" t="str" cm="1">
        <f t="array" ref="N823">IF(C823="","",INDEX(FitCurve!$AF$3:$AF$1002,J823))</f>
        <v/>
      </c>
      <c r="O823" s="3" t="str" cm="1">
        <f t="array" ref="O823">IF(C823="","",INDEX(FitCurve!$AF$3:$AF$1002,K823))</f>
        <v/>
      </c>
      <c r="P823" s="3" t="str" cm="1">
        <f t="array" ref="P823">IF(C823="","",INDEX(FitCurve!$B$3:$B$1002,H823))</f>
        <v/>
      </c>
      <c r="Q823" s="3" t="str" cm="1">
        <f t="array" ref="Q823">IF(C823="","",INDEX(FitCurve!$B$3:$B$1002,I823))</f>
        <v/>
      </c>
      <c r="R823" s="3" t="str" cm="1">
        <f t="array" ref="R823">IF(C823="","",INDEX(FitCurve!$B$3:$B$1002,J823))</f>
        <v/>
      </c>
      <c r="S823" s="3" t="str" cm="1">
        <f t="array" ref="S823">IF(C823="","",INDEX(FitCurve!$B$3:$B$1002,K823))</f>
        <v/>
      </c>
    </row>
    <row r="824" spans="3:19" x14ac:dyDescent="0.25">
      <c r="C824" s="36"/>
      <c r="D824" s="3" t="str">
        <f>IF(C824="","",IF(OR(C824&gt;MAX(_xlfn.ANCHORARRAY(FitCurve!$E$3)),C824&lt;MIN(_xlfn.ANCHORARRAY(FitCurve!$E$3))),"Out of range",IF(CurveFitting!$N$3="5PL",10^(CurveFitting!$U$26-((LOG10(((CurveFitting!$U$25-CurveFitting!$U$24)/(C824-CurveFitting!$U$24))^(1/CurveFitting!$U$28)-1))/1)/CurveFitting!$U$27),
IF(CurveFitting!$N$3="4PL",10^(CurveFitting!$U$26-((LOG10((CurveFitting!$U$25-CurveFitting!$U$24)/(C824-CurveFitting!$U$24)-1))/CurveFitting!$U$27)),
IF(CurveFitting!$N$3="Linear",(C824-CurveFitting!$U$24)/CurveFitting!$U$25,
IF(CurveFitting!$N$3="Hyperbolic",CurveFitting!$U$25*C824/(CurveFitting!$U$24-C824),
IF(CurveFitting!$N$3="Exp1",CurveFitting!$U$26*LN(CurveFitting!$U$25/(CurveFitting!$U$25-C824)-CurveFitting!$U$24/(CurveFitting!$U$25-C824)),
IF(CurveFitting!$N$3="Exp2",CurveFitting!$U$26*LOG(CurveFitting!$U$24/(CurveFitting!$U$24-C824)-CurveFitting!$U$25/(CurveFitting!$U$24-C824)),""))))))))</f>
        <v/>
      </c>
      <c r="E824" s="3" t="str">
        <f>IFERROR(IF(C824="","",IF(OR(C824&gt;MAX(_xlfn.ANCHORARRAY(FitCurve!$E$3)),C824&lt;MIN(_xlfn.ANCHORARRAY(FitCurve!$E$3))),"Out of range","[ " &amp; TEXT(_xlfn.FORECAST.LINEAR(C824,R824:S824,N824:O824),"#.####") &amp; ", " &amp; TEXT(_xlfn.FORECAST.LINEAR(C824,P824:Q824,L824:M824),"#.####") &amp; " ]")),"")</f>
        <v/>
      </c>
      <c r="H824" s="52" t="str">
        <f>IF(C824="","",_xlfn.XMATCH(C824,FitCurve!AE824:AE1823,-1))</f>
        <v/>
      </c>
      <c r="I824" s="52" t="str">
        <f>IF(C824="","",_xlfn.XMATCH(C824,FitCurve!AE824:AE1823,1))</f>
        <v/>
      </c>
      <c r="J824" s="52" t="str">
        <f>IF(C824="","",_xlfn.XMATCH(C824,FitCurve!AF824:AF1823,-1))</f>
        <v/>
      </c>
      <c r="K824" s="52" t="str">
        <f>IF(C824="","",_xlfn.XMATCH(C824,FitCurve!AF824:AF1823,1))</f>
        <v/>
      </c>
      <c r="L824" s="3" t="str" cm="1">
        <f t="array" ref="L824">IF(C824="","",INDEX(FitCurve!$AE$3:$AE$1002,H824))</f>
        <v/>
      </c>
      <c r="M824" s="3" t="str" cm="1">
        <f t="array" ref="M824">IF(C824="","",INDEX(FitCurve!$AE$3:$AE$1002,I824))</f>
        <v/>
      </c>
      <c r="N824" s="3" t="str" cm="1">
        <f t="array" ref="N824">IF(C824="","",INDEX(FitCurve!$AF$3:$AF$1002,J824))</f>
        <v/>
      </c>
      <c r="O824" s="3" t="str" cm="1">
        <f t="array" ref="O824">IF(C824="","",INDEX(FitCurve!$AF$3:$AF$1002,K824))</f>
        <v/>
      </c>
      <c r="P824" s="3" t="str" cm="1">
        <f t="array" ref="P824">IF(C824="","",INDEX(FitCurve!$B$3:$B$1002,H824))</f>
        <v/>
      </c>
      <c r="Q824" s="3" t="str" cm="1">
        <f t="array" ref="Q824">IF(C824="","",INDEX(FitCurve!$B$3:$B$1002,I824))</f>
        <v/>
      </c>
      <c r="R824" s="3" t="str" cm="1">
        <f t="array" ref="R824">IF(C824="","",INDEX(FitCurve!$B$3:$B$1002,J824))</f>
        <v/>
      </c>
      <c r="S824" s="3" t="str" cm="1">
        <f t="array" ref="S824">IF(C824="","",INDEX(FitCurve!$B$3:$B$1002,K824))</f>
        <v/>
      </c>
    </row>
    <row r="825" spans="3:19" x14ac:dyDescent="0.25">
      <c r="C825" s="36"/>
      <c r="D825" s="3" t="str">
        <f>IF(C825="","",IF(OR(C825&gt;MAX(_xlfn.ANCHORARRAY(FitCurve!$E$3)),C825&lt;MIN(_xlfn.ANCHORARRAY(FitCurve!$E$3))),"Out of range",IF(CurveFitting!$N$3="5PL",10^(CurveFitting!$U$26-((LOG10(((CurveFitting!$U$25-CurveFitting!$U$24)/(C825-CurveFitting!$U$24))^(1/CurveFitting!$U$28)-1))/1)/CurveFitting!$U$27),
IF(CurveFitting!$N$3="4PL",10^(CurveFitting!$U$26-((LOG10((CurveFitting!$U$25-CurveFitting!$U$24)/(C825-CurveFitting!$U$24)-1))/CurveFitting!$U$27)),
IF(CurveFitting!$N$3="Linear",(C825-CurveFitting!$U$24)/CurveFitting!$U$25,
IF(CurveFitting!$N$3="Hyperbolic",CurveFitting!$U$25*C825/(CurveFitting!$U$24-C825),
IF(CurveFitting!$N$3="Exp1",CurveFitting!$U$26*LN(CurveFitting!$U$25/(CurveFitting!$U$25-C825)-CurveFitting!$U$24/(CurveFitting!$U$25-C825)),
IF(CurveFitting!$N$3="Exp2",CurveFitting!$U$26*LOG(CurveFitting!$U$24/(CurveFitting!$U$24-C825)-CurveFitting!$U$25/(CurveFitting!$U$24-C825)),""))))))))</f>
        <v/>
      </c>
      <c r="E825" s="3" t="str">
        <f>IFERROR(IF(C825="","",IF(OR(C825&gt;MAX(_xlfn.ANCHORARRAY(FitCurve!$E$3)),C825&lt;MIN(_xlfn.ANCHORARRAY(FitCurve!$E$3))),"Out of range","[ " &amp; TEXT(_xlfn.FORECAST.LINEAR(C825,R825:S825,N825:O825),"#.####") &amp; ", " &amp; TEXT(_xlfn.FORECAST.LINEAR(C825,P825:Q825,L825:M825),"#.####") &amp; " ]")),"")</f>
        <v/>
      </c>
      <c r="H825" s="52" t="str">
        <f>IF(C825="","",_xlfn.XMATCH(C825,FitCurve!AE825:AE1824,-1))</f>
        <v/>
      </c>
      <c r="I825" s="52" t="str">
        <f>IF(C825="","",_xlfn.XMATCH(C825,FitCurve!AE825:AE1824,1))</f>
        <v/>
      </c>
      <c r="J825" s="52" t="str">
        <f>IF(C825="","",_xlfn.XMATCH(C825,FitCurve!AF825:AF1824,-1))</f>
        <v/>
      </c>
      <c r="K825" s="52" t="str">
        <f>IF(C825="","",_xlfn.XMATCH(C825,FitCurve!AF825:AF1824,1))</f>
        <v/>
      </c>
      <c r="L825" s="3" t="str" cm="1">
        <f t="array" ref="L825">IF(C825="","",INDEX(FitCurve!$AE$3:$AE$1002,H825))</f>
        <v/>
      </c>
      <c r="M825" s="3" t="str" cm="1">
        <f t="array" ref="M825">IF(C825="","",INDEX(FitCurve!$AE$3:$AE$1002,I825))</f>
        <v/>
      </c>
      <c r="N825" s="3" t="str" cm="1">
        <f t="array" ref="N825">IF(C825="","",INDEX(FitCurve!$AF$3:$AF$1002,J825))</f>
        <v/>
      </c>
      <c r="O825" s="3" t="str" cm="1">
        <f t="array" ref="O825">IF(C825="","",INDEX(FitCurve!$AF$3:$AF$1002,K825))</f>
        <v/>
      </c>
      <c r="P825" s="3" t="str" cm="1">
        <f t="array" ref="P825">IF(C825="","",INDEX(FitCurve!$B$3:$B$1002,H825))</f>
        <v/>
      </c>
      <c r="Q825" s="3" t="str" cm="1">
        <f t="array" ref="Q825">IF(C825="","",INDEX(FitCurve!$B$3:$B$1002,I825))</f>
        <v/>
      </c>
      <c r="R825" s="3" t="str" cm="1">
        <f t="array" ref="R825">IF(C825="","",INDEX(FitCurve!$B$3:$B$1002,J825))</f>
        <v/>
      </c>
      <c r="S825" s="3" t="str" cm="1">
        <f t="array" ref="S825">IF(C825="","",INDEX(FitCurve!$B$3:$B$1002,K825))</f>
        <v/>
      </c>
    </row>
    <row r="826" spans="3:19" x14ac:dyDescent="0.25">
      <c r="C826" s="36"/>
      <c r="D826" s="3" t="str">
        <f>IF(C826="","",IF(OR(C826&gt;MAX(_xlfn.ANCHORARRAY(FitCurve!$E$3)),C826&lt;MIN(_xlfn.ANCHORARRAY(FitCurve!$E$3))),"Out of range",IF(CurveFitting!$N$3="5PL",10^(CurveFitting!$U$26-((LOG10(((CurveFitting!$U$25-CurveFitting!$U$24)/(C826-CurveFitting!$U$24))^(1/CurveFitting!$U$28)-1))/1)/CurveFitting!$U$27),
IF(CurveFitting!$N$3="4PL",10^(CurveFitting!$U$26-((LOG10((CurveFitting!$U$25-CurveFitting!$U$24)/(C826-CurveFitting!$U$24)-1))/CurveFitting!$U$27)),
IF(CurveFitting!$N$3="Linear",(C826-CurveFitting!$U$24)/CurveFitting!$U$25,
IF(CurveFitting!$N$3="Hyperbolic",CurveFitting!$U$25*C826/(CurveFitting!$U$24-C826),
IF(CurveFitting!$N$3="Exp1",CurveFitting!$U$26*LN(CurveFitting!$U$25/(CurveFitting!$U$25-C826)-CurveFitting!$U$24/(CurveFitting!$U$25-C826)),
IF(CurveFitting!$N$3="Exp2",CurveFitting!$U$26*LOG(CurveFitting!$U$24/(CurveFitting!$U$24-C826)-CurveFitting!$U$25/(CurveFitting!$U$24-C826)),""))))))))</f>
        <v/>
      </c>
      <c r="E826" s="3" t="str">
        <f>IFERROR(IF(C826="","",IF(OR(C826&gt;MAX(_xlfn.ANCHORARRAY(FitCurve!$E$3)),C826&lt;MIN(_xlfn.ANCHORARRAY(FitCurve!$E$3))),"Out of range","[ " &amp; TEXT(_xlfn.FORECAST.LINEAR(C826,R826:S826,N826:O826),"#.####") &amp; ", " &amp; TEXT(_xlfn.FORECAST.LINEAR(C826,P826:Q826,L826:M826),"#.####") &amp; " ]")),"")</f>
        <v/>
      </c>
      <c r="H826" s="52" t="str">
        <f>IF(C826="","",_xlfn.XMATCH(C826,FitCurve!AE826:AE1825,-1))</f>
        <v/>
      </c>
      <c r="I826" s="52" t="str">
        <f>IF(C826="","",_xlfn.XMATCH(C826,FitCurve!AE826:AE1825,1))</f>
        <v/>
      </c>
      <c r="J826" s="52" t="str">
        <f>IF(C826="","",_xlfn.XMATCH(C826,FitCurve!AF826:AF1825,-1))</f>
        <v/>
      </c>
      <c r="K826" s="52" t="str">
        <f>IF(C826="","",_xlfn.XMATCH(C826,FitCurve!AF826:AF1825,1))</f>
        <v/>
      </c>
      <c r="L826" s="3" t="str" cm="1">
        <f t="array" ref="L826">IF(C826="","",INDEX(FitCurve!$AE$3:$AE$1002,H826))</f>
        <v/>
      </c>
      <c r="M826" s="3" t="str" cm="1">
        <f t="array" ref="M826">IF(C826="","",INDEX(FitCurve!$AE$3:$AE$1002,I826))</f>
        <v/>
      </c>
      <c r="N826" s="3" t="str" cm="1">
        <f t="array" ref="N826">IF(C826="","",INDEX(FitCurve!$AF$3:$AF$1002,J826))</f>
        <v/>
      </c>
      <c r="O826" s="3" t="str" cm="1">
        <f t="array" ref="O826">IF(C826="","",INDEX(FitCurve!$AF$3:$AF$1002,K826))</f>
        <v/>
      </c>
      <c r="P826" s="3" t="str" cm="1">
        <f t="array" ref="P826">IF(C826="","",INDEX(FitCurve!$B$3:$B$1002,H826))</f>
        <v/>
      </c>
      <c r="Q826" s="3" t="str" cm="1">
        <f t="array" ref="Q826">IF(C826="","",INDEX(FitCurve!$B$3:$B$1002,I826))</f>
        <v/>
      </c>
      <c r="R826" s="3" t="str" cm="1">
        <f t="array" ref="R826">IF(C826="","",INDEX(FitCurve!$B$3:$B$1002,J826))</f>
        <v/>
      </c>
      <c r="S826" s="3" t="str" cm="1">
        <f t="array" ref="S826">IF(C826="","",INDEX(FitCurve!$B$3:$B$1002,K826))</f>
        <v/>
      </c>
    </row>
    <row r="827" spans="3:19" x14ac:dyDescent="0.25">
      <c r="C827" s="36"/>
      <c r="D827" s="3" t="str">
        <f>IF(C827="","",IF(OR(C827&gt;MAX(_xlfn.ANCHORARRAY(FitCurve!$E$3)),C827&lt;MIN(_xlfn.ANCHORARRAY(FitCurve!$E$3))),"Out of range",IF(CurveFitting!$N$3="5PL",10^(CurveFitting!$U$26-((LOG10(((CurveFitting!$U$25-CurveFitting!$U$24)/(C827-CurveFitting!$U$24))^(1/CurveFitting!$U$28)-1))/1)/CurveFitting!$U$27),
IF(CurveFitting!$N$3="4PL",10^(CurveFitting!$U$26-((LOG10((CurveFitting!$U$25-CurveFitting!$U$24)/(C827-CurveFitting!$U$24)-1))/CurveFitting!$U$27)),
IF(CurveFitting!$N$3="Linear",(C827-CurveFitting!$U$24)/CurveFitting!$U$25,
IF(CurveFitting!$N$3="Hyperbolic",CurveFitting!$U$25*C827/(CurveFitting!$U$24-C827),
IF(CurveFitting!$N$3="Exp1",CurveFitting!$U$26*LN(CurveFitting!$U$25/(CurveFitting!$U$25-C827)-CurveFitting!$U$24/(CurveFitting!$U$25-C827)),
IF(CurveFitting!$N$3="Exp2",CurveFitting!$U$26*LOG(CurveFitting!$U$24/(CurveFitting!$U$24-C827)-CurveFitting!$U$25/(CurveFitting!$U$24-C827)),""))))))))</f>
        <v/>
      </c>
      <c r="E827" s="3" t="str">
        <f>IFERROR(IF(C827="","",IF(OR(C827&gt;MAX(_xlfn.ANCHORARRAY(FitCurve!$E$3)),C827&lt;MIN(_xlfn.ANCHORARRAY(FitCurve!$E$3))),"Out of range","[ " &amp; TEXT(_xlfn.FORECAST.LINEAR(C827,R827:S827,N827:O827),"#.####") &amp; ", " &amp; TEXT(_xlfn.FORECAST.LINEAR(C827,P827:Q827,L827:M827),"#.####") &amp; " ]")),"")</f>
        <v/>
      </c>
      <c r="H827" s="52" t="str">
        <f>IF(C827="","",_xlfn.XMATCH(C827,FitCurve!AE827:AE1826,-1))</f>
        <v/>
      </c>
      <c r="I827" s="52" t="str">
        <f>IF(C827="","",_xlfn.XMATCH(C827,FitCurve!AE827:AE1826,1))</f>
        <v/>
      </c>
      <c r="J827" s="52" t="str">
        <f>IF(C827="","",_xlfn.XMATCH(C827,FitCurve!AF827:AF1826,-1))</f>
        <v/>
      </c>
      <c r="K827" s="52" t="str">
        <f>IF(C827="","",_xlfn.XMATCH(C827,FitCurve!AF827:AF1826,1))</f>
        <v/>
      </c>
      <c r="L827" s="3" t="str" cm="1">
        <f t="array" ref="L827">IF(C827="","",INDEX(FitCurve!$AE$3:$AE$1002,H827))</f>
        <v/>
      </c>
      <c r="M827" s="3" t="str" cm="1">
        <f t="array" ref="M827">IF(C827="","",INDEX(FitCurve!$AE$3:$AE$1002,I827))</f>
        <v/>
      </c>
      <c r="N827" s="3" t="str" cm="1">
        <f t="array" ref="N827">IF(C827="","",INDEX(FitCurve!$AF$3:$AF$1002,J827))</f>
        <v/>
      </c>
      <c r="O827" s="3" t="str" cm="1">
        <f t="array" ref="O827">IF(C827="","",INDEX(FitCurve!$AF$3:$AF$1002,K827))</f>
        <v/>
      </c>
      <c r="P827" s="3" t="str" cm="1">
        <f t="array" ref="P827">IF(C827="","",INDEX(FitCurve!$B$3:$B$1002,H827))</f>
        <v/>
      </c>
      <c r="Q827" s="3" t="str" cm="1">
        <f t="array" ref="Q827">IF(C827="","",INDEX(FitCurve!$B$3:$B$1002,I827))</f>
        <v/>
      </c>
      <c r="R827" s="3" t="str" cm="1">
        <f t="array" ref="R827">IF(C827="","",INDEX(FitCurve!$B$3:$B$1002,J827))</f>
        <v/>
      </c>
      <c r="S827" s="3" t="str" cm="1">
        <f t="array" ref="S827">IF(C827="","",INDEX(FitCurve!$B$3:$B$1002,K827))</f>
        <v/>
      </c>
    </row>
    <row r="828" spans="3:19" x14ac:dyDescent="0.25">
      <c r="C828" s="36"/>
      <c r="D828" s="3" t="str">
        <f>IF(C828="","",IF(OR(C828&gt;MAX(_xlfn.ANCHORARRAY(FitCurve!$E$3)),C828&lt;MIN(_xlfn.ANCHORARRAY(FitCurve!$E$3))),"Out of range",IF(CurveFitting!$N$3="5PL",10^(CurveFitting!$U$26-((LOG10(((CurveFitting!$U$25-CurveFitting!$U$24)/(C828-CurveFitting!$U$24))^(1/CurveFitting!$U$28)-1))/1)/CurveFitting!$U$27),
IF(CurveFitting!$N$3="4PL",10^(CurveFitting!$U$26-((LOG10((CurveFitting!$U$25-CurveFitting!$U$24)/(C828-CurveFitting!$U$24)-1))/CurveFitting!$U$27)),
IF(CurveFitting!$N$3="Linear",(C828-CurveFitting!$U$24)/CurveFitting!$U$25,
IF(CurveFitting!$N$3="Hyperbolic",CurveFitting!$U$25*C828/(CurveFitting!$U$24-C828),
IF(CurveFitting!$N$3="Exp1",CurveFitting!$U$26*LN(CurveFitting!$U$25/(CurveFitting!$U$25-C828)-CurveFitting!$U$24/(CurveFitting!$U$25-C828)),
IF(CurveFitting!$N$3="Exp2",CurveFitting!$U$26*LOG(CurveFitting!$U$24/(CurveFitting!$U$24-C828)-CurveFitting!$U$25/(CurveFitting!$U$24-C828)),""))))))))</f>
        <v/>
      </c>
      <c r="E828" s="3" t="str">
        <f>IFERROR(IF(C828="","",IF(OR(C828&gt;MAX(_xlfn.ANCHORARRAY(FitCurve!$E$3)),C828&lt;MIN(_xlfn.ANCHORARRAY(FitCurve!$E$3))),"Out of range","[ " &amp; TEXT(_xlfn.FORECAST.LINEAR(C828,R828:S828,N828:O828),"#.####") &amp; ", " &amp; TEXT(_xlfn.FORECAST.LINEAR(C828,P828:Q828,L828:M828),"#.####") &amp; " ]")),"")</f>
        <v/>
      </c>
      <c r="H828" s="52" t="str">
        <f>IF(C828="","",_xlfn.XMATCH(C828,FitCurve!AE828:AE1827,-1))</f>
        <v/>
      </c>
      <c r="I828" s="52" t="str">
        <f>IF(C828="","",_xlfn.XMATCH(C828,FitCurve!AE828:AE1827,1))</f>
        <v/>
      </c>
      <c r="J828" s="52" t="str">
        <f>IF(C828="","",_xlfn.XMATCH(C828,FitCurve!AF828:AF1827,-1))</f>
        <v/>
      </c>
      <c r="K828" s="52" t="str">
        <f>IF(C828="","",_xlfn.XMATCH(C828,FitCurve!AF828:AF1827,1))</f>
        <v/>
      </c>
      <c r="L828" s="3" t="str" cm="1">
        <f t="array" ref="L828">IF(C828="","",INDEX(FitCurve!$AE$3:$AE$1002,H828))</f>
        <v/>
      </c>
      <c r="M828" s="3" t="str" cm="1">
        <f t="array" ref="M828">IF(C828="","",INDEX(FitCurve!$AE$3:$AE$1002,I828))</f>
        <v/>
      </c>
      <c r="N828" s="3" t="str" cm="1">
        <f t="array" ref="N828">IF(C828="","",INDEX(FitCurve!$AF$3:$AF$1002,J828))</f>
        <v/>
      </c>
      <c r="O828" s="3" t="str" cm="1">
        <f t="array" ref="O828">IF(C828="","",INDEX(FitCurve!$AF$3:$AF$1002,K828))</f>
        <v/>
      </c>
      <c r="P828" s="3" t="str" cm="1">
        <f t="array" ref="P828">IF(C828="","",INDEX(FitCurve!$B$3:$B$1002,H828))</f>
        <v/>
      </c>
      <c r="Q828" s="3" t="str" cm="1">
        <f t="array" ref="Q828">IF(C828="","",INDEX(FitCurve!$B$3:$B$1002,I828))</f>
        <v/>
      </c>
      <c r="R828" s="3" t="str" cm="1">
        <f t="array" ref="R828">IF(C828="","",INDEX(FitCurve!$B$3:$B$1002,J828))</f>
        <v/>
      </c>
      <c r="S828" s="3" t="str" cm="1">
        <f t="array" ref="S828">IF(C828="","",INDEX(FitCurve!$B$3:$B$1002,K828))</f>
        <v/>
      </c>
    </row>
    <row r="829" spans="3:19" x14ac:dyDescent="0.25">
      <c r="C829" s="36"/>
      <c r="D829" s="3" t="str">
        <f>IF(C829="","",IF(OR(C829&gt;MAX(_xlfn.ANCHORARRAY(FitCurve!$E$3)),C829&lt;MIN(_xlfn.ANCHORARRAY(FitCurve!$E$3))),"Out of range",IF(CurveFitting!$N$3="5PL",10^(CurveFitting!$U$26-((LOG10(((CurveFitting!$U$25-CurveFitting!$U$24)/(C829-CurveFitting!$U$24))^(1/CurveFitting!$U$28)-1))/1)/CurveFitting!$U$27),
IF(CurveFitting!$N$3="4PL",10^(CurveFitting!$U$26-((LOG10((CurveFitting!$U$25-CurveFitting!$U$24)/(C829-CurveFitting!$U$24)-1))/CurveFitting!$U$27)),
IF(CurveFitting!$N$3="Linear",(C829-CurveFitting!$U$24)/CurveFitting!$U$25,
IF(CurveFitting!$N$3="Hyperbolic",CurveFitting!$U$25*C829/(CurveFitting!$U$24-C829),
IF(CurveFitting!$N$3="Exp1",CurveFitting!$U$26*LN(CurveFitting!$U$25/(CurveFitting!$U$25-C829)-CurveFitting!$U$24/(CurveFitting!$U$25-C829)),
IF(CurveFitting!$N$3="Exp2",CurveFitting!$U$26*LOG(CurveFitting!$U$24/(CurveFitting!$U$24-C829)-CurveFitting!$U$25/(CurveFitting!$U$24-C829)),""))))))))</f>
        <v/>
      </c>
      <c r="E829" s="3" t="str">
        <f>IFERROR(IF(C829="","",IF(OR(C829&gt;MAX(_xlfn.ANCHORARRAY(FitCurve!$E$3)),C829&lt;MIN(_xlfn.ANCHORARRAY(FitCurve!$E$3))),"Out of range","[ " &amp; TEXT(_xlfn.FORECAST.LINEAR(C829,R829:S829,N829:O829),"#.####") &amp; ", " &amp; TEXT(_xlfn.FORECAST.LINEAR(C829,P829:Q829,L829:M829),"#.####") &amp; " ]")),"")</f>
        <v/>
      </c>
      <c r="H829" s="52" t="str">
        <f>IF(C829="","",_xlfn.XMATCH(C829,FitCurve!AE829:AE1828,-1))</f>
        <v/>
      </c>
      <c r="I829" s="52" t="str">
        <f>IF(C829="","",_xlfn.XMATCH(C829,FitCurve!AE829:AE1828,1))</f>
        <v/>
      </c>
      <c r="J829" s="52" t="str">
        <f>IF(C829="","",_xlfn.XMATCH(C829,FitCurve!AF829:AF1828,-1))</f>
        <v/>
      </c>
      <c r="K829" s="52" t="str">
        <f>IF(C829="","",_xlfn.XMATCH(C829,FitCurve!AF829:AF1828,1))</f>
        <v/>
      </c>
      <c r="L829" s="3" t="str" cm="1">
        <f t="array" ref="L829">IF(C829="","",INDEX(FitCurve!$AE$3:$AE$1002,H829))</f>
        <v/>
      </c>
      <c r="M829" s="3" t="str" cm="1">
        <f t="array" ref="M829">IF(C829="","",INDEX(FitCurve!$AE$3:$AE$1002,I829))</f>
        <v/>
      </c>
      <c r="N829" s="3" t="str" cm="1">
        <f t="array" ref="N829">IF(C829="","",INDEX(FitCurve!$AF$3:$AF$1002,J829))</f>
        <v/>
      </c>
      <c r="O829" s="3" t="str" cm="1">
        <f t="array" ref="O829">IF(C829="","",INDEX(FitCurve!$AF$3:$AF$1002,K829))</f>
        <v/>
      </c>
      <c r="P829" s="3" t="str" cm="1">
        <f t="array" ref="P829">IF(C829="","",INDEX(FitCurve!$B$3:$B$1002,H829))</f>
        <v/>
      </c>
      <c r="Q829" s="3" t="str" cm="1">
        <f t="array" ref="Q829">IF(C829="","",INDEX(FitCurve!$B$3:$B$1002,I829))</f>
        <v/>
      </c>
      <c r="R829" s="3" t="str" cm="1">
        <f t="array" ref="R829">IF(C829="","",INDEX(FitCurve!$B$3:$B$1002,J829))</f>
        <v/>
      </c>
      <c r="S829" s="3" t="str" cm="1">
        <f t="array" ref="S829">IF(C829="","",INDEX(FitCurve!$B$3:$B$1002,K829))</f>
        <v/>
      </c>
    </row>
    <row r="830" spans="3:19" x14ac:dyDescent="0.25">
      <c r="C830" s="36"/>
      <c r="D830" s="3" t="str">
        <f>IF(C830="","",IF(OR(C830&gt;MAX(_xlfn.ANCHORARRAY(FitCurve!$E$3)),C830&lt;MIN(_xlfn.ANCHORARRAY(FitCurve!$E$3))),"Out of range",IF(CurveFitting!$N$3="5PL",10^(CurveFitting!$U$26-((LOG10(((CurveFitting!$U$25-CurveFitting!$U$24)/(C830-CurveFitting!$U$24))^(1/CurveFitting!$U$28)-1))/1)/CurveFitting!$U$27),
IF(CurveFitting!$N$3="4PL",10^(CurveFitting!$U$26-((LOG10((CurveFitting!$U$25-CurveFitting!$U$24)/(C830-CurveFitting!$U$24)-1))/CurveFitting!$U$27)),
IF(CurveFitting!$N$3="Linear",(C830-CurveFitting!$U$24)/CurveFitting!$U$25,
IF(CurveFitting!$N$3="Hyperbolic",CurveFitting!$U$25*C830/(CurveFitting!$U$24-C830),
IF(CurveFitting!$N$3="Exp1",CurveFitting!$U$26*LN(CurveFitting!$U$25/(CurveFitting!$U$25-C830)-CurveFitting!$U$24/(CurveFitting!$U$25-C830)),
IF(CurveFitting!$N$3="Exp2",CurveFitting!$U$26*LOG(CurveFitting!$U$24/(CurveFitting!$U$24-C830)-CurveFitting!$U$25/(CurveFitting!$U$24-C830)),""))))))))</f>
        <v/>
      </c>
      <c r="E830" s="3" t="str">
        <f>IFERROR(IF(C830="","",IF(OR(C830&gt;MAX(_xlfn.ANCHORARRAY(FitCurve!$E$3)),C830&lt;MIN(_xlfn.ANCHORARRAY(FitCurve!$E$3))),"Out of range","[ " &amp; TEXT(_xlfn.FORECAST.LINEAR(C830,R830:S830,N830:O830),"#.####") &amp; ", " &amp; TEXT(_xlfn.FORECAST.LINEAR(C830,P830:Q830,L830:M830),"#.####") &amp; " ]")),"")</f>
        <v/>
      </c>
      <c r="H830" s="52" t="str">
        <f>IF(C830="","",_xlfn.XMATCH(C830,FitCurve!AE830:AE1829,-1))</f>
        <v/>
      </c>
      <c r="I830" s="52" t="str">
        <f>IF(C830="","",_xlfn.XMATCH(C830,FitCurve!AE830:AE1829,1))</f>
        <v/>
      </c>
      <c r="J830" s="52" t="str">
        <f>IF(C830="","",_xlfn.XMATCH(C830,FitCurve!AF830:AF1829,-1))</f>
        <v/>
      </c>
      <c r="K830" s="52" t="str">
        <f>IF(C830="","",_xlfn.XMATCH(C830,FitCurve!AF830:AF1829,1))</f>
        <v/>
      </c>
      <c r="L830" s="3" t="str" cm="1">
        <f t="array" ref="L830">IF(C830="","",INDEX(FitCurve!$AE$3:$AE$1002,H830))</f>
        <v/>
      </c>
      <c r="M830" s="3" t="str" cm="1">
        <f t="array" ref="M830">IF(C830="","",INDEX(FitCurve!$AE$3:$AE$1002,I830))</f>
        <v/>
      </c>
      <c r="N830" s="3" t="str" cm="1">
        <f t="array" ref="N830">IF(C830="","",INDEX(FitCurve!$AF$3:$AF$1002,J830))</f>
        <v/>
      </c>
      <c r="O830" s="3" t="str" cm="1">
        <f t="array" ref="O830">IF(C830="","",INDEX(FitCurve!$AF$3:$AF$1002,K830))</f>
        <v/>
      </c>
      <c r="P830" s="3" t="str" cm="1">
        <f t="array" ref="P830">IF(C830="","",INDEX(FitCurve!$B$3:$B$1002,H830))</f>
        <v/>
      </c>
      <c r="Q830" s="3" t="str" cm="1">
        <f t="array" ref="Q830">IF(C830="","",INDEX(FitCurve!$B$3:$B$1002,I830))</f>
        <v/>
      </c>
      <c r="R830" s="3" t="str" cm="1">
        <f t="array" ref="R830">IF(C830="","",INDEX(FitCurve!$B$3:$B$1002,J830))</f>
        <v/>
      </c>
      <c r="S830" s="3" t="str" cm="1">
        <f t="array" ref="S830">IF(C830="","",INDEX(FitCurve!$B$3:$B$1002,K830))</f>
        <v/>
      </c>
    </row>
    <row r="831" spans="3:19" x14ac:dyDescent="0.25">
      <c r="C831" s="36"/>
      <c r="D831" s="3" t="str">
        <f>IF(C831="","",IF(OR(C831&gt;MAX(_xlfn.ANCHORARRAY(FitCurve!$E$3)),C831&lt;MIN(_xlfn.ANCHORARRAY(FitCurve!$E$3))),"Out of range",IF(CurveFitting!$N$3="5PL",10^(CurveFitting!$U$26-((LOG10(((CurveFitting!$U$25-CurveFitting!$U$24)/(C831-CurveFitting!$U$24))^(1/CurveFitting!$U$28)-1))/1)/CurveFitting!$U$27),
IF(CurveFitting!$N$3="4PL",10^(CurveFitting!$U$26-((LOG10((CurveFitting!$U$25-CurveFitting!$U$24)/(C831-CurveFitting!$U$24)-1))/CurveFitting!$U$27)),
IF(CurveFitting!$N$3="Linear",(C831-CurveFitting!$U$24)/CurveFitting!$U$25,
IF(CurveFitting!$N$3="Hyperbolic",CurveFitting!$U$25*C831/(CurveFitting!$U$24-C831),
IF(CurveFitting!$N$3="Exp1",CurveFitting!$U$26*LN(CurveFitting!$U$25/(CurveFitting!$U$25-C831)-CurveFitting!$U$24/(CurveFitting!$U$25-C831)),
IF(CurveFitting!$N$3="Exp2",CurveFitting!$U$26*LOG(CurveFitting!$U$24/(CurveFitting!$U$24-C831)-CurveFitting!$U$25/(CurveFitting!$U$24-C831)),""))))))))</f>
        <v/>
      </c>
      <c r="E831" s="3" t="str">
        <f>IFERROR(IF(C831="","",IF(OR(C831&gt;MAX(_xlfn.ANCHORARRAY(FitCurve!$E$3)),C831&lt;MIN(_xlfn.ANCHORARRAY(FitCurve!$E$3))),"Out of range","[ " &amp; TEXT(_xlfn.FORECAST.LINEAR(C831,R831:S831,N831:O831),"#.####") &amp; ", " &amp; TEXT(_xlfn.FORECAST.LINEAR(C831,P831:Q831,L831:M831),"#.####") &amp; " ]")),"")</f>
        <v/>
      </c>
      <c r="H831" s="52" t="str">
        <f>IF(C831="","",_xlfn.XMATCH(C831,FitCurve!AE831:AE1830,-1))</f>
        <v/>
      </c>
      <c r="I831" s="52" t="str">
        <f>IF(C831="","",_xlfn.XMATCH(C831,FitCurve!AE831:AE1830,1))</f>
        <v/>
      </c>
      <c r="J831" s="52" t="str">
        <f>IF(C831="","",_xlfn.XMATCH(C831,FitCurve!AF831:AF1830,-1))</f>
        <v/>
      </c>
      <c r="K831" s="52" t="str">
        <f>IF(C831="","",_xlfn.XMATCH(C831,FitCurve!AF831:AF1830,1))</f>
        <v/>
      </c>
      <c r="L831" s="3" t="str" cm="1">
        <f t="array" ref="L831">IF(C831="","",INDEX(FitCurve!$AE$3:$AE$1002,H831))</f>
        <v/>
      </c>
      <c r="M831" s="3" t="str" cm="1">
        <f t="array" ref="M831">IF(C831="","",INDEX(FitCurve!$AE$3:$AE$1002,I831))</f>
        <v/>
      </c>
      <c r="N831" s="3" t="str" cm="1">
        <f t="array" ref="N831">IF(C831="","",INDEX(FitCurve!$AF$3:$AF$1002,J831))</f>
        <v/>
      </c>
      <c r="O831" s="3" t="str" cm="1">
        <f t="array" ref="O831">IF(C831="","",INDEX(FitCurve!$AF$3:$AF$1002,K831))</f>
        <v/>
      </c>
      <c r="P831" s="3" t="str" cm="1">
        <f t="array" ref="P831">IF(C831="","",INDEX(FitCurve!$B$3:$B$1002,H831))</f>
        <v/>
      </c>
      <c r="Q831" s="3" t="str" cm="1">
        <f t="array" ref="Q831">IF(C831="","",INDEX(FitCurve!$B$3:$B$1002,I831))</f>
        <v/>
      </c>
      <c r="R831" s="3" t="str" cm="1">
        <f t="array" ref="R831">IF(C831="","",INDEX(FitCurve!$B$3:$B$1002,J831))</f>
        <v/>
      </c>
      <c r="S831" s="3" t="str" cm="1">
        <f t="array" ref="S831">IF(C831="","",INDEX(FitCurve!$B$3:$B$1002,K831))</f>
        <v/>
      </c>
    </row>
    <row r="832" spans="3:19" x14ac:dyDescent="0.25">
      <c r="C832" s="36"/>
      <c r="D832" s="3" t="str">
        <f>IF(C832="","",IF(OR(C832&gt;MAX(_xlfn.ANCHORARRAY(FitCurve!$E$3)),C832&lt;MIN(_xlfn.ANCHORARRAY(FitCurve!$E$3))),"Out of range",IF(CurveFitting!$N$3="5PL",10^(CurveFitting!$U$26-((LOG10(((CurveFitting!$U$25-CurveFitting!$U$24)/(C832-CurveFitting!$U$24))^(1/CurveFitting!$U$28)-1))/1)/CurveFitting!$U$27),
IF(CurveFitting!$N$3="4PL",10^(CurveFitting!$U$26-((LOG10((CurveFitting!$U$25-CurveFitting!$U$24)/(C832-CurveFitting!$U$24)-1))/CurveFitting!$U$27)),
IF(CurveFitting!$N$3="Linear",(C832-CurveFitting!$U$24)/CurveFitting!$U$25,
IF(CurveFitting!$N$3="Hyperbolic",CurveFitting!$U$25*C832/(CurveFitting!$U$24-C832),
IF(CurveFitting!$N$3="Exp1",CurveFitting!$U$26*LN(CurveFitting!$U$25/(CurveFitting!$U$25-C832)-CurveFitting!$U$24/(CurveFitting!$U$25-C832)),
IF(CurveFitting!$N$3="Exp2",CurveFitting!$U$26*LOG(CurveFitting!$U$24/(CurveFitting!$U$24-C832)-CurveFitting!$U$25/(CurveFitting!$U$24-C832)),""))))))))</f>
        <v/>
      </c>
      <c r="E832" s="3" t="str">
        <f>IFERROR(IF(C832="","",IF(OR(C832&gt;MAX(_xlfn.ANCHORARRAY(FitCurve!$E$3)),C832&lt;MIN(_xlfn.ANCHORARRAY(FitCurve!$E$3))),"Out of range","[ " &amp; TEXT(_xlfn.FORECAST.LINEAR(C832,R832:S832,N832:O832),"#.####") &amp; ", " &amp; TEXT(_xlfn.FORECAST.LINEAR(C832,P832:Q832,L832:M832),"#.####") &amp; " ]")),"")</f>
        <v/>
      </c>
      <c r="H832" s="52" t="str">
        <f>IF(C832="","",_xlfn.XMATCH(C832,FitCurve!AE832:AE1831,-1))</f>
        <v/>
      </c>
      <c r="I832" s="52" t="str">
        <f>IF(C832="","",_xlfn.XMATCH(C832,FitCurve!AE832:AE1831,1))</f>
        <v/>
      </c>
      <c r="J832" s="52" t="str">
        <f>IF(C832="","",_xlfn.XMATCH(C832,FitCurve!AF832:AF1831,-1))</f>
        <v/>
      </c>
      <c r="K832" s="52" t="str">
        <f>IF(C832="","",_xlfn.XMATCH(C832,FitCurve!AF832:AF1831,1))</f>
        <v/>
      </c>
      <c r="L832" s="3" t="str" cm="1">
        <f t="array" ref="L832">IF(C832="","",INDEX(FitCurve!$AE$3:$AE$1002,H832))</f>
        <v/>
      </c>
      <c r="M832" s="3" t="str" cm="1">
        <f t="array" ref="M832">IF(C832="","",INDEX(FitCurve!$AE$3:$AE$1002,I832))</f>
        <v/>
      </c>
      <c r="N832" s="3" t="str" cm="1">
        <f t="array" ref="N832">IF(C832="","",INDEX(FitCurve!$AF$3:$AF$1002,J832))</f>
        <v/>
      </c>
      <c r="O832" s="3" t="str" cm="1">
        <f t="array" ref="O832">IF(C832="","",INDEX(FitCurve!$AF$3:$AF$1002,K832))</f>
        <v/>
      </c>
      <c r="P832" s="3" t="str" cm="1">
        <f t="array" ref="P832">IF(C832="","",INDEX(FitCurve!$B$3:$B$1002,H832))</f>
        <v/>
      </c>
      <c r="Q832" s="3" t="str" cm="1">
        <f t="array" ref="Q832">IF(C832="","",INDEX(FitCurve!$B$3:$B$1002,I832))</f>
        <v/>
      </c>
      <c r="R832" s="3" t="str" cm="1">
        <f t="array" ref="R832">IF(C832="","",INDEX(FitCurve!$B$3:$B$1002,J832))</f>
        <v/>
      </c>
      <c r="S832" s="3" t="str" cm="1">
        <f t="array" ref="S832">IF(C832="","",INDEX(FitCurve!$B$3:$B$1002,K832))</f>
        <v/>
      </c>
    </row>
    <row r="833" spans="3:19" x14ac:dyDescent="0.25">
      <c r="C833" s="36"/>
      <c r="D833" s="3" t="str">
        <f>IF(C833="","",IF(OR(C833&gt;MAX(_xlfn.ANCHORARRAY(FitCurve!$E$3)),C833&lt;MIN(_xlfn.ANCHORARRAY(FitCurve!$E$3))),"Out of range",IF(CurveFitting!$N$3="5PL",10^(CurveFitting!$U$26-((LOG10(((CurveFitting!$U$25-CurveFitting!$U$24)/(C833-CurveFitting!$U$24))^(1/CurveFitting!$U$28)-1))/1)/CurveFitting!$U$27),
IF(CurveFitting!$N$3="4PL",10^(CurveFitting!$U$26-((LOG10((CurveFitting!$U$25-CurveFitting!$U$24)/(C833-CurveFitting!$U$24)-1))/CurveFitting!$U$27)),
IF(CurveFitting!$N$3="Linear",(C833-CurveFitting!$U$24)/CurveFitting!$U$25,
IF(CurveFitting!$N$3="Hyperbolic",CurveFitting!$U$25*C833/(CurveFitting!$U$24-C833),
IF(CurveFitting!$N$3="Exp1",CurveFitting!$U$26*LN(CurveFitting!$U$25/(CurveFitting!$U$25-C833)-CurveFitting!$U$24/(CurveFitting!$U$25-C833)),
IF(CurveFitting!$N$3="Exp2",CurveFitting!$U$26*LOG(CurveFitting!$U$24/(CurveFitting!$U$24-C833)-CurveFitting!$U$25/(CurveFitting!$U$24-C833)),""))))))))</f>
        <v/>
      </c>
      <c r="E833" s="3" t="str">
        <f>IFERROR(IF(C833="","",IF(OR(C833&gt;MAX(_xlfn.ANCHORARRAY(FitCurve!$E$3)),C833&lt;MIN(_xlfn.ANCHORARRAY(FitCurve!$E$3))),"Out of range","[ " &amp; TEXT(_xlfn.FORECAST.LINEAR(C833,R833:S833,N833:O833),"#.####") &amp; ", " &amp; TEXT(_xlfn.FORECAST.LINEAR(C833,P833:Q833,L833:M833),"#.####") &amp; " ]")),"")</f>
        <v/>
      </c>
      <c r="H833" s="52" t="str">
        <f>IF(C833="","",_xlfn.XMATCH(C833,FitCurve!AE833:AE1832,-1))</f>
        <v/>
      </c>
      <c r="I833" s="52" t="str">
        <f>IF(C833="","",_xlfn.XMATCH(C833,FitCurve!AE833:AE1832,1))</f>
        <v/>
      </c>
      <c r="J833" s="52" t="str">
        <f>IF(C833="","",_xlfn.XMATCH(C833,FitCurve!AF833:AF1832,-1))</f>
        <v/>
      </c>
      <c r="K833" s="52" t="str">
        <f>IF(C833="","",_xlfn.XMATCH(C833,FitCurve!AF833:AF1832,1))</f>
        <v/>
      </c>
      <c r="L833" s="3" t="str" cm="1">
        <f t="array" ref="L833">IF(C833="","",INDEX(FitCurve!$AE$3:$AE$1002,H833))</f>
        <v/>
      </c>
      <c r="M833" s="3" t="str" cm="1">
        <f t="array" ref="M833">IF(C833="","",INDEX(FitCurve!$AE$3:$AE$1002,I833))</f>
        <v/>
      </c>
      <c r="N833" s="3" t="str" cm="1">
        <f t="array" ref="N833">IF(C833="","",INDEX(FitCurve!$AF$3:$AF$1002,J833))</f>
        <v/>
      </c>
      <c r="O833" s="3" t="str" cm="1">
        <f t="array" ref="O833">IF(C833="","",INDEX(FitCurve!$AF$3:$AF$1002,K833))</f>
        <v/>
      </c>
      <c r="P833" s="3" t="str" cm="1">
        <f t="array" ref="P833">IF(C833="","",INDEX(FitCurve!$B$3:$B$1002,H833))</f>
        <v/>
      </c>
      <c r="Q833" s="3" t="str" cm="1">
        <f t="array" ref="Q833">IF(C833="","",INDEX(FitCurve!$B$3:$B$1002,I833))</f>
        <v/>
      </c>
      <c r="R833" s="3" t="str" cm="1">
        <f t="array" ref="R833">IF(C833="","",INDEX(FitCurve!$B$3:$B$1002,J833))</f>
        <v/>
      </c>
      <c r="S833" s="3" t="str" cm="1">
        <f t="array" ref="S833">IF(C833="","",INDEX(FitCurve!$B$3:$B$1002,K833))</f>
        <v/>
      </c>
    </row>
    <row r="834" spans="3:19" x14ac:dyDescent="0.25">
      <c r="C834" s="36"/>
      <c r="D834" s="3" t="str">
        <f>IF(C834="","",IF(OR(C834&gt;MAX(_xlfn.ANCHORARRAY(FitCurve!$E$3)),C834&lt;MIN(_xlfn.ANCHORARRAY(FitCurve!$E$3))),"Out of range",IF(CurveFitting!$N$3="5PL",10^(CurveFitting!$U$26-((LOG10(((CurveFitting!$U$25-CurveFitting!$U$24)/(C834-CurveFitting!$U$24))^(1/CurveFitting!$U$28)-1))/1)/CurveFitting!$U$27),
IF(CurveFitting!$N$3="4PL",10^(CurveFitting!$U$26-((LOG10((CurveFitting!$U$25-CurveFitting!$U$24)/(C834-CurveFitting!$U$24)-1))/CurveFitting!$U$27)),
IF(CurveFitting!$N$3="Linear",(C834-CurveFitting!$U$24)/CurveFitting!$U$25,
IF(CurveFitting!$N$3="Hyperbolic",CurveFitting!$U$25*C834/(CurveFitting!$U$24-C834),
IF(CurveFitting!$N$3="Exp1",CurveFitting!$U$26*LN(CurveFitting!$U$25/(CurveFitting!$U$25-C834)-CurveFitting!$U$24/(CurveFitting!$U$25-C834)),
IF(CurveFitting!$N$3="Exp2",CurveFitting!$U$26*LOG(CurveFitting!$U$24/(CurveFitting!$U$24-C834)-CurveFitting!$U$25/(CurveFitting!$U$24-C834)),""))))))))</f>
        <v/>
      </c>
      <c r="E834" s="3" t="str">
        <f>IFERROR(IF(C834="","",IF(OR(C834&gt;MAX(_xlfn.ANCHORARRAY(FitCurve!$E$3)),C834&lt;MIN(_xlfn.ANCHORARRAY(FitCurve!$E$3))),"Out of range","[ " &amp; TEXT(_xlfn.FORECAST.LINEAR(C834,R834:S834,N834:O834),"#.####") &amp; ", " &amp; TEXT(_xlfn.FORECAST.LINEAR(C834,P834:Q834,L834:M834),"#.####") &amp; " ]")),"")</f>
        <v/>
      </c>
      <c r="H834" s="52" t="str">
        <f>IF(C834="","",_xlfn.XMATCH(C834,FitCurve!AE834:AE1833,-1))</f>
        <v/>
      </c>
      <c r="I834" s="52" t="str">
        <f>IF(C834="","",_xlfn.XMATCH(C834,FitCurve!AE834:AE1833,1))</f>
        <v/>
      </c>
      <c r="J834" s="52" t="str">
        <f>IF(C834="","",_xlfn.XMATCH(C834,FitCurve!AF834:AF1833,-1))</f>
        <v/>
      </c>
      <c r="K834" s="52" t="str">
        <f>IF(C834="","",_xlfn.XMATCH(C834,FitCurve!AF834:AF1833,1))</f>
        <v/>
      </c>
      <c r="L834" s="3" t="str" cm="1">
        <f t="array" ref="L834">IF(C834="","",INDEX(FitCurve!$AE$3:$AE$1002,H834))</f>
        <v/>
      </c>
      <c r="M834" s="3" t="str" cm="1">
        <f t="array" ref="M834">IF(C834="","",INDEX(FitCurve!$AE$3:$AE$1002,I834))</f>
        <v/>
      </c>
      <c r="N834" s="3" t="str" cm="1">
        <f t="array" ref="N834">IF(C834="","",INDEX(FitCurve!$AF$3:$AF$1002,J834))</f>
        <v/>
      </c>
      <c r="O834" s="3" t="str" cm="1">
        <f t="array" ref="O834">IF(C834="","",INDEX(FitCurve!$AF$3:$AF$1002,K834))</f>
        <v/>
      </c>
      <c r="P834" s="3" t="str" cm="1">
        <f t="array" ref="P834">IF(C834="","",INDEX(FitCurve!$B$3:$B$1002,H834))</f>
        <v/>
      </c>
      <c r="Q834" s="3" t="str" cm="1">
        <f t="array" ref="Q834">IF(C834="","",INDEX(FitCurve!$B$3:$B$1002,I834))</f>
        <v/>
      </c>
      <c r="R834" s="3" t="str" cm="1">
        <f t="array" ref="R834">IF(C834="","",INDEX(FitCurve!$B$3:$B$1002,J834))</f>
        <v/>
      </c>
      <c r="S834" s="3" t="str" cm="1">
        <f t="array" ref="S834">IF(C834="","",INDEX(FitCurve!$B$3:$B$1002,K834))</f>
        <v/>
      </c>
    </row>
    <row r="835" spans="3:19" x14ac:dyDescent="0.25">
      <c r="C835" s="36"/>
      <c r="D835" s="3" t="str">
        <f>IF(C835="","",IF(OR(C835&gt;MAX(_xlfn.ANCHORARRAY(FitCurve!$E$3)),C835&lt;MIN(_xlfn.ANCHORARRAY(FitCurve!$E$3))),"Out of range",IF(CurveFitting!$N$3="5PL",10^(CurveFitting!$U$26-((LOG10(((CurveFitting!$U$25-CurveFitting!$U$24)/(C835-CurveFitting!$U$24))^(1/CurveFitting!$U$28)-1))/1)/CurveFitting!$U$27),
IF(CurveFitting!$N$3="4PL",10^(CurveFitting!$U$26-((LOG10((CurveFitting!$U$25-CurveFitting!$U$24)/(C835-CurveFitting!$U$24)-1))/CurveFitting!$U$27)),
IF(CurveFitting!$N$3="Linear",(C835-CurveFitting!$U$24)/CurveFitting!$U$25,
IF(CurveFitting!$N$3="Hyperbolic",CurveFitting!$U$25*C835/(CurveFitting!$U$24-C835),
IF(CurveFitting!$N$3="Exp1",CurveFitting!$U$26*LN(CurveFitting!$U$25/(CurveFitting!$U$25-C835)-CurveFitting!$U$24/(CurveFitting!$U$25-C835)),
IF(CurveFitting!$N$3="Exp2",CurveFitting!$U$26*LOG(CurveFitting!$U$24/(CurveFitting!$U$24-C835)-CurveFitting!$U$25/(CurveFitting!$U$24-C835)),""))))))))</f>
        <v/>
      </c>
      <c r="E835" s="3" t="str">
        <f>IFERROR(IF(C835="","",IF(OR(C835&gt;MAX(_xlfn.ANCHORARRAY(FitCurve!$E$3)),C835&lt;MIN(_xlfn.ANCHORARRAY(FitCurve!$E$3))),"Out of range","[ " &amp; TEXT(_xlfn.FORECAST.LINEAR(C835,R835:S835,N835:O835),"#.####") &amp; ", " &amp; TEXT(_xlfn.FORECAST.LINEAR(C835,P835:Q835,L835:M835),"#.####") &amp; " ]")),"")</f>
        <v/>
      </c>
      <c r="H835" s="52" t="str">
        <f>IF(C835="","",_xlfn.XMATCH(C835,FitCurve!AE835:AE1834,-1))</f>
        <v/>
      </c>
      <c r="I835" s="52" t="str">
        <f>IF(C835="","",_xlfn.XMATCH(C835,FitCurve!AE835:AE1834,1))</f>
        <v/>
      </c>
      <c r="J835" s="52" t="str">
        <f>IF(C835="","",_xlfn.XMATCH(C835,FitCurve!AF835:AF1834,-1))</f>
        <v/>
      </c>
      <c r="K835" s="52" t="str">
        <f>IF(C835="","",_xlfn.XMATCH(C835,FitCurve!AF835:AF1834,1))</f>
        <v/>
      </c>
      <c r="L835" s="3" t="str" cm="1">
        <f t="array" ref="L835">IF(C835="","",INDEX(FitCurve!$AE$3:$AE$1002,H835))</f>
        <v/>
      </c>
      <c r="M835" s="3" t="str" cm="1">
        <f t="array" ref="M835">IF(C835="","",INDEX(FitCurve!$AE$3:$AE$1002,I835))</f>
        <v/>
      </c>
      <c r="N835" s="3" t="str" cm="1">
        <f t="array" ref="N835">IF(C835="","",INDEX(FitCurve!$AF$3:$AF$1002,J835))</f>
        <v/>
      </c>
      <c r="O835" s="3" t="str" cm="1">
        <f t="array" ref="O835">IF(C835="","",INDEX(FitCurve!$AF$3:$AF$1002,K835))</f>
        <v/>
      </c>
      <c r="P835" s="3" t="str" cm="1">
        <f t="array" ref="P835">IF(C835="","",INDEX(FitCurve!$B$3:$B$1002,H835))</f>
        <v/>
      </c>
      <c r="Q835" s="3" t="str" cm="1">
        <f t="array" ref="Q835">IF(C835="","",INDEX(FitCurve!$B$3:$B$1002,I835))</f>
        <v/>
      </c>
      <c r="R835" s="3" t="str" cm="1">
        <f t="array" ref="R835">IF(C835="","",INDEX(FitCurve!$B$3:$B$1002,J835))</f>
        <v/>
      </c>
      <c r="S835" s="3" t="str" cm="1">
        <f t="array" ref="S835">IF(C835="","",INDEX(FitCurve!$B$3:$B$1002,K835))</f>
        <v/>
      </c>
    </row>
    <row r="836" spans="3:19" x14ac:dyDescent="0.25">
      <c r="C836" s="36"/>
      <c r="D836" s="3" t="str">
        <f>IF(C836="","",IF(OR(C836&gt;MAX(_xlfn.ANCHORARRAY(FitCurve!$E$3)),C836&lt;MIN(_xlfn.ANCHORARRAY(FitCurve!$E$3))),"Out of range",IF(CurveFitting!$N$3="5PL",10^(CurveFitting!$U$26-((LOG10(((CurveFitting!$U$25-CurveFitting!$U$24)/(C836-CurveFitting!$U$24))^(1/CurveFitting!$U$28)-1))/1)/CurveFitting!$U$27),
IF(CurveFitting!$N$3="4PL",10^(CurveFitting!$U$26-((LOG10((CurveFitting!$U$25-CurveFitting!$U$24)/(C836-CurveFitting!$U$24)-1))/CurveFitting!$U$27)),
IF(CurveFitting!$N$3="Linear",(C836-CurveFitting!$U$24)/CurveFitting!$U$25,
IF(CurveFitting!$N$3="Hyperbolic",CurveFitting!$U$25*C836/(CurveFitting!$U$24-C836),
IF(CurveFitting!$N$3="Exp1",CurveFitting!$U$26*LN(CurveFitting!$U$25/(CurveFitting!$U$25-C836)-CurveFitting!$U$24/(CurveFitting!$U$25-C836)),
IF(CurveFitting!$N$3="Exp2",CurveFitting!$U$26*LOG(CurveFitting!$U$24/(CurveFitting!$U$24-C836)-CurveFitting!$U$25/(CurveFitting!$U$24-C836)),""))))))))</f>
        <v/>
      </c>
      <c r="E836" s="3" t="str">
        <f>IFERROR(IF(C836="","",IF(OR(C836&gt;MAX(_xlfn.ANCHORARRAY(FitCurve!$E$3)),C836&lt;MIN(_xlfn.ANCHORARRAY(FitCurve!$E$3))),"Out of range","[ " &amp; TEXT(_xlfn.FORECAST.LINEAR(C836,R836:S836,N836:O836),"#.####") &amp; ", " &amp; TEXT(_xlfn.FORECAST.LINEAR(C836,P836:Q836,L836:M836),"#.####") &amp; " ]")),"")</f>
        <v/>
      </c>
      <c r="H836" s="52" t="str">
        <f>IF(C836="","",_xlfn.XMATCH(C836,FitCurve!AE836:AE1835,-1))</f>
        <v/>
      </c>
      <c r="I836" s="52" t="str">
        <f>IF(C836="","",_xlfn.XMATCH(C836,FitCurve!AE836:AE1835,1))</f>
        <v/>
      </c>
      <c r="J836" s="52" t="str">
        <f>IF(C836="","",_xlfn.XMATCH(C836,FitCurve!AF836:AF1835,-1))</f>
        <v/>
      </c>
      <c r="K836" s="52" t="str">
        <f>IF(C836="","",_xlfn.XMATCH(C836,FitCurve!AF836:AF1835,1))</f>
        <v/>
      </c>
      <c r="L836" s="3" t="str" cm="1">
        <f t="array" ref="L836">IF(C836="","",INDEX(FitCurve!$AE$3:$AE$1002,H836))</f>
        <v/>
      </c>
      <c r="M836" s="3" t="str" cm="1">
        <f t="array" ref="M836">IF(C836="","",INDEX(FitCurve!$AE$3:$AE$1002,I836))</f>
        <v/>
      </c>
      <c r="N836" s="3" t="str" cm="1">
        <f t="array" ref="N836">IF(C836="","",INDEX(FitCurve!$AF$3:$AF$1002,J836))</f>
        <v/>
      </c>
      <c r="O836" s="3" t="str" cm="1">
        <f t="array" ref="O836">IF(C836="","",INDEX(FitCurve!$AF$3:$AF$1002,K836))</f>
        <v/>
      </c>
      <c r="P836" s="3" t="str" cm="1">
        <f t="array" ref="P836">IF(C836="","",INDEX(FitCurve!$B$3:$B$1002,H836))</f>
        <v/>
      </c>
      <c r="Q836" s="3" t="str" cm="1">
        <f t="array" ref="Q836">IF(C836="","",INDEX(FitCurve!$B$3:$B$1002,I836))</f>
        <v/>
      </c>
      <c r="R836" s="3" t="str" cm="1">
        <f t="array" ref="R836">IF(C836="","",INDEX(FitCurve!$B$3:$B$1002,J836))</f>
        <v/>
      </c>
      <c r="S836" s="3" t="str" cm="1">
        <f t="array" ref="S836">IF(C836="","",INDEX(FitCurve!$B$3:$B$1002,K836))</f>
        <v/>
      </c>
    </row>
    <row r="837" spans="3:19" x14ac:dyDescent="0.25">
      <c r="C837" s="36"/>
      <c r="D837" s="3" t="str">
        <f>IF(C837="","",IF(OR(C837&gt;MAX(_xlfn.ANCHORARRAY(FitCurve!$E$3)),C837&lt;MIN(_xlfn.ANCHORARRAY(FitCurve!$E$3))),"Out of range",IF(CurveFitting!$N$3="5PL",10^(CurveFitting!$U$26-((LOG10(((CurveFitting!$U$25-CurveFitting!$U$24)/(C837-CurveFitting!$U$24))^(1/CurveFitting!$U$28)-1))/1)/CurveFitting!$U$27),
IF(CurveFitting!$N$3="4PL",10^(CurveFitting!$U$26-((LOG10((CurveFitting!$U$25-CurveFitting!$U$24)/(C837-CurveFitting!$U$24)-1))/CurveFitting!$U$27)),
IF(CurveFitting!$N$3="Linear",(C837-CurveFitting!$U$24)/CurveFitting!$U$25,
IF(CurveFitting!$N$3="Hyperbolic",CurveFitting!$U$25*C837/(CurveFitting!$U$24-C837),
IF(CurveFitting!$N$3="Exp1",CurveFitting!$U$26*LN(CurveFitting!$U$25/(CurveFitting!$U$25-C837)-CurveFitting!$U$24/(CurveFitting!$U$25-C837)),
IF(CurveFitting!$N$3="Exp2",CurveFitting!$U$26*LOG(CurveFitting!$U$24/(CurveFitting!$U$24-C837)-CurveFitting!$U$25/(CurveFitting!$U$24-C837)),""))))))))</f>
        <v/>
      </c>
      <c r="E837" s="3" t="str">
        <f>IFERROR(IF(C837="","",IF(OR(C837&gt;MAX(_xlfn.ANCHORARRAY(FitCurve!$E$3)),C837&lt;MIN(_xlfn.ANCHORARRAY(FitCurve!$E$3))),"Out of range","[ " &amp; TEXT(_xlfn.FORECAST.LINEAR(C837,R837:S837,N837:O837),"#.####") &amp; ", " &amp; TEXT(_xlfn.FORECAST.LINEAR(C837,P837:Q837,L837:M837),"#.####") &amp; " ]")),"")</f>
        <v/>
      </c>
      <c r="H837" s="52" t="str">
        <f>IF(C837="","",_xlfn.XMATCH(C837,FitCurve!AE837:AE1836,-1))</f>
        <v/>
      </c>
      <c r="I837" s="52" t="str">
        <f>IF(C837="","",_xlfn.XMATCH(C837,FitCurve!AE837:AE1836,1))</f>
        <v/>
      </c>
      <c r="J837" s="52" t="str">
        <f>IF(C837="","",_xlfn.XMATCH(C837,FitCurve!AF837:AF1836,-1))</f>
        <v/>
      </c>
      <c r="K837" s="52" t="str">
        <f>IF(C837="","",_xlfn.XMATCH(C837,FitCurve!AF837:AF1836,1))</f>
        <v/>
      </c>
      <c r="L837" s="3" t="str" cm="1">
        <f t="array" ref="L837">IF(C837="","",INDEX(FitCurve!$AE$3:$AE$1002,H837))</f>
        <v/>
      </c>
      <c r="M837" s="3" t="str" cm="1">
        <f t="array" ref="M837">IF(C837="","",INDEX(FitCurve!$AE$3:$AE$1002,I837))</f>
        <v/>
      </c>
      <c r="N837" s="3" t="str" cm="1">
        <f t="array" ref="N837">IF(C837="","",INDEX(FitCurve!$AF$3:$AF$1002,J837))</f>
        <v/>
      </c>
      <c r="O837" s="3" t="str" cm="1">
        <f t="array" ref="O837">IF(C837="","",INDEX(FitCurve!$AF$3:$AF$1002,K837))</f>
        <v/>
      </c>
      <c r="P837" s="3" t="str" cm="1">
        <f t="array" ref="P837">IF(C837="","",INDEX(FitCurve!$B$3:$B$1002,H837))</f>
        <v/>
      </c>
      <c r="Q837" s="3" t="str" cm="1">
        <f t="array" ref="Q837">IF(C837="","",INDEX(FitCurve!$B$3:$B$1002,I837))</f>
        <v/>
      </c>
      <c r="R837" s="3" t="str" cm="1">
        <f t="array" ref="R837">IF(C837="","",INDEX(FitCurve!$B$3:$B$1002,J837))</f>
        <v/>
      </c>
      <c r="S837" s="3" t="str" cm="1">
        <f t="array" ref="S837">IF(C837="","",INDEX(FitCurve!$B$3:$B$1002,K837))</f>
        <v/>
      </c>
    </row>
    <row r="838" spans="3:19" x14ac:dyDescent="0.25">
      <c r="C838" s="36"/>
      <c r="D838" s="3" t="str">
        <f>IF(C838="","",IF(OR(C838&gt;MAX(_xlfn.ANCHORARRAY(FitCurve!$E$3)),C838&lt;MIN(_xlfn.ANCHORARRAY(FitCurve!$E$3))),"Out of range",IF(CurveFitting!$N$3="5PL",10^(CurveFitting!$U$26-((LOG10(((CurveFitting!$U$25-CurveFitting!$U$24)/(C838-CurveFitting!$U$24))^(1/CurveFitting!$U$28)-1))/1)/CurveFitting!$U$27),
IF(CurveFitting!$N$3="4PL",10^(CurveFitting!$U$26-((LOG10((CurveFitting!$U$25-CurveFitting!$U$24)/(C838-CurveFitting!$U$24)-1))/CurveFitting!$U$27)),
IF(CurveFitting!$N$3="Linear",(C838-CurveFitting!$U$24)/CurveFitting!$U$25,
IF(CurveFitting!$N$3="Hyperbolic",CurveFitting!$U$25*C838/(CurveFitting!$U$24-C838),
IF(CurveFitting!$N$3="Exp1",CurveFitting!$U$26*LN(CurveFitting!$U$25/(CurveFitting!$U$25-C838)-CurveFitting!$U$24/(CurveFitting!$U$25-C838)),
IF(CurveFitting!$N$3="Exp2",CurveFitting!$U$26*LOG(CurveFitting!$U$24/(CurveFitting!$U$24-C838)-CurveFitting!$U$25/(CurveFitting!$U$24-C838)),""))))))))</f>
        <v/>
      </c>
      <c r="E838" s="3" t="str">
        <f>IFERROR(IF(C838="","",IF(OR(C838&gt;MAX(_xlfn.ANCHORARRAY(FitCurve!$E$3)),C838&lt;MIN(_xlfn.ANCHORARRAY(FitCurve!$E$3))),"Out of range","[ " &amp; TEXT(_xlfn.FORECAST.LINEAR(C838,R838:S838,N838:O838),"#.####") &amp; ", " &amp; TEXT(_xlfn.FORECAST.LINEAR(C838,P838:Q838,L838:M838),"#.####") &amp; " ]")),"")</f>
        <v/>
      </c>
      <c r="H838" s="52" t="str">
        <f>IF(C838="","",_xlfn.XMATCH(C838,FitCurve!AE838:AE1837,-1))</f>
        <v/>
      </c>
      <c r="I838" s="52" t="str">
        <f>IF(C838="","",_xlfn.XMATCH(C838,FitCurve!AE838:AE1837,1))</f>
        <v/>
      </c>
      <c r="J838" s="52" t="str">
        <f>IF(C838="","",_xlfn.XMATCH(C838,FitCurve!AF838:AF1837,-1))</f>
        <v/>
      </c>
      <c r="K838" s="52" t="str">
        <f>IF(C838="","",_xlfn.XMATCH(C838,FitCurve!AF838:AF1837,1))</f>
        <v/>
      </c>
      <c r="L838" s="3" t="str" cm="1">
        <f t="array" ref="L838">IF(C838="","",INDEX(FitCurve!$AE$3:$AE$1002,H838))</f>
        <v/>
      </c>
      <c r="M838" s="3" t="str" cm="1">
        <f t="array" ref="M838">IF(C838="","",INDEX(FitCurve!$AE$3:$AE$1002,I838))</f>
        <v/>
      </c>
      <c r="N838" s="3" t="str" cm="1">
        <f t="array" ref="N838">IF(C838="","",INDEX(FitCurve!$AF$3:$AF$1002,J838))</f>
        <v/>
      </c>
      <c r="O838" s="3" t="str" cm="1">
        <f t="array" ref="O838">IF(C838="","",INDEX(FitCurve!$AF$3:$AF$1002,K838))</f>
        <v/>
      </c>
      <c r="P838" s="3" t="str" cm="1">
        <f t="array" ref="P838">IF(C838="","",INDEX(FitCurve!$B$3:$B$1002,H838))</f>
        <v/>
      </c>
      <c r="Q838" s="3" t="str" cm="1">
        <f t="array" ref="Q838">IF(C838="","",INDEX(FitCurve!$B$3:$B$1002,I838))</f>
        <v/>
      </c>
      <c r="R838" s="3" t="str" cm="1">
        <f t="array" ref="R838">IF(C838="","",INDEX(FitCurve!$B$3:$B$1002,J838))</f>
        <v/>
      </c>
      <c r="S838" s="3" t="str" cm="1">
        <f t="array" ref="S838">IF(C838="","",INDEX(FitCurve!$B$3:$B$1002,K838))</f>
        <v/>
      </c>
    </row>
    <row r="839" spans="3:19" x14ac:dyDescent="0.25">
      <c r="C839" s="36"/>
      <c r="D839" s="3" t="str">
        <f>IF(C839="","",IF(OR(C839&gt;MAX(_xlfn.ANCHORARRAY(FitCurve!$E$3)),C839&lt;MIN(_xlfn.ANCHORARRAY(FitCurve!$E$3))),"Out of range",IF(CurveFitting!$N$3="5PL",10^(CurveFitting!$U$26-((LOG10(((CurveFitting!$U$25-CurveFitting!$U$24)/(C839-CurveFitting!$U$24))^(1/CurveFitting!$U$28)-1))/1)/CurveFitting!$U$27),
IF(CurveFitting!$N$3="4PL",10^(CurveFitting!$U$26-((LOG10((CurveFitting!$U$25-CurveFitting!$U$24)/(C839-CurveFitting!$U$24)-1))/CurveFitting!$U$27)),
IF(CurveFitting!$N$3="Linear",(C839-CurveFitting!$U$24)/CurveFitting!$U$25,
IF(CurveFitting!$N$3="Hyperbolic",CurveFitting!$U$25*C839/(CurveFitting!$U$24-C839),
IF(CurveFitting!$N$3="Exp1",CurveFitting!$U$26*LN(CurveFitting!$U$25/(CurveFitting!$U$25-C839)-CurveFitting!$U$24/(CurveFitting!$U$25-C839)),
IF(CurveFitting!$N$3="Exp2",CurveFitting!$U$26*LOG(CurveFitting!$U$24/(CurveFitting!$U$24-C839)-CurveFitting!$U$25/(CurveFitting!$U$24-C839)),""))))))))</f>
        <v/>
      </c>
      <c r="E839" s="3" t="str">
        <f>IFERROR(IF(C839="","",IF(OR(C839&gt;MAX(_xlfn.ANCHORARRAY(FitCurve!$E$3)),C839&lt;MIN(_xlfn.ANCHORARRAY(FitCurve!$E$3))),"Out of range","[ " &amp; TEXT(_xlfn.FORECAST.LINEAR(C839,R839:S839,N839:O839),"#.####") &amp; ", " &amp; TEXT(_xlfn.FORECAST.LINEAR(C839,P839:Q839,L839:M839),"#.####") &amp; " ]")),"")</f>
        <v/>
      </c>
      <c r="H839" s="52" t="str">
        <f>IF(C839="","",_xlfn.XMATCH(C839,FitCurve!AE839:AE1838,-1))</f>
        <v/>
      </c>
      <c r="I839" s="52" t="str">
        <f>IF(C839="","",_xlfn.XMATCH(C839,FitCurve!AE839:AE1838,1))</f>
        <v/>
      </c>
      <c r="J839" s="52" t="str">
        <f>IF(C839="","",_xlfn.XMATCH(C839,FitCurve!AF839:AF1838,-1))</f>
        <v/>
      </c>
      <c r="K839" s="52" t="str">
        <f>IF(C839="","",_xlfn.XMATCH(C839,FitCurve!AF839:AF1838,1))</f>
        <v/>
      </c>
      <c r="L839" s="3" t="str" cm="1">
        <f t="array" ref="L839">IF(C839="","",INDEX(FitCurve!$AE$3:$AE$1002,H839))</f>
        <v/>
      </c>
      <c r="M839" s="3" t="str" cm="1">
        <f t="array" ref="M839">IF(C839="","",INDEX(FitCurve!$AE$3:$AE$1002,I839))</f>
        <v/>
      </c>
      <c r="N839" s="3" t="str" cm="1">
        <f t="array" ref="N839">IF(C839="","",INDEX(FitCurve!$AF$3:$AF$1002,J839))</f>
        <v/>
      </c>
      <c r="O839" s="3" t="str" cm="1">
        <f t="array" ref="O839">IF(C839="","",INDEX(FitCurve!$AF$3:$AF$1002,K839))</f>
        <v/>
      </c>
      <c r="P839" s="3" t="str" cm="1">
        <f t="array" ref="P839">IF(C839="","",INDEX(FitCurve!$B$3:$B$1002,H839))</f>
        <v/>
      </c>
      <c r="Q839" s="3" t="str" cm="1">
        <f t="array" ref="Q839">IF(C839="","",INDEX(FitCurve!$B$3:$B$1002,I839))</f>
        <v/>
      </c>
      <c r="R839" s="3" t="str" cm="1">
        <f t="array" ref="R839">IF(C839="","",INDEX(FitCurve!$B$3:$B$1002,J839))</f>
        <v/>
      </c>
      <c r="S839" s="3" t="str" cm="1">
        <f t="array" ref="S839">IF(C839="","",INDEX(FitCurve!$B$3:$B$1002,K839))</f>
        <v/>
      </c>
    </row>
    <row r="840" spans="3:19" x14ac:dyDescent="0.25">
      <c r="C840" s="36"/>
      <c r="D840" s="3" t="str">
        <f>IF(C840="","",IF(OR(C840&gt;MAX(_xlfn.ANCHORARRAY(FitCurve!$E$3)),C840&lt;MIN(_xlfn.ANCHORARRAY(FitCurve!$E$3))),"Out of range",IF(CurveFitting!$N$3="5PL",10^(CurveFitting!$U$26-((LOG10(((CurveFitting!$U$25-CurveFitting!$U$24)/(C840-CurveFitting!$U$24))^(1/CurveFitting!$U$28)-1))/1)/CurveFitting!$U$27),
IF(CurveFitting!$N$3="4PL",10^(CurveFitting!$U$26-((LOG10((CurveFitting!$U$25-CurveFitting!$U$24)/(C840-CurveFitting!$U$24)-1))/CurveFitting!$U$27)),
IF(CurveFitting!$N$3="Linear",(C840-CurveFitting!$U$24)/CurveFitting!$U$25,
IF(CurveFitting!$N$3="Hyperbolic",CurveFitting!$U$25*C840/(CurveFitting!$U$24-C840),
IF(CurveFitting!$N$3="Exp1",CurveFitting!$U$26*LN(CurveFitting!$U$25/(CurveFitting!$U$25-C840)-CurveFitting!$U$24/(CurveFitting!$U$25-C840)),
IF(CurveFitting!$N$3="Exp2",CurveFitting!$U$26*LOG(CurveFitting!$U$24/(CurveFitting!$U$24-C840)-CurveFitting!$U$25/(CurveFitting!$U$24-C840)),""))))))))</f>
        <v/>
      </c>
      <c r="E840" s="3" t="str">
        <f>IFERROR(IF(C840="","",IF(OR(C840&gt;MAX(_xlfn.ANCHORARRAY(FitCurve!$E$3)),C840&lt;MIN(_xlfn.ANCHORARRAY(FitCurve!$E$3))),"Out of range","[ " &amp; TEXT(_xlfn.FORECAST.LINEAR(C840,R840:S840,N840:O840),"#.####") &amp; ", " &amp; TEXT(_xlfn.FORECAST.LINEAR(C840,P840:Q840,L840:M840),"#.####") &amp; " ]")),"")</f>
        <v/>
      </c>
      <c r="H840" s="52" t="str">
        <f>IF(C840="","",_xlfn.XMATCH(C840,FitCurve!AE840:AE1839,-1))</f>
        <v/>
      </c>
      <c r="I840" s="52" t="str">
        <f>IF(C840="","",_xlfn.XMATCH(C840,FitCurve!AE840:AE1839,1))</f>
        <v/>
      </c>
      <c r="J840" s="52" t="str">
        <f>IF(C840="","",_xlfn.XMATCH(C840,FitCurve!AF840:AF1839,-1))</f>
        <v/>
      </c>
      <c r="K840" s="52" t="str">
        <f>IF(C840="","",_xlfn.XMATCH(C840,FitCurve!AF840:AF1839,1))</f>
        <v/>
      </c>
      <c r="L840" s="3" t="str" cm="1">
        <f t="array" ref="L840">IF(C840="","",INDEX(FitCurve!$AE$3:$AE$1002,H840))</f>
        <v/>
      </c>
      <c r="M840" s="3" t="str" cm="1">
        <f t="array" ref="M840">IF(C840="","",INDEX(FitCurve!$AE$3:$AE$1002,I840))</f>
        <v/>
      </c>
      <c r="N840" s="3" t="str" cm="1">
        <f t="array" ref="N840">IF(C840="","",INDEX(FitCurve!$AF$3:$AF$1002,J840))</f>
        <v/>
      </c>
      <c r="O840" s="3" t="str" cm="1">
        <f t="array" ref="O840">IF(C840="","",INDEX(FitCurve!$AF$3:$AF$1002,K840))</f>
        <v/>
      </c>
      <c r="P840" s="3" t="str" cm="1">
        <f t="array" ref="P840">IF(C840="","",INDEX(FitCurve!$B$3:$B$1002,H840))</f>
        <v/>
      </c>
      <c r="Q840" s="3" t="str" cm="1">
        <f t="array" ref="Q840">IF(C840="","",INDEX(FitCurve!$B$3:$B$1002,I840))</f>
        <v/>
      </c>
      <c r="R840" s="3" t="str" cm="1">
        <f t="array" ref="R840">IF(C840="","",INDEX(FitCurve!$B$3:$B$1002,J840))</f>
        <v/>
      </c>
      <c r="S840" s="3" t="str" cm="1">
        <f t="array" ref="S840">IF(C840="","",INDEX(FitCurve!$B$3:$B$1002,K840))</f>
        <v/>
      </c>
    </row>
    <row r="841" spans="3:19" x14ac:dyDescent="0.25">
      <c r="C841" s="36"/>
      <c r="D841" s="3" t="str">
        <f>IF(C841="","",IF(OR(C841&gt;MAX(_xlfn.ANCHORARRAY(FitCurve!$E$3)),C841&lt;MIN(_xlfn.ANCHORARRAY(FitCurve!$E$3))),"Out of range",IF(CurveFitting!$N$3="5PL",10^(CurveFitting!$U$26-((LOG10(((CurveFitting!$U$25-CurveFitting!$U$24)/(C841-CurveFitting!$U$24))^(1/CurveFitting!$U$28)-1))/1)/CurveFitting!$U$27),
IF(CurveFitting!$N$3="4PL",10^(CurveFitting!$U$26-((LOG10((CurveFitting!$U$25-CurveFitting!$U$24)/(C841-CurveFitting!$U$24)-1))/CurveFitting!$U$27)),
IF(CurveFitting!$N$3="Linear",(C841-CurveFitting!$U$24)/CurveFitting!$U$25,
IF(CurveFitting!$N$3="Hyperbolic",CurveFitting!$U$25*C841/(CurveFitting!$U$24-C841),
IF(CurveFitting!$N$3="Exp1",CurveFitting!$U$26*LN(CurveFitting!$U$25/(CurveFitting!$U$25-C841)-CurveFitting!$U$24/(CurveFitting!$U$25-C841)),
IF(CurveFitting!$N$3="Exp2",CurveFitting!$U$26*LOG(CurveFitting!$U$24/(CurveFitting!$U$24-C841)-CurveFitting!$U$25/(CurveFitting!$U$24-C841)),""))))))))</f>
        <v/>
      </c>
      <c r="E841" s="3" t="str">
        <f>IFERROR(IF(C841="","",IF(OR(C841&gt;MAX(_xlfn.ANCHORARRAY(FitCurve!$E$3)),C841&lt;MIN(_xlfn.ANCHORARRAY(FitCurve!$E$3))),"Out of range","[ " &amp; TEXT(_xlfn.FORECAST.LINEAR(C841,R841:S841,N841:O841),"#.####") &amp; ", " &amp; TEXT(_xlfn.FORECAST.LINEAR(C841,P841:Q841,L841:M841),"#.####") &amp; " ]")),"")</f>
        <v/>
      </c>
      <c r="H841" s="52" t="str">
        <f>IF(C841="","",_xlfn.XMATCH(C841,FitCurve!AE841:AE1840,-1))</f>
        <v/>
      </c>
      <c r="I841" s="52" t="str">
        <f>IF(C841="","",_xlfn.XMATCH(C841,FitCurve!AE841:AE1840,1))</f>
        <v/>
      </c>
      <c r="J841" s="52" t="str">
        <f>IF(C841="","",_xlfn.XMATCH(C841,FitCurve!AF841:AF1840,-1))</f>
        <v/>
      </c>
      <c r="K841" s="52" t="str">
        <f>IF(C841="","",_xlfn.XMATCH(C841,FitCurve!AF841:AF1840,1))</f>
        <v/>
      </c>
      <c r="L841" s="3" t="str" cm="1">
        <f t="array" ref="L841">IF(C841="","",INDEX(FitCurve!$AE$3:$AE$1002,H841))</f>
        <v/>
      </c>
      <c r="M841" s="3" t="str" cm="1">
        <f t="array" ref="M841">IF(C841="","",INDEX(FitCurve!$AE$3:$AE$1002,I841))</f>
        <v/>
      </c>
      <c r="N841" s="3" t="str" cm="1">
        <f t="array" ref="N841">IF(C841="","",INDEX(FitCurve!$AF$3:$AF$1002,J841))</f>
        <v/>
      </c>
      <c r="O841" s="3" t="str" cm="1">
        <f t="array" ref="O841">IF(C841="","",INDEX(FitCurve!$AF$3:$AF$1002,K841))</f>
        <v/>
      </c>
      <c r="P841" s="3" t="str" cm="1">
        <f t="array" ref="P841">IF(C841="","",INDEX(FitCurve!$B$3:$B$1002,H841))</f>
        <v/>
      </c>
      <c r="Q841" s="3" t="str" cm="1">
        <f t="array" ref="Q841">IF(C841="","",INDEX(FitCurve!$B$3:$B$1002,I841))</f>
        <v/>
      </c>
      <c r="R841" s="3" t="str" cm="1">
        <f t="array" ref="R841">IF(C841="","",INDEX(FitCurve!$B$3:$B$1002,J841))</f>
        <v/>
      </c>
      <c r="S841" s="3" t="str" cm="1">
        <f t="array" ref="S841">IF(C841="","",INDEX(FitCurve!$B$3:$B$1002,K841))</f>
        <v/>
      </c>
    </row>
    <row r="842" spans="3:19" x14ac:dyDescent="0.25">
      <c r="C842" s="36"/>
      <c r="D842" s="3" t="str">
        <f>IF(C842="","",IF(OR(C842&gt;MAX(_xlfn.ANCHORARRAY(FitCurve!$E$3)),C842&lt;MIN(_xlfn.ANCHORARRAY(FitCurve!$E$3))),"Out of range",IF(CurveFitting!$N$3="5PL",10^(CurveFitting!$U$26-((LOG10(((CurveFitting!$U$25-CurveFitting!$U$24)/(C842-CurveFitting!$U$24))^(1/CurveFitting!$U$28)-1))/1)/CurveFitting!$U$27),
IF(CurveFitting!$N$3="4PL",10^(CurveFitting!$U$26-((LOG10((CurveFitting!$U$25-CurveFitting!$U$24)/(C842-CurveFitting!$U$24)-1))/CurveFitting!$U$27)),
IF(CurveFitting!$N$3="Linear",(C842-CurveFitting!$U$24)/CurveFitting!$U$25,
IF(CurveFitting!$N$3="Hyperbolic",CurveFitting!$U$25*C842/(CurveFitting!$U$24-C842),
IF(CurveFitting!$N$3="Exp1",CurveFitting!$U$26*LN(CurveFitting!$U$25/(CurveFitting!$U$25-C842)-CurveFitting!$U$24/(CurveFitting!$U$25-C842)),
IF(CurveFitting!$N$3="Exp2",CurveFitting!$U$26*LOG(CurveFitting!$U$24/(CurveFitting!$U$24-C842)-CurveFitting!$U$25/(CurveFitting!$U$24-C842)),""))))))))</f>
        <v/>
      </c>
      <c r="E842" s="3" t="str">
        <f>IFERROR(IF(C842="","",IF(OR(C842&gt;MAX(_xlfn.ANCHORARRAY(FitCurve!$E$3)),C842&lt;MIN(_xlfn.ANCHORARRAY(FitCurve!$E$3))),"Out of range","[ " &amp; TEXT(_xlfn.FORECAST.LINEAR(C842,R842:S842,N842:O842),"#.####") &amp; ", " &amp; TEXT(_xlfn.FORECAST.LINEAR(C842,P842:Q842,L842:M842),"#.####") &amp; " ]")),"")</f>
        <v/>
      </c>
      <c r="H842" s="52" t="str">
        <f>IF(C842="","",_xlfn.XMATCH(C842,FitCurve!AE842:AE1841,-1))</f>
        <v/>
      </c>
      <c r="I842" s="52" t="str">
        <f>IF(C842="","",_xlfn.XMATCH(C842,FitCurve!AE842:AE1841,1))</f>
        <v/>
      </c>
      <c r="J842" s="52" t="str">
        <f>IF(C842="","",_xlfn.XMATCH(C842,FitCurve!AF842:AF1841,-1))</f>
        <v/>
      </c>
      <c r="K842" s="52" t="str">
        <f>IF(C842="","",_xlfn.XMATCH(C842,FitCurve!AF842:AF1841,1))</f>
        <v/>
      </c>
      <c r="L842" s="3" t="str" cm="1">
        <f t="array" ref="L842">IF(C842="","",INDEX(FitCurve!$AE$3:$AE$1002,H842))</f>
        <v/>
      </c>
      <c r="M842" s="3" t="str" cm="1">
        <f t="array" ref="M842">IF(C842="","",INDEX(FitCurve!$AE$3:$AE$1002,I842))</f>
        <v/>
      </c>
      <c r="N842" s="3" t="str" cm="1">
        <f t="array" ref="N842">IF(C842="","",INDEX(FitCurve!$AF$3:$AF$1002,J842))</f>
        <v/>
      </c>
      <c r="O842" s="3" t="str" cm="1">
        <f t="array" ref="O842">IF(C842="","",INDEX(FitCurve!$AF$3:$AF$1002,K842))</f>
        <v/>
      </c>
      <c r="P842" s="3" t="str" cm="1">
        <f t="array" ref="P842">IF(C842="","",INDEX(FitCurve!$B$3:$B$1002,H842))</f>
        <v/>
      </c>
      <c r="Q842" s="3" t="str" cm="1">
        <f t="array" ref="Q842">IF(C842="","",INDEX(FitCurve!$B$3:$B$1002,I842))</f>
        <v/>
      </c>
      <c r="R842" s="3" t="str" cm="1">
        <f t="array" ref="R842">IF(C842="","",INDEX(FitCurve!$B$3:$B$1002,J842))</f>
        <v/>
      </c>
      <c r="S842" s="3" t="str" cm="1">
        <f t="array" ref="S842">IF(C842="","",INDEX(FitCurve!$B$3:$B$1002,K842))</f>
        <v/>
      </c>
    </row>
    <row r="843" spans="3:19" x14ac:dyDescent="0.25">
      <c r="C843" s="36"/>
      <c r="D843" s="3" t="str">
        <f>IF(C843="","",IF(OR(C843&gt;MAX(_xlfn.ANCHORARRAY(FitCurve!$E$3)),C843&lt;MIN(_xlfn.ANCHORARRAY(FitCurve!$E$3))),"Out of range",IF(CurveFitting!$N$3="5PL",10^(CurveFitting!$U$26-((LOG10(((CurveFitting!$U$25-CurveFitting!$U$24)/(C843-CurveFitting!$U$24))^(1/CurveFitting!$U$28)-1))/1)/CurveFitting!$U$27),
IF(CurveFitting!$N$3="4PL",10^(CurveFitting!$U$26-((LOG10((CurveFitting!$U$25-CurveFitting!$U$24)/(C843-CurveFitting!$U$24)-1))/CurveFitting!$U$27)),
IF(CurveFitting!$N$3="Linear",(C843-CurveFitting!$U$24)/CurveFitting!$U$25,
IF(CurveFitting!$N$3="Hyperbolic",CurveFitting!$U$25*C843/(CurveFitting!$U$24-C843),
IF(CurveFitting!$N$3="Exp1",CurveFitting!$U$26*LN(CurveFitting!$U$25/(CurveFitting!$U$25-C843)-CurveFitting!$U$24/(CurveFitting!$U$25-C843)),
IF(CurveFitting!$N$3="Exp2",CurveFitting!$U$26*LOG(CurveFitting!$U$24/(CurveFitting!$U$24-C843)-CurveFitting!$U$25/(CurveFitting!$U$24-C843)),""))))))))</f>
        <v/>
      </c>
      <c r="E843" s="3" t="str">
        <f>IFERROR(IF(C843="","",IF(OR(C843&gt;MAX(_xlfn.ANCHORARRAY(FitCurve!$E$3)),C843&lt;MIN(_xlfn.ANCHORARRAY(FitCurve!$E$3))),"Out of range","[ " &amp; TEXT(_xlfn.FORECAST.LINEAR(C843,R843:S843,N843:O843),"#.####") &amp; ", " &amp; TEXT(_xlfn.FORECAST.LINEAR(C843,P843:Q843,L843:M843),"#.####") &amp; " ]")),"")</f>
        <v/>
      </c>
      <c r="H843" s="52" t="str">
        <f>IF(C843="","",_xlfn.XMATCH(C843,FitCurve!AE843:AE1842,-1))</f>
        <v/>
      </c>
      <c r="I843" s="52" t="str">
        <f>IF(C843="","",_xlfn.XMATCH(C843,FitCurve!AE843:AE1842,1))</f>
        <v/>
      </c>
      <c r="J843" s="52" t="str">
        <f>IF(C843="","",_xlfn.XMATCH(C843,FitCurve!AF843:AF1842,-1))</f>
        <v/>
      </c>
      <c r="K843" s="52" t="str">
        <f>IF(C843="","",_xlfn.XMATCH(C843,FitCurve!AF843:AF1842,1))</f>
        <v/>
      </c>
      <c r="L843" s="3" t="str" cm="1">
        <f t="array" ref="L843">IF(C843="","",INDEX(FitCurve!$AE$3:$AE$1002,H843))</f>
        <v/>
      </c>
      <c r="M843" s="3" t="str" cm="1">
        <f t="array" ref="M843">IF(C843="","",INDEX(FitCurve!$AE$3:$AE$1002,I843))</f>
        <v/>
      </c>
      <c r="N843" s="3" t="str" cm="1">
        <f t="array" ref="N843">IF(C843="","",INDEX(FitCurve!$AF$3:$AF$1002,J843))</f>
        <v/>
      </c>
      <c r="O843" s="3" t="str" cm="1">
        <f t="array" ref="O843">IF(C843="","",INDEX(FitCurve!$AF$3:$AF$1002,K843))</f>
        <v/>
      </c>
      <c r="P843" s="3" t="str" cm="1">
        <f t="array" ref="P843">IF(C843="","",INDEX(FitCurve!$B$3:$B$1002,H843))</f>
        <v/>
      </c>
      <c r="Q843" s="3" t="str" cm="1">
        <f t="array" ref="Q843">IF(C843="","",INDEX(FitCurve!$B$3:$B$1002,I843))</f>
        <v/>
      </c>
      <c r="R843" s="3" t="str" cm="1">
        <f t="array" ref="R843">IF(C843="","",INDEX(FitCurve!$B$3:$B$1002,J843))</f>
        <v/>
      </c>
      <c r="S843" s="3" t="str" cm="1">
        <f t="array" ref="S843">IF(C843="","",INDEX(FitCurve!$B$3:$B$1002,K843))</f>
        <v/>
      </c>
    </row>
    <row r="844" spans="3:19" x14ac:dyDescent="0.25">
      <c r="C844" s="36"/>
      <c r="D844" s="3" t="str">
        <f>IF(C844="","",IF(OR(C844&gt;MAX(_xlfn.ANCHORARRAY(FitCurve!$E$3)),C844&lt;MIN(_xlfn.ANCHORARRAY(FitCurve!$E$3))),"Out of range",IF(CurveFitting!$N$3="5PL",10^(CurveFitting!$U$26-((LOG10(((CurveFitting!$U$25-CurveFitting!$U$24)/(C844-CurveFitting!$U$24))^(1/CurveFitting!$U$28)-1))/1)/CurveFitting!$U$27),
IF(CurveFitting!$N$3="4PL",10^(CurveFitting!$U$26-((LOG10((CurveFitting!$U$25-CurveFitting!$U$24)/(C844-CurveFitting!$U$24)-1))/CurveFitting!$U$27)),
IF(CurveFitting!$N$3="Linear",(C844-CurveFitting!$U$24)/CurveFitting!$U$25,
IF(CurveFitting!$N$3="Hyperbolic",CurveFitting!$U$25*C844/(CurveFitting!$U$24-C844),
IF(CurveFitting!$N$3="Exp1",CurveFitting!$U$26*LN(CurveFitting!$U$25/(CurveFitting!$U$25-C844)-CurveFitting!$U$24/(CurveFitting!$U$25-C844)),
IF(CurveFitting!$N$3="Exp2",CurveFitting!$U$26*LOG(CurveFitting!$U$24/(CurveFitting!$U$24-C844)-CurveFitting!$U$25/(CurveFitting!$U$24-C844)),""))))))))</f>
        <v/>
      </c>
      <c r="E844" s="3" t="str">
        <f>IFERROR(IF(C844="","",IF(OR(C844&gt;MAX(_xlfn.ANCHORARRAY(FitCurve!$E$3)),C844&lt;MIN(_xlfn.ANCHORARRAY(FitCurve!$E$3))),"Out of range","[ " &amp; TEXT(_xlfn.FORECAST.LINEAR(C844,R844:S844,N844:O844),"#.####") &amp; ", " &amp; TEXT(_xlfn.FORECAST.LINEAR(C844,P844:Q844,L844:M844),"#.####") &amp; " ]")),"")</f>
        <v/>
      </c>
      <c r="H844" s="52" t="str">
        <f>IF(C844="","",_xlfn.XMATCH(C844,FitCurve!AE844:AE1843,-1))</f>
        <v/>
      </c>
      <c r="I844" s="52" t="str">
        <f>IF(C844="","",_xlfn.XMATCH(C844,FitCurve!AE844:AE1843,1))</f>
        <v/>
      </c>
      <c r="J844" s="52" t="str">
        <f>IF(C844="","",_xlfn.XMATCH(C844,FitCurve!AF844:AF1843,-1))</f>
        <v/>
      </c>
      <c r="K844" s="52" t="str">
        <f>IF(C844="","",_xlfn.XMATCH(C844,FitCurve!AF844:AF1843,1))</f>
        <v/>
      </c>
      <c r="L844" s="3" t="str" cm="1">
        <f t="array" ref="L844">IF(C844="","",INDEX(FitCurve!$AE$3:$AE$1002,H844))</f>
        <v/>
      </c>
      <c r="M844" s="3" t="str" cm="1">
        <f t="array" ref="M844">IF(C844="","",INDEX(FitCurve!$AE$3:$AE$1002,I844))</f>
        <v/>
      </c>
      <c r="N844" s="3" t="str" cm="1">
        <f t="array" ref="N844">IF(C844="","",INDEX(FitCurve!$AF$3:$AF$1002,J844))</f>
        <v/>
      </c>
      <c r="O844" s="3" t="str" cm="1">
        <f t="array" ref="O844">IF(C844="","",INDEX(FitCurve!$AF$3:$AF$1002,K844))</f>
        <v/>
      </c>
      <c r="P844" s="3" t="str" cm="1">
        <f t="array" ref="P844">IF(C844="","",INDEX(FitCurve!$B$3:$B$1002,H844))</f>
        <v/>
      </c>
      <c r="Q844" s="3" t="str" cm="1">
        <f t="array" ref="Q844">IF(C844="","",INDEX(FitCurve!$B$3:$B$1002,I844))</f>
        <v/>
      </c>
      <c r="R844" s="3" t="str" cm="1">
        <f t="array" ref="R844">IF(C844="","",INDEX(FitCurve!$B$3:$B$1002,J844))</f>
        <v/>
      </c>
      <c r="S844" s="3" t="str" cm="1">
        <f t="array" ref="S844">IF(C844="","",INDEX(FitCurve!$B$3:$B$1002,K844))</f>
        <v/>
      </c>
    </row>
    <row r="845" spans="3:19" x14ac:dyDescent="0.25">
      <c r="C845" s="36"/>
      <c r="D845" s="3" t="str">
        <f>IF(C845="","",IF(OR(C845&gt;MAX(_xlfn.ANCHORARRAY(FitCurve!$E$3)),C845&lt;MIN(_xlfn.ANCHORARRAY(FitCurve!$E$3))),"Out of range",IF(CurveFitting!$N$3="5PL",10^(CurveFitting!$U$26-((LOG10(((CurveFitting!$U$25-CurveFitting!$U$24)/(C845-CurveFitting!$U$24))^(1/CurveFitting!$U$28)-1))/1)/CurveFitting!$U$27),
IF(CurveFitting!$N$3="4PL",10^(CurveFitting!$U$26-((LOG10((CurveFitting!$U$25-CurveFitting!$U$24)/(C845-CurveFitting!$U$24)-1))/CurveFitting!$U$27)),
IF(CurveFitting!$N$3="Linear",(C845-CurveFitting!$U$24)/CurveFitting!$U$25,
IF(CurveFitting!$N$3="Hyperbolic",CurveFitting!$U$25*C845/(CurveFitting!$U$24-C845),
IF(CurveFitting!$N$3="Exp1",CurveFitting!$U$26*LN(CurveFitting!$U$25/(CurveFitting!$U$25-C845)-CurveFitting!$U$24/(CurveFitting!$U$25-C845)),
IF(CurveFitting!$N$3="Exp2",CurveFitting!$U$26*LOG(CurveFitting!$U$24/(CurveFitting!$U$24-C845)-CurveFitting!$U$25/(CurveFitting!$U$24-C845)),""))))))))</f>
        <v/>
      </c>
      <c r="E845" s="3" t="str">
        <f>IFERROR(IF(C845="","",IF(OR(C845&gt;MAX(_xlfn.ANCHORARRAY(FitCurve!$E$3)),C845&lt;MIN(_xlfn.ANCHORARRAY(FitCurve!$E$3))),"Out of range","[ " &amp; TEXT(_xlfn.FORECAST.LINEAR(C845,R845:S845,N845:O845),"#.####") &amp; ", " &amp; TEXT(_xlfn.FORECAST.LINEAR(C845,P845:Q845,L845:M845),"#.####") &amp; " ]")),"")</f>
        <v/>
      </c>
      <c r="H845" s="52" t="str">
        <f>IF(C845="","",_xlfn.XMATCH(C845,FitCurve!AE845:AE1844,-1))</f>
        <v/>
      </c>
      <c r="I845" s="52" t="str">
        <f>IF(C845="","",_xlfn.XMATCH(C845,FitCurve!AE845:AE1844,1))</f>
        <v/>
      </c>
      <c r="J845" s="52" t="str">
        <f>IF(C845="","",_xlfn.XMATCH(C845,FitCurve!AF845:AF1844,-1))</f>
        <v/>
      </c>
      <c r="K845" s="52" t="str">
        <f>IF(C845="","",_xlfn.XMATCH(C845,FitCurve!AF845:AF1844,1))</f>
        <v/>
      </c>
      <c r="L845" s="3" t="str" cm="1">
        <f t="array" ref="L845">IF(C845="","",INDEX(FitCurve!$AE$3:$AE$1002,H845))</f>
        <v/>
      </c>
      <c r="M845" s="3" t="str" cm="1">
        <f t="array" ref="M845">IF(C845="","",INDEX(FitCurve!$AE$3:$AE$1002,I845))</f>
        <v/>
      </c>
      <c r="N845" s="3" t="str" cm="1">
        <f t="array" ref="N845">IF(C845="","",INDEX(FitCurve!$AF$3:$AF$1002,J845))</f>
        <v/>
      </c>
      <c r="O845" s="3" t="str" cm="1">
        <f t="array" ref="O845">IF(C845="","",INDEX(FitCurve!$AF$3:$AF$1002,K845))</f>
        <v/>
      </c>
      <c r="P845" s="3" t="str" cm="1">
        <f t="array" ref="P845">IF(C845="","",INDEX(FitCurve!$B$3:$B$1002,H845))</f>
        <v/>
      </c>
      <c r="Q845" s="3" t="str" cm="1">
        <f t="array" ref="Q845">IF(C845="","",INDEX(FitCurve!$B$3:$B$1002,I845))</f>
        <v/>
      </c>
      <c r="R845" s="3" t="str" cm="1">
        <f t="array" ref="R845">IF(C845="","",INDEX(FitCurve!$B$3:$B$1002,J845))</f>
        <v/>
      </c>
      <c r="S845" s="3" t="str" cm="1">
        <f t="array" ref="S845">IF(C845="","",INDEX(FitCurve!$B$3:$B$1002,K845))</f>
        <v/>
      </c>
    </row>
    <row r="846" spans="3:19" x14ac:dyDescent="0.25">
      <c r="C846" s="36"/>
      <c r="D846" s="3" t="str">
        <f>IF(C846="","",IF(OR(C846&gt;MAX(_xlfn.ANCHORARRAY(FitCurve!$E$3)),C846&lt;MIN(_xlfn.ANCHORARRAY(FitCurve!$E$3))),"Out of range",IF(CurveFitting!$N$3="5PL",10^(CurveFitting!$U$26-((LOG10(((CurveFitting!$U$25-CurveFitting!$U$24)/(C846-CurveFitting!$U$24))^(1/CurveFitting!$U$28)-1))/1)/CurveFitting!$U$27),
IF(CurveFitting!$N$3="4PL",10^(CurveFitting!$U$26-((LOG10((CurveFitting!$U$25-CurveFitting!$U$24)/(C846-CurveFitting!$U$24)-1))/CurveFitting!$U$27)),
IF(CurveFitting!$N$3="Linear",(C846-CurveFitting!$U$24)/CurveFitting!$U$25,
IF(CurveFitting!$N$3="Hyperbolic",CurveFitting!$U$25*C846/(CurveFitting!$U$24-C846),
IF(CurveFitting!$N$3="Exp1",CurveFitting!$U$26*LN(CurveFitting!$U$25/(CurveFitting!$U$25-C846)-CurveFitting!$U$24/(CurveFitting!$U$25-C846)),
IF(CurveFitting!$N$3="Exp2",CurveFitting!$U$26*LOG(CurveFitting!$U$24/(CurveFitting!$U$24-C846)-CurveFitting!$U$25/(CurveFitting!$U$24-C846)),""))))))))</f>
        <v/>
      </c>
      <c r="E846" s="3" t="str">
        <f>IFERROR(IF(C846="","",IF(OR(C846&gt;MAX(_xlfn.ANCHORARRAY(FitCurve!$E$3)),C846&lt;MIN(_xlfn.ANCHORARRAY(FitCurve!$E$3))),"Out of range","[ " &amp; TEXT(_xlfn.FORECAST.LINEAR(C846,R846:S846,N846:O846),"#.####") &amp; ", " &amp; TEXT(_xlfn.FORECAST.LINEAR(C846,P846:Q846,L846:M846),"#.####") &amp; " ]")),"")</f>
        <v/>
      </c>
      <c r="H846" s="52" t="str">
        <f>IF(C846="","",_xlfn.XMATCH(C846,FitCurve!AE846:AE1845,-1))</f>
        <v/>
      </c>
      <c r="I846" s="52" t="str">
        <f>IF(C846="","",_xlfn.XMATCH(C846,FitCurve!AE846:AE1845,1))</f>
        <v/>
      </c>
      <c r="J846" s="52" t="str">
        <f>IF(C846="","",_xlfn.XMATCH(C846,FitCurve!AF846:AF1845,-1))</f>
        <v/>
      </c>
      <c r="K846" s="52" t="str">
        <f>IF(C846="","",_xlfn.XMATCH(C846,FitCurve!AF846:AF1845,1))</f>
        <v/>
      </c>
      <c r="L846" s="3" t="str" cm="1">
        <f t="array" ref="L846">IF(C846="","",INDEX(FitCurve!$AE$3:$AE$1002,H846))</f>
        <v/>
      </c>
      <c r="M846" s="3" t="str" cm="1">
        <f t="array" ref="M846">IF(C846="","",INDEX(FitCurve!$AE$3:$AE$1002,I846))</f>
        <v/>
      </c>
      <c r="N846" s="3" t="str" cm="1">
        <f t="array" ref="N846">IF(C846="","",INDEX(FitCurve!$AF$3:$AF$1002,J846))</f>
        <v/>
      </c>
      <c r="O846" s="3" t="str" cm="1">
        <f t="array" ref="O846">IF(C846="","",INDEX(FitCurve!$AF$3:$AF$1002,K846))</f>
        <v/>
      </c>
      <c r="P846" s="3" t="str" cm="1">
        <f t="array" ref="P846">IF(C846="","",INDEX(FitCurve!$B$3:$B$1002,H846))</f>
        <v/>
      </c>
      <c r="Q846" s="3" t="str" cm="1">
        <f t="array" ref="Q846">IF(C846="","",INDEX(FitCurve!$B$3:$B$1002,I846))</f>
        <v/>
      </c>
      <c r="R846" s="3" t="str" cm="1">
        <f t="array" ref="R846">IF(C846="","",INDEX(FitCurve!$B$3:$B$1002,J846))</f>
        <v/>
      </c>
      <c r="S846" s="3" t="str" cm="1">
        <f t="array" ref="S846">IF(C846="","",INDEX(FitCurve!$B$3:$B$1002,K846))</f>
        <v/>
      </c>
    </row>
    <row r="847" spans="3:19" x14ac:dyDescent="0.25">
      <c r="C847" s="36"/>
      <c r="D847" s="3" t="str">
        <f>IF(C847="","",IF(OR(C847&gt;MAX(_xlfn.ANCHORARRAY(FitCurve!$E$3)),C847&lt;MIN(_xlfn.ANCHORARRAY(FitCurve!$E$3))),"Out of range",IF(CurveFitting!$N$3="5PL",10^(CurveFitting!$U$26-((LOG10(((CurveFitting!$U$25-CurveFitting!$U$24)/(C847-CurveFitting!$U$24))^(1/CurveFitting!$U$28)-1))/1)/CurveFitting!$U$27),
IF(CurveFitting!$N$3="4PL",10^(CurveFitting!$U$26-((LOG10((CurveFitting!$U$25-CurveFitting!$U$24)/(C847-CurveFitting!$U$24)-1))/CurveFitting!$U$27)),
IF(CurveFitting!$N$3="Linear",(C847-CurveFitting!$U$24)/CurveFitting!$U$25,
IF(CurveFitting!$N$3="Hyperbolic",CurveFitting!$U$25*C847/(CurveFitting!$U$24-C847),
IF(CurveFitting!$N$3="Exp1",CurveFitting!$U$26*LN(CurveFitting!$U$25/(CurveFitting!$U$25-C847)-CurveFitting!$U$24/(CurveFitting!$U$25-C847)),
IF(CurveFitting!$N$3="Exp2",CurveFitting!$U$26*LOG(CurveFitting!$U$24/(CurveFitting!$U$24-C847)-CurveFitting!$U$25/(CurveFitting!$U$24-C847)),""))))))))</f>
        <v/>
      </c>
      <c r="E847" s="3" t="str">
        <f>IFERROR(IF(C847="","",IF(OR(C847&gt;MAX(_xlfn.ANCHORARRAY(FitCurve!$E$3)),C847&lt;MIN(_xlfn.ANCHORARRAY(FitCurve!$E$3))),"Out of range","[ " &amp; TEXT(_xlfn.FORECAST.LINEAR(C847,R847:S847,N847:O847),"#.####") &amp; ", " &amp; TEXT(_xlfn.FORECAST.LINEAR(C847,P847:Q847,L847:M847),"#.####") &amp; " ]")),"")</f>
        <v/>
      </c>
      <c r="H847" s="52" t="str">
        <f>IF(C847="","",_xlfn.XMATCH(C847,FitCurve!AE847:AE1846,-1))</f>
        <v/>
      </c>
      <c r="I847" s="52" t="str">
        <f>IF(C847="","",_xlfn.XMATCH(C847,FitCurve!AE847:AE1846,1))</f>
        <v/>
      </c>
      <c r="J847" s="52" t="str">
        <f>IF(C847="","",_xlfn.XMATCH(C847,FitCurve!AF847:AF1846,-1))</f>
        <v/>
      </c>
      <c r="K847" s="52" t="str">
        <f>IF(C847="","",_xlfn.XMATCH(C847,FitCurve!AF847:AF1846,1))</f>
        <v/>
      </c>
      <c r="L847" s="3" t="str" cm="1">
        <f t="array" ref="L847">IF(C847="","",INDEX(FitCurve!$AE$3:$AE$1002,H847))</f>
        <v/>
      </c>
      <c r="M847" s="3" t="str" cm="1">
        <f t="array" ref="M847">IF(C847="","",INDEX(FitCurve!$AE$3:$AE$1002,I847))</f>
        <v/>
      </c>
      <c r="N847" s="3" t="str" cm="1">
        <f t="array" ref="N847">IF(C847="","",INDEX(FitCurve!$AF$3:$AF$1002,J847))</f>
        <v/>
      </c>
      <c r="O847" s="3" t="str" cm="1">
        <f t="array" ref="O847">IF(C847="","",INDEX(FitCurve!$AF$3:$AF$1002,K847))</f>
        <v/>
      </c>
      <c r="P847" s="3" t="str" cm="1">
        <f t="array" ref="P847">IF(C847="","",INDEX(FitCurve!$B$3:$B$1002,H847))</f>
        <v/>
      </c>
      <c r="Q847" s="3" t="str" cm="1">
        <f t="array" ref="Q847">IF(C847="","",INDEX(FitCurve!$B$3:$B$1002,I847))</f>
        <v/>
      </c>
      <c r="R847" s="3" t="str" cm="1">
        <f t="array" ref="R847">IF(C847="","",INDEX(FitCurve!$B$3:$B$1002,J847))</f>
        <v/>
      </c>
      <c r="S847" s="3" t="str" cm="1">
        <f t="array" ref="S847">IF(C847="","",INDEX(FitCurve!$B$3:$B$1002,K847))</f>
        <v/>
      </c>
    </row>
    <row r="848" spans="3:19" x14ac:dyDescent="0.25">
      <c r="C848" s="36"/>
      <c r="D848" s="3" t="str">
        <f>IF(C848="","",IF(OR(C848&gt;MAX(_xlfn.ANCHORARRAY(FitCurve!$E$3)),C848&lt;MIN(_xlfn.ANCHORARRAY(FitCurve!$E$3))),"Out of range",IF(CurveFitting!$N$3="5PL",10^(CurveFitting!$U$26-((LOG10(((CurveFitting!$U$25-CurveFitting!$U$24)/(C848-CurveFitting!$U$24))^(1/CurveFitting!$U$28)-1))/1)/CurveFitting!$U$27),
IF(CurveFitting!$N$3="4PL",10^(CurveFitting!$U$26-((LOG10((CurveFitting!$U$25-CurveFitting!$U$24)/(C848-CurveFitting!$U$24)-1))/CurveFitting!$U$27)),
IF(CurveFitting!$N$3="Linear",(C848-CurveFitting!$U$24)/CurveFitting!$U$25,
IF(CurveFitting!$N$3="Hyperbolic",CurveFitting!$U$25*C848/(CurveFitting!$U$24-C848),
IF(CurveFitting!$N$3="Exp1",CurveFitting!$U$26*LN(CurveFitting!$U$25/(CurveFitting!$U$25-C848)-CurveFitting!$U$24/(CurveFitting!$U$25-C848)),
IF(CurveFitting!$N$3="Exp2",CurveFitting!$U$26*LOG(CurveFitting!$U$24/(CurveFitting!$U$24-C848)-CurveFitting!$U$25/(CurveFitting!$U$24-C848)),""))))))))</f>
        <v/>
      </c>
      <c r="E848" s="3" t="str">
        <f>IFERROR(IF(C848="","",IF(OR(C848&gt;MAX(_xlfn.ANCHORARRAY(FitCurve!$E$3)),C848&lt;MIN(_xlfn.ANCHORARRAY(FitCurve!$E$3))),"Out of range","[ " &amp; TEXT(_xlfn.FORECAST.LINEAR(C848,R848:S848,N848:O848),"#.####") &amp; ", " &amp; TEXT(_xlfn.FORECAST.LINEAR(C848,P848:Q848,L848:M848),"#.####") &amp; " ]")),"")</f>
        <v/>
      </c>
      <c r="H848" s="52" t="str">
        <f>IF(C848="","",_xlfn.XMATCH(C848,FitCurve!AE848:AE1847,-1))</f>
        <v/>
      </c>
      <c r="I848" s="52" t="str">
        <f>IF(C848="","",_xlfn.XMATCH(C848,FitCurve!AE848:AE1847,1))</f>
        <v/>
      </c>
      <c r="J848" s="52" t="str">
        <f>IF(C848="","",_xlfn.XMATCH(C848,FitCurve!AF848:AF1847,-1))</f>
        <v/>
      </c>
      <c r="K848" s="52" t="str">
        <f>IF(C848="","",_xlfn.XMATCH(C848,FitCurve!AF848:AF1847,1))</f>
        <v/>
      </c>
      <c r="L848" s="3" t="str" cm="1">
        <f t="array" ref="L848">IF(C848="","",INDEX(FitCurve!$AE$3:$AE$1002,H848))</f>
        <v/>
      </c>
      <c r="M848" s="3" t="str" cm="1">
        <f t="array" ref="M848">IF(C848="","",INDEX(FitCurve!$AE$3:$AE$1002,I848))</f>
        <v/>
      </c>
      <c r="N848" s="3" t="str" cm="1">
        <f t="array" ref="N848">IF(C848="","",INDEX(FitCurve!$AF$3:$AF$1002,J848))</f>
        <v/>
      </c>
      <c r="O848" s="3" t="str" cm="1">
        <f t="array" ref="O848">IF(C848="","",INDEX(FitCurve!$AF$3:$AF$1002,K848))</f>
        <v/>
      </c>
      <c r="P848" s="3" t="str" cm="1">
        <f t="array" ref="P848">IF(C848="","",INDEX(FitCurve!$B$3:$B$1002,H848))</f>
        <v/>
      </c>
      <c r="Q848" s="3" t="str" cm="1">
        <f t="array" ref="Q848">IF(C848="","",INDEX(FitCurve!$B$3:$B$1002,I848))</f>
        <v/>
      </c>
      <c r="R848" s="3" t="str" cm="1">
        <f t="array" ref="R848">IF(C848="","",INDEX(FitCurve!$B$3:$B$1002,J848))</f>
        <v/>
      </c>
      <c r="S848" s="3" t="str" cm="1">
        <f t="array" ref="S848">IF(C848="","",INDEX(FitCurve!$B$3:$B$1002,K848))</f>
        <v/>
      </c>
    </row>
    <row r="849" spans="3:19" x14ac:dyDescent="0.25">
      <c r="C849" s="36"/>
      <c r="D849" s="3" t="str">
        <f>IF(C849="","",IF(OR(C849&gt;MAX(_xlfn.ANCHORARRAY(FitCurve!$E$3)),C849&lt;MIN(_xlfn.ANCHORARRAY(FitCurve!$E$3))),"Out of range",IF(CurveFitting!$N$3="5PL",10^(CurveFitting!$U$26-((LOG10(((CurveFitting!$U$25-CurveFitting!$U$24)/(C849-CurveFitting!$U$24))^(1/CurveFitting!$U$28)-1))/1)/CurveFitting!$U$27),
IF(CurveFitting!$N$3="4PL",10^(CurveFitting!$U$26-((LOG10((CurveFitting!$U$25-CurveFitting!$U$24)/(C849-CurveFitting!$U$24)-1))/CurveFitting!$U$27)),
IF(CurveFitting!$N$3="Linear",(C849-CurveFitting!$U$24)/CurveFitting!$U$25,
IF(CurveFitting!$N$3="Hyperbolic",CurveFitting!$U$25*C849/(CurveFitting!$U$24-C849),
IF(CurveFitting!$N$3="Exp1",CurveFitting!$U$26*LN(CurveFitting!$U$25/(CurveFitting!$U$25-C849)-CurveFitting!$U$24/(CurveFitting!$U$25-C849)),
IF(CurveFitting!$N$3="Exp2",CurveFitting!$U$26*LOG(CurveFitting!$U$24/(CurveFitting!$U$24-C849)-CurveFitting!$U$25/(CurveFitting!$U$24-C849)),""))))))))</f>
        <v/>
      </c>
      <c r="E849" s="3" t="str">
        <f>IFERROR(IF(C849="","",IF(OR(C849&gt;MAX(_xlfn.ANCHORARRAY(FitCurve!$E$3)),C849&lt;MIN(_xlfn.ANCHORARRAY(FitCurve!$E$3))),"Out of range","[ " &amp; TEXT(_xlfn.FORECAST.LINEAR(C849,R849:S849,N849:O849),"#.####") &amp; ", " &amp; TEXT(_xlfn.FORECAST.LINEAR(C849,P849:Q849,L849:M849),"#.####") &amp; " ]")),"")</f>
        <v/>
      </c>
      <c r="H849" s="52" t="str">
        <f>IF(C849="","",_xlfn.XMATCH(C849,FitCurve!AE849:AE1848,-1))</f>
        <v/>
      </c>
      <c r="I849" s="52" t="str">
        <f>IF(C849="","",_xlfn.XMATCH(C849,FitCurve!AE849:AE1848,1))</f>
        <v/>
      </c>
      <c r="J849" s="52" t="str">
        <f>IF(C849="","",_xlfn.XMATCH(C849,FitCurve!AF849:AF1848,-1))</f>
        <v/>
      </c>
      <c r="K849" s="52" t="str">
        <f>IF(C849="","",_xlfn.XMATCH(C849,FitCurve!AF849:AF1848,1))</f>
        <v/>
      </c>
      <c r="L849" s="3" t="str" cm="1">
        <f t="array" ref="L849">IF(C849="","",INDEX(FitCurve!$AE$3:$AE$1002,H849))</f>
        <v/>
      </c>
      <c r="M849" s="3" t="str" cm="1">
        <f t="array" ref="M849">IF(C849="","",INDEX(FitCurve!$AE$3:$AE$1002,I849))</f>
        <v/>
      </c>
      <c r="N849" s="3" t="str" cm="1">
        <f t="array" ref="N849">IF(C849="","",INDEX(FitCurve!$AF$3:$AF$1002,J849))</f>
        <v/>
      </c>
      <c r="O849" s="3" t="str" cm="1">
        <f t="array" ref="O849">IF(C849="","",INDEX(FitCurve!$AF$3:$AF$1002,K849))</f>
        <v/>
      </c>
      <c r="P849" s="3" t="str" cm="1">
        <f t="array" ref="P849">IF(C849="","",INDEX(FitCurve!$B$3:$B$1002,H849))</f>
        <v/>
      </c>
      <c r="Q849" s="3" t="str" cm="1">
        <f t="array" ref="Q849">IF(C849="","",INDEX(FitCurve!$B$3:$B$1002,I849))</f>
        <v/>
      </c>
      <c r="R849" s="3" t="str" cm="1">
        <f t="array" ref="R849">IF(C849="","",INDEX(FitCurve!$B$3:$B$1002,J849))</f>
        <v/>
      </c>
      <c r="S849" s="3" t="str" cm="1">
        <f t="array" ref="S849">IF(C849="","",INDEX(FitCurve!$B$3:$B$1002,K849))</f>
        <v/>
      </c>
    </row>
    <row r="850" spans="3:19" x14ac:dyDescent="0.25">
      <c r="C850" s="36"/>
      <c r="D850" s="3" t="str">
        <f>IF(C850="","",IF(OR(C850&gt;MAX(_xlfn.ANCHORARRAY(FitCurve!$E$3)),C850&lt;MIN(_xlfn.ANCHORARRAY(FitCurve!$E$3))),"Out of range",IF(CurveFitting!$N$3="5PL",10^(CurveFitting!$U$26-((LOG10(((CurveFitting!$U$25-CurveFitting!$U$24)/(C850-CurveFitting!$U$24))^(1/CurveFitting!$U$28)-1))/1)/CurveFitting!$U$27),
IF(CurveFitting!$N$3="4PL",10^(CurveFitting!$U$26-((LOG10((CurveFitting!$U$25-CurveFitting!$U$24)/(C850-CurveFitting!$U$24)-1))/CurveFitting!$U$27)),
IF(CurveFitting!$N$3="Linear",(C850-CurveFitting!$U$24)/CurveFitting!$U$25,
IF(CurveFitting!$N$3="Hyperbolic",CurveFitting!$U$25*C850/(CurveFitting!$U$24-C850),
IF(CurveFitting!$N$3="Exp1",CurveFitting!$U$26*LN(CurveFitting!$U$25/(CurveFitting!$U$25-C850)-CurveFitting!$U$24/(CurveFitting!$U$25-C850)),
IF(CurveFitting!$N$3="Exp2",CurveFitting!$U$26*LOG(CurveFitting!$U$24/(CurveFitting!$U$24-C850)-CurveFitting!$U$25/(CurveFitting!$U$24-C850)),""))))))))</f>
        <v/>
      </c>
      <c r="E850" s="3" t="str">
        <f>IFERROR(IF(C850="","",IF(OR(C850&gt;MAX(_xlfn.ANCHORARRAY(FitCurve!$E$3)),C850&lt;MIN(_xlfn.ANCHORARRAY(FitCurve!$E$3))),"Out of range","[ " &amp; TEXT(_xlfn.FORECAST.LINEAR(C850,R850:S850,N850:O850),"#.####") &amp; ", " &amp; TEXT(_xlfn.FORECAST.LINEAR(C850,P850:Q850,L850:M850),"#.####") &amp; " ]")),"")</f>
        <v/>
      </c>
      <c r="H850" s="52" t="str">
        <f>IF(C850="","",_xlfn.XMATCH(C850,FitCurve!AE850:AE1849,-1))</f>
        <v/>
      </c>
      <c r="I850" s="52" t="str">
        <f>IF(C850="","",_xlfn.XMATCH(C850,FitCurve!AE850:AE1849,1))</f>
        <v/>
      </c>
      <c r="J850" s="52" t="str">
        <f>IF(C850="","",_xlfn.XMATCH(C850,FitCurve!AF850:AF1849,-1))</f>
        <v/>
      </c>
      <c r="K850" s="52" t="str">
        <f>IF(C850="","",_xlfn.XMATCH(C850,FitCurve!AF850:AF1849,1))</f>
        <v/>
      </c>
      <c r="L850" s="3" t="str" cm="1">
        <f t="array" ref="L850">IF(C850="","",INDEX(FitCurve!$AE$3:$AE$1002,H850))</f>
        <v/>
      </c>
      <c r="M850" s="3" t="str" cm="1">
        <f t="array" ref="M850">IF(C850="","",INDEX(FitCurve!$AE$3:$AE$1002,I850))</f>
        <v/>
      </c>
      <c r="N850" s="3" t="str" cm="1">
        <f t="array" ref="N850">IF(C850="","",INDEX(FitCurve!$AF$3:$AF$1002,J850))</f>
        <v/>
      </c>
      <c r="O850" s="3" t="str" cm="1">
        <f t="array" ref="O850">IF(C850="","",INDEX(FitCurve!$AF$3:$AF$1002,K850))</f>
        <v/>
      </c>
      <c r="P850" s="3" t="str" cm="1">
        <f t="array" ref="P850">IF(C850="","",INDEX(FitCurve!$B$3:$B$1002,H850))</f>
        <v/>
      </c>
      <c r="Q850" s="3" t="str" cm="1">
        <f t="array" ref="Q850">IF(C850="","",INDEX(FitCurve!$B$3:$B$1002,I850))</f>
        <v/>
      </c>
      <c r="R850" s="3" t="str" cm="1">
        <f t="array" ref="R850">IF(C850="","",INDEX(FitCurve!$B$3:$B$1002,J850))</f>
        <v/>
      </c>
      <c r="S850" s="3" t="str" cm="1">
        <f t="array" ref="S850">IF(C850="","",INDEX(FitCurve!$B$3:$B$1002,K850))</f>
        <v/>
      </c>
    </row>
    <row r="851" spans="3:19" x14ac:dyDescent="0.25">
      <c r="C851" s="36"/>
      <c r="D851" s="3" t="str">
        <f>IF(C851="","",IF(OR(C851&gt;MAX(_xlfn.ANCHORARRAY(FitCurve!$E$3)),C851&lt;MIN(_xlfn.ANCHORARRAY(FitCurve!$E$3))),"Out of range",IF(CurveFitting!$N$3="5PL",10^(CurveFitting!$U$26-((LOG10(((CurveFitting!$U$25-CurveFitting!$U$24)/(C851-CurveFitting!$U$24))^(1/CurveFitting!$U$28)-1))/1)/CurveFitting!$U$27),
IF(CurveFitting!$N$3="4PL",10^(CurveFitting!$U$26-((LOG10((CurveFitting!$U$25-CurveFitting!$U$24)/(C851-CurveFitting!$U$24)-1))/CurveFitting!$U$27)),
IF(CurveFitting!$N$3="Linear",(C851-CurveFitting!$U$24)/CurveFitting!$U$25,
IF(CurveFitting!$N$3="Hyperbolic",CurveFitting!$U$25*C851/(CurveFitting!$U$24-C851),
IF(CurveFitting!$N$3="Exp1",CurveFitting!$U$26*LN(CurveFitting!$U$25/(CurveFitting!$U$25-C851)-CurveFitting!$U$24/(CurveFitting!$U$25-C851)),
IF(CurveFitting!$N$3="Exp2",CurveFitting!$U$26*LOG(CurveFitting!$U$24/(CurveFitting!$U$24-C851)-CurveFitting!$U$25/(CurveFitting!$U$24-C851)),""))))))))</f>
        <v/>
      </c>
      <c r="E851" s="3" t="str">
        <f>IFERROR(IF(C851="","",IF(OR(C851&gt;MAX(_xlfn.ANCHORARRAY(FitCurve!$E$3)),C851&lt;MIN(_xlfn.ANCHORARRAY(FitCurve!$E$3))),"Out of range","[ " &amp; TEXT(_xlfn.FORECAST.LINEAR(C851,R851:S851,N851:O851),"#.####") &amp; ", " &amp; TEXT(_xlfn.FORECAST.LINEAR(C851,P851:Q851,L851:M851),"#.####") &amp; " ]")),"")</f>
        <v/>
      </c>
      <c r="H851" s="52" t="str">
        <f>IF(C851="","",_xlfn.XMATCH(C851,FitCurve!AE851:AE1850,-1))</f>
        <v/>
      </c>
      <c r="I851" s="52" t="str">
        <f>IF(C851="","",_xlfn.XMATCH(C851,FitCurve!AE851:AE1850,1))</f>
        <v/>
      </c>
      <c r="J851" s="52" t="str">
        <f>IF(C851="","",_xlfn.XMATCH(C851,FitCurve!AF851:AF1850,-1))</f>
        <v/>
      </c>
      <c r="K851" s="52" t="str">
        <f>IF(C851="","",_xlfn.XMATCH(C851,FitCurve!AF851:AF1850,1))</f>
        <v/>
      </c>
      <c r="L851" s="3" t="str" cm="1">
        <f t="array" ref="L851">IF(C851="","",INDEX(FitCurve!$AE$3:$AE$1002,H851))</f>
        <v/>
      </c>
      <c r="M851" s="3" t="str" cm="1">
        <f t="array" ref="M851">IF(C851="","",INDEX(FitCurve!$AE$3:$AE$1002,I851))</f>
        <v/>
      </c>
      <c r="N851" s="3" t="str" cm="1">
        <f t="array" ref="N851">IF(C851="","",INDEX(FitCurve!$AF$3:$AF$1002,J851))</f>
        <v/>
      </c>
      <c r="O851" s="3" t="str" cm="1">
        <f t="array" ref="O851">IF(C851="","",INDEX(FitCurve!$AF$3:$AF$1002,K851))</f>
        <v/>
      </c>
      <c r="P851" s="3" t="str" cm="1">
        <f t="array" ref="P851">IF(C851="","",INDEX(FitCurve!$B$3:$B$1002,H851))</f>
        <v/>
      </c>
      <c r="Q851" s="3" t="str" cm="1">
        <f t="array" ref="Q851">IF(C851="","",INDEX(FitCurve!$B$3:$B$1002,I851))</f>
        <v/>
      </c>
      <c r="R851" s="3" t="str" cm="1">
        <f t="array" ref="R851">IF(C851="","",INDEX(FitCurve!$B$3:$B$1002,J851))</f>
        <v/>
      </c>
      <c r="S851" s="3" t="str" cm="1">
        <f t="array" ref="S851">IF(C851="","",INDEX(FitCurve!$B$3:$B$1002,K851))</f>
        <v/>
      </c>
    </row>
    <row r="852" spans="3:19" x14ac:dyDescent="0.25">
      <c r="C852" s="36"/>
      <c r="D852" s="3" t="str">
        <f>IF(C852="","",IF(OR(C852&gt;MAX(_xlfn.ANCHORARRAY(FitCurve!$E$3)),C852&lt;MIN(_xlfn.ANCHORARRAY(FitCurve!$E$3))),"Out of range",IF(CurveFitting!$N$3="5PL",10^(CurveFitting!$U$26-((LOG10(((CurveFitting!$U$25-CurveFitting!$U$24)/(C852-CurveFitting!$U$24))^(1/CurveFitting!$U$28)-1))/1)/CurveFitting!$U$27),
IF(CurveFitting!$N$3="4PL",10^(CurveFitting!$U$26-((LOG10((CurveFitting!$U$25-CurveFitting!$U$24)/(C852-CurveFitting!$U$24)-1))/CurveFitting!$U$27)),
IF(CurveFitting!$N$3="Linear",(C852-CurveFitting!$U$24)/CurveFitting!$U$25,
IF(CurveFitting!$N$3="Hyperbolic",CurveFitting!$U$25*C852/(CurveFitting!$U$24-C852),
IF(CurveFitting!$N$3="Exp1",CurveFitting!$U$26*LN(CurveFitting!$U$25/(CurveFitting!$U$25-C852)-CurveFitting!$U$24/(CurveFitting!$U$25-C852)),
IF(CurveFitting!$N$3="Exp2",CurveFitting!$U$26*LOG(CurveFitting!$U$24/(CurveFitting!$U$24-C852)-CurveFitting!$U$25/(CurveFitting!$U$24-C852)),""))))))))</f>
        <v/>
      </c>
      <c r="E852" s="3" t="str">
        <f>IFERROR(IF(C852="","",IF(OR(C852&gt;MAX(_xlfn.ANCHORARRAY(FitCurve!$E$3)),C852&lt;MIN(_xlfn.ANCHORARRAY(FitCurve!$E$3))),"Out of range","[ " &amp; TEXT(_xlfn.FORECAST.LINEAR(C852,R852:S852,N852:O852),"#.####") &amp; ", " &amp; TEXT(_xlfn.FORECAST.LINEAR(C852,P852:Q852,L852:M852),"#.####") &amp; " ]")),"")</f>
        <v/>
      </c>
      <c r="H852" s="52" t="str">
        <f>IF(C852="","",_xlfn.XMATCH(C852,FitCurve!AE852:AE1851,-1))</f>
        <v/>
      </c>
      <c r="I852" s="52" t="str">
        <f>IF(C852="","",_xlfn.XMATCH(C852,FitCurve!AE852:AE1851,1))</f>
        <v/>
      </c>
      <c r="J852" s="52" t="str">
        <f>IF(C852="","",_xlfn.XMATCH(C852,FitCurve!AF852:AF1851,-1))</f>
        <v/>
      </c>
      <c r="K852" s="52" t="str">
        <f>IF(C852="","",_xlfn.XMATCH(C852,FitCurve!AF852:AF1851,1))</f>
        <v/>
      </c>
      <c r="L852" s="3" t="str" cm="1">
        <f t="array" ref="L852">IF(C852="","",INDEX(FitCurve!$AE$3:$AE$1002,H852))</f>
        <v/>
      </c>
      <c r="M852" s="3" t="str" cm="1">
        <f t="array" ref="M852">IF(C852="","",INDEX(FitCurve!$AE$3:$AE$1002,I852))</f>
        <v/>
      </c>
      <c r="N852" s="3" t="str" cm="1">
        <f t="array" ref="N852">IF(C852="","",INDEX(FitCurve!$AF$3:$AF$1002,J852))</f>
        <v/>
      </c>
      <c r="O852" s="3" t="str" cm="1">
        <f t="array" ref="O852">IF(C852="","",INDEX(FitCurve!$AF$3:$AF$1002,K852))</f>
        <v/>
      </c>
      <c r="P852" s="3" t="str" cm="1">
        <f t="array" ref="P852">IF(C852="","",INDEX(FitCurve!$B$3:$B$1002,H852))</f>
        <v/>
      </c>
      <c r="Q852" s="3" t="str" cm="1">
        <f t="array" ref="Q852">IF(C852="","",INDEX(FitCurve!$B$3:$B$1002,I852))</f>
        <v/>
      </c>
      <c r="R852" s="3" t="str" cm="1">
        <f t="array" ref="R852">IF(C852="","",INDEX(FitCurve!$B$3:$B$1002,J852))</f>
        <v/>
      </c>
      <c r="S852" s="3" t="str" cm="1">
        <f t="array" ref="S852">IF(C852="","",INDEX(FitCurve!$B$3:$B$1002,K852))</f>
        <v/>
      </c>
    </row>
    <row r="853" spans="3:19" x14ac:dyDescent="0.25">
      <c r="C853" s="36"/>
      <c r="D853" s="3" t="str">
        <f>IF(C853="","",IF(OR(C853&gt;MAX(_xlfn.ANCHORARRAY(FitCurve!$E$3)),C853&lt;MIN(_xlfn.ANCHORARRAY(FitCurve!$E$3))),"Out of range",IF(CurveFitting!$N$3="5PL",10^(CurveFitting!$U$26-((LOG10(((CurveFitting!$U$25-CurveFitting!$U$24)/(C853-CurveFitting!$U$24))^(1/CurveFitting!$U$28)-1))/1)/CurveFitting!$U$27),
IF(CurveFitting!$N$3="4PL",10^(CurveFitting!$U$26-((LOG10((CurveFitting!$U$25-CurveFitting!$U$24)/(C853-CurveFitting!$U$24)-1))/CurveFitting!$U$27)),
IF(CurveFitting!$N$3="Linear",(C853-CurveFitting!$U$24)/CurveFitting!$U$25,
IF(CurveFitting!$N$3="Hyperbolic",CurveFitting!$U$25*C853/(CurveFitting!$U$24-C853),
IF(CurveFitting!$N$3="Exp1",CurveFitting!$U$26*LN(CurveFitting!$U$25/(CurveFitting!$U$25-C853)-CurveFitting!$U$24/(CurveFitting!$U$25-C853)),
IF(CurveFitting!$N$3="Exp2",CurveFitting!$U$26*LOG(CurveFitting!$U$24/(CurveFitting!$U$24-C853)-CurveFitting!$U$25/(CurveFitting!$U$24-C853)),""))))))))</f>
        <v/>
      </c>
      <c r="E853" s="3" t="str">
        <f>IFERROR(IF(C853="","",IF(OR(C853&gt;MAX(_xlfn.ANCHORARRAY(FitCurve!$E$3)),C853&lt;MIN(_xlfn.ANCHORARRAY(FitCurve!$E$3))),"Out of range","[ " &amp; TEXT(_xlfn.FORECAST.LINEAR(C853,R853:S853,N853:O853),"#.####") &amp; ", " &amp; TEXT(_xlfn.FORECAST.LINEAR(C853,P853:Q853,L853:M853),"#.####") &amp; " ]")),"")</f>
        <v/>
      </c>
      <c r="H853" s="52" t="str">
        <f>IF(C853="","",_xlfn.XMATCH(C853,FitCurve!AE853:AE1852,-1))</f>
        <v/>
      </c>
      <c r="I853" s="52" t="str">
        <f>IF(C853="","",_xlfn.XMATCH(C853,FitCurve!AE853:AE1852,1))</f>
        <v/>
      </c>
      <c r="J853" s="52" t="str">
        <f>IF(C853="","",_xlfn.XMATCH(C853,FitCurve!AF853:AF1852,-1))</f>
        <v/>
      </c>
      <c r="K853" s="52" t="str">
        <f>IF(C853="","",_xlfn.XMATCH(C853,FitCurve!AF853:AF1852,1))</f>
        <v/>
      </c>
      <c r="L853" s="3" t="str" cm="1">
        <f t="array" ref="L853">IF(C853="","",INDEX(FitCurve!$AE$3:$AE$1002,H853))</f>
        <v/>
      </c>
      <c r="M853" s="3" t="str" cm="1">
        <f t="array" ref="M853">IF(C853="","",INDEX(FitCurve!$AE$3:$AE$1002,I853))</f>
        <v/>
      </c>
      <c r="N853" s="3" t="str" cm="1">
        <f t="array" ref="N853">IF(C853="","",INDEX(FitCurve!$AF$3:$AF$1002,J853))</f>
        <v/>
      </c>
      <c r="O853" s="3" t="str" cm="1">
        <f t="array" ref="O853">IF(C853="","",INDEX(FitCurve!$AF$3:$AF$1002,K853))</f>
        <v/>
      </c>
      <c r="P853" s="3" t="str" cm="1">
        <f t="array" ref="P853">IF(C853="","",INDEX(FitCurve!$B$3:$B$1002,H853))</f>
        <v/>
      </c>
      <c r="Q853" s="3" t="str" cm="1">
        <f t="array" ref="Q853">IF(C853="","",INDEX(FitCurve!$B$3:$B$1002,I853))</f>
        <v/>
      </c>
      <c r="R853" s="3" t="str" cm="1">
        <f t="array" ref="R853">IF(C853="","",INDEX(FitCurve!$B$3:$B$1002,J853))</f>
        <v/>
      </c>
      <c r="S853" s="3" t="str" cm="1">
        <f t="array" ref="S853">IF(C853="","",INDEX(FitCurve!$B$3:$B$1002,K853))</f>
        <v/>
      </c>
    </row>
    <row r="854" spans="3:19" x14ac:dyDescent="0.25">
      <c r="C854" s="36"/>
      <c r="D854" s="3" t="str">
        <f>IF(C854="","",IF(OR(C854&gt;MAX(_xlfn.ANCHORARRAY(FitCurve!$E$3)),C854&lt;MIN(_xlfn.ANCHORARRAY(FitCurve!$E$3))),"Out of range",IF(CurveFitting!$N$3="5PL",10^(CurveFitting!$U$26-((LOG10(((CurveFitting!$U$25-CurveFitting!$U$24)/(C854-CurveFitting!$U$24))^(1/CurveFitting!$U$28)-1))/1)/CurveFitting!$U$27),
IF(CurveFitting!$N$3="4PL",10^(CurveFitting!$U$26-((LOG10((CurveFitting!$U$25-CurveFitting!$U$24)/(C854-CurveFitting!$U$24)-1))/CurveFitting!$U$27)),
IF(CurveFitting!$N$3="Linear",(C854-CurveFitting!$U$24)/CurveFitting!$U$25,
IF(CurveFitting!$N$3="Hyperbolic",CurveFitting!$U$25*C854/(CurveFitting!$U$24-C854),
IF(CurveFitting!$N$3="Exp1",CurveFitting!$U$26*LN(CurveFitting!$U$25/(CurveFitting!$U$25-C854)-CurveFitting!$U$24/(CurveFitting!$U$25-C854)),
IF(CurveFitting!$N$3="Exp2",CurveFitting!$U$26*LOG(CurveFitting!$U$24/(CurveFitting!$U$24-C854)-CurveFitting!$U$25/(CurveFitting!$U$24-C854)),""))))))))</f>
        <v/>
      </c>
      <c r="E854" s="3" t="str">
        <f>IFERROR(IF(C854="","",IF(OR(C854&gt;MAX(_xlfn.ANCHORARRAY(FitCurve!$E$3)),C854&lt;MIN(_xlfn.ANCHORARRAY(FitCurve!$E$3))),"Out of range","[ " &amp; TEXT(_xlfn.FORECAST.LINEAR(C854,R854:S854,N854:O854),"#.####") &amp; ", " &amp; TEXT(_xlfn.FORECAST.LINEAR(C854,P854:Q854,L854:M854),"#.####") &amp; " ]")),"")</f>
        <v/>
      </c>
      <c r="H854" s="52" t="str">
        <f>IF(C854="","",_xlfn.XMATCH(C854,FitCurve!AE854:AE1853,-1))</f>
        <v/>
      </c>
      <c r="I854" s="52" t="str">
        <f>IF(C854="","",_xlfn.XMATCH(C854,FitCurve!AE854:AE1853,1))</f>
        <v/>
      </c>
      <c r="J854" s="52" t="str">
        <f>IF(C854="","",_xlfn.XMATCH(C854,FitCurve!AF854:AF1853,-1))</f>
        <v/>
      </c>
      <c r="K854" s="52" t="str">
        <f>IF(C854="","",_xlfn.XMATCH(C854,FitCurve!AF854:AF1853,1))</f>
        <v/>
      </c>
      <c r="L854" s="3" t="str" cm="1">
        <f t="array" ref="L854">IF(C854="","",INDEX(FitCurve!$AE$3:$AE$1002,H854))</f>
        <v/>
      </c>
      <c r="M854" s="3" t="str" cm="1">
        <f t="array" ref="M854">IF(C854="","",INDEX(FitCurve!$AE$3:$AE$1002,I854))</f>
        <v/>
      </c>
      <c r="N854" s="3" t="str" cm="1">
        <f t="array" ref="N854">IF(C854="","",INDEX(FitCurve!$AF$3:$AF$1002,J854))</f>
        <v/>
      </c>
      <c r="O854" s="3" t="str" cm="1">
        <f t="array" ref="O854">IF(C854="","",INDEX(FitCurve!$AF$3:$AF$1002,K854))</f>
        <v/>
      </c>
      <c r="P854" s="3" t="str" cm="1">
        <f t="array" ref="P854">IF(C854="","",INDEX(FitCurve!$B$3:$B$1002,H854))</f>
        <v/>
      </c>
      <c r="Q854" s="3" t="str" cm="1">
        <f t="array" ref="Q854">IF(C854="","",INDEX(FitCurve!$B$3:$B$1002,I854))</f>
        <v/>
      </c>
      <c r="R854" s="3" t="str" cm="1">
        <f t="array" ref="R854">IF(C854="","",INDEX(FitCurve!$B$3:$B$1002,J854))</f>
        <v/>
      </c>
      <c r="S854" s="3" t="str" cm="1">
        <f t="array" ref="S854">IF(C854="","",INDEX(FitCurve!$B$3:$B$1002,K854))</f>
        <v/>
      </c>
    </row>
    <row r="855" spans="3:19" x14ac:dyDescent="0.25">
      <c r="C855" s="36"/>
      <c r="D855" s="3" t="str">
        <f>IF(C855="","",IF(OR(C855&gt;MAX(_xlfn.ANCHORARRAY(FitCurve!$E$3)),C855&lt;MIN(_xlfn.ANCHORARRAY(FitCurve!$E$3))),"Out of range",IF(CurveFitting!$N$3="5PL",10^(CurveFitting!$U$26-((LOG10(((CurveFitting!$U$25-CurveFitting!$U$24)/(C855-CurveFitting!$U$24))^(1/CurveFitting!$U$28)-1))/1)/CurveFitting!$U$27),
IF(CurveFitting!$N$3="4PL",10^(CurveFitting!$U$26-((LOG10((CurveFitting!$U$25-CurveFitting!$U$24)/(C855-CurveFitting!$U$24)-1))/CurveFitting!$U$27)),
IF(CurveFitting!$N$3="Linear",(C855-CurveFitting!$U$24)/CurveFitting!$U$25,
IF(CurveFitting!$N$3="Hyperbolic",CurveFitting!$U$25*C855/(CurveFitting!$U$24-C855),
IF(CurveFitting!$N$3="Exp1",CurveFitting!$U$26*LN(CurveFitting!$U$25/(CurveFitting!$U$25-C855)-CurveFitting!$U$24/(CurveFitting!$U$25-C855)),
IF(CurveFitting!$N$3="Exp2",CurveFitting!$U$26*LOG(CurveFitting!$U$24/(CurveFitting!$U$24-C855)-CurveFitting!$U$25/(CurveFitting!$U$24-C855)),""))))))))</f>
        <v/>
      </c>
      <c r="E855" s="3" t="str">
        <f>IFERROR(IF(C855="","",IF(OR(C855&gt;MAX(_xlfn.ANCHORARRAY(FitCurve!$E$3)),C855&lt;MIN(_xlfn.ANCHORARRAY(FitCurve!$E$3))),"Out of range","[ " &amp; TEXT(_xlfn.FORECAST.LINEAR(C855,R855:S855,N855:O855),"#.####") &amp; ", " &amp; TEXT(_xlfn.FORECAST.LINEAR(C855,P855:Q855,L855:M855),"#.####") &amp; " ]")),"")</f>
        <v/>
      </c>
      <c r="H855" s="52" t="str">
        <f>IF(C855="","",_xlfn.XMATCH(C855,FitCurve!AE855:AE1854,-1))</f>
        <v/>
      </c>
      <c r="I855" s="52" t="str">
        <f>IF(C855="","",_xlfn.XMATCH(C855,FitCurve!AE855:AE1854,1))</f>
        <v/>
      </c>
      <c r="J855" s="52" t="str">
        <f>IF(C855="","",_xlfn.XMATCH(C855,FitCurve!AF855:AF1854,-1))</f>
        <v/>
      </c>
      <c r="K855" s="52" t="str">
        <f>IF(C855="","",_xlfn.XMATCH(C855,FitCurve!AF855:AF1854,1))</f>
        <v/>
      </c>
      <c r="L855" s="3" t="str" cm="1">
        <f t="array" ref="L855">IF(C855="","",INDEX(FitCurve!$AE$3:$AE$1002,H855))</f>
        <v/>
      </c>
      <c r="M855" s="3" t="str" cm="1">
        <f t="array" ref="M855">IF(C855="","",INDEX(FitCurve!$AE$3:$AE$1002,I855))</f>
        <v/>
      </c>
      <c r="N855" s="3" t="str" cm="1">
        <f t="array" ref="N855">IF(C855="","",INDEX(FitCurve!$AF$3:$AF$1002,J855))</f>
        <v/>
      </c>
      <c r="O855" s="3" t="str" cm="1">
        <f t="array" ref="O855">IF(C855="","",INDEX(FitCurve!$AF$3:$AF$1002,K855))</f>
        <v/>
      </c>
      <c r="P855" s="3" t="str" cm="1">
        <f t="array" ref="P855">IF(C855="","",INDEX(FitCurve!$B$3:$B$1002,H855))</f>
        <v/>
      </c>
      <c r="Q855" s="3" t="str" cm="1">
        <f t="array" ref="Q855">IF(C855="","",INDEX(FitCurve!$B$3:$B$1002,I855))</f>
        <v/>
      </c>
      <c r="R855" s="3" t="str" cm="1">
        <f t="array" ref="R855">IF(C855="","",INDEX(FitCurve!$B$3:$B$1002,J855))</f>
        <v/>
      </c>
      <c r="S855" s="3" t="str" cm="1">
        <f t="array" ref="S855">IF(C855="","",INDEX(FitCurve!$B$3:$B$1002,K855))</f>
        <v/>
      </c>
    </row>
    <row r="856" spans="3:19" x14ac:dyDescent="0.25">
      <c r="C856" s="36"/>
      <c r="D856" s="3" t="str">
        <f>IF(C856="","",IF(OR(C856&gt;MAX(_xlfn.ANCHORARRAY(FitCurve!$E$3)),C856&lt;MIN(_xlfn.ANCHORARRAY(FitCurve!$E$3))),"Out of range",IF(CurveFitting!$N$3="5PL",10^(CurveFitting!$U$26-((LOG10(((CurveFitting!$U$25-CurveFitting!$U$24)/(C856-CurveFitting!$U$24))^(1/CurveFitting!$U$28)-1))/1)/CurveFitting!$U$27),
IF(CurveFitting!$N$3="4PL",10^(CurveFitting!$U$26-((LOG10((CurveFitting!$U$25-CurveFitting!$U$24)/(C856-CurveFitting!$U$24)-1))/CurveFitting!$U$27)),
IF(CurveFitting!$N$3="Linear",(C856-CurveFitting!$U$24)/CurveFitting!$U$25,
IF(CurveFitting!$N$3="Hyperbolic",CurveFitting!$U$25*C856/(CurveFitting!$U$24-C856),
IF(CurveFitting!$N$3="Exp1",CurveFitting!$U$26*LN(CurveFitting!$U$25/(CurveFitting!$U$25-C856)-CurveFitting!$U$24/(CurveFitting!$U$25-C856)),
IF(CurveFitting!$N$3="Exp2",CurveFitting!$U$26*LOG(CurveFitting!$U$24/(CurveFitting!$U$24-C856)-CurveFitting!$U$25/(CurveFitting!$U$24-C856)),""))))))))</f>
        <v/>
      </c>
      <c r="E856" s="3" t="str">
        <f>IFERROR(IF(C856="","",IF(OR(C856&gt;MAX(_xlfn.ANCHORARRAY(FitCurve!$E$3)),C856&lt;MIN(_xlfn.ANCHORARRAY(FitCurve!$E$3))),"Out of range","[ " &amp; TEXT(_xlfn.FORECAST.LINEAR(C856,R856:S856,N856:O856),"#.####") &amp; ", " &amp; TEXT(_xlfn.FORECAST.LINEAR(C856,P856:Q856,L856:M856),"#.####") &amp; " ]")),"")</f>
        <v/>
      </c>
      <c r="H856" s="52" t="str">
        <f>IF(C856="","",_xlfn.XMATCH(C856,FitCurve!AE856:AE1855,-1))</f>
        <v/>
      </c>
      <c r="I856" s="52" t="str">
        <f>IF(C856="","",_xlfn.XMATCH(C856,FitCurve!AE856:AE1855,1))</f>
        <v/>
      </c>
      <c r="J856" s="52" t="str">
        <f>IF(C856="","",_xlfn.XMATCH(C856,FitCurve!AF856:AF1855,-1))</f>
        <v/>
      </c>
      <c r="K856" s="52" t="str">
        <f>IF(C856="","",_xlfn.XMATCH(C856,FitCurve!AF856:AF1855,1))</f>
        <v/>
      </c>
      <c r="L856" s="3" t="str" cm="1">
        <f t="array" ref="L856">IF(C856="","",INDEX(FitCurve!$AE$3:$AE$1002,H856))</f>
        <v/>
      </c>
      <c r="M856" s="3" t="str" cm="1">
        <f t="array" ref="M856">IF(C856="","",INDEX(FitCurve!$AE$3:$AE$1002,I856))</f>
        <v/>
      </c>
      <c r="N856" s="3" t="str" cm="1">
        <f t="array" ref="N856">IF(C856="","",INDEX(FitCurve!$AF$3:$AF$1002,J856))</f>
        <v/>
      </c>
      <c r="O856" s="3" t="str" cm="1">
        <f t="array" ref="O856">IF(C856="","",INDEX(FitCurve!$AF$3:$AF$1002,K856))</f>
        <v/>
      </c>
      <c r="P856" s="3" t="str" cm="1">
        <f t="array" ref="P856">IF(C856="","",INDEX(FitCurve!$B$3:$B$1002,H856))</f>
        <v/>
      </c>
      <c r="Q856" s="3" t="str" cm="1">
        <f t="array" ref="Q856">IF(C856="","",INDEX(FitCurve!$B$3:$B$1002,I856))</f>
        <v/>
      </c>
      <c r="R856" s="3" t="str" cm="1">
        <f t="array" ref="R856">IF(C856="","",INDEX(FitCurve!$B$3:$B$1002,J856))</f>
        <v/>
      </c>
      <c r="S856" s="3" t="str" cm="1">
        <f t="array" ref="S856">IF(C856="","",INDEX(FitCurve!$B$3:$B$1002,K856))</f>
        <v/>
      </c>
    </row>
    <row r="857" spans="3:19" x14ac:dyDescent="0.25">
      <c r="C857" s="36"/>
      <c r="D857" s="3" t="str">
        <f>IF(C857="","",IF(OR(C857&gt;MAX(_xlfn.ANCHORARRAY(FitCurve!$E$3)),C857&lt;MIN(_xlfn.ANCHORARRAY(FitCurve!$E$3))),"Out of range",IF(CurveFitting!$N$3="5PL",10^(CurveFitting!$U$26-((LOG10(((CurveFitting!$U$25-CurveFitting!$U$24)/(C857-CurveFitting!$U$24))^(1/CurveFitting!$U$28)-1))/1)/CurveFitting!$U$27),
IF(CurveFitting!$N$3="4PL",10^(CurveFitting!$U$26-((LOG10((CurveFitting!$U$25-CurveFitting!$U$24)/(C857-CurveFitting!$U$24)-1))/CurveFitting!$U$27)),
IF(CurveFitting!$N$3="Linear",(C857-CurveFitting!$U$24)/CurveFitting!$U$25,
IF(CurveFitting!$N$3="Hyperbolic",CurveFitting!$U$25*C857/(CurveFitting!$U$24-C857),
IF(CurveFitting!$N$3="Exp1",CurveFitting!$U$26*LN(CurveFitting!$U$25/(CurveFitting!$U$25-C857)-CurveFitting!$U$24/(CurveFitting!$U$25-C857)),
IF(CurveFitting!$N$3="Exp2",CurveFitting!$U$26*LOG(CurveFitting!$U$24/(CurveFitting!$U$24-C857)-CurveFitting!$U$25/(CurveFitting!$U$24-C857)),""))))))))</f>
        <v/>
      </c>
      <c r="E857" s="3" t="str">
        <f>IFERROR(IF(C857="","",IF(OR(C857&gt;MAX(_xlfn.ANCHORARRAY(FitCurve!$E$3)),C857&lt;MIN(_xlfn.ANCHORARRAY(FitCurve!$E$3))),"Out of range","[ " &amp; TEXT(_xlfn.FORECAST.LINEAR(C857,R857:S857,N857:O857),"#.####") &amp; ", " &amp; TEXT(_xlfn.FORECAST.LINEAR(C857,P857:Q857,L857:M857),"#.####") &amp; " ]")),"")</f>
        <v/>
      </c>
      <c r="H857" s="52" t="str">
        <f>IF(C857="","",_xlfn.XMATCH(C857,FitCurve!AE857:AE1856,-1))</f>
        <v/>
      </c>
      <c r="I857" s="52" t="str">
        <f>IF(C857="","",_xlfn.XMATCH(C857,FitCurve!AE857:AE1856,1))</f>
        <v/>
      </c>
      <c r="J857" s="52" t="str">
        <f>IF(C857="","",_xlfn.XMATCH(C857,FitCurve!AF857:AF1856,-1))</f>
        <v/>
      </c>
      <c r="K857" s="52" t="str">
        <f>IF(C857="","",_xlfn.XMATCH(C857,FitCurve!AF857:AF1856,1))</f>
        <v/>
      </c>
      <c r="L857" s="3" t="str" cm="1">
        <f t="array" ref="L857">IF(C857="","",INDEX(FitCurve!$AE$3:$AE$1002,H857))</f>
        <v/>
      </c>
      <c r="M857" s="3" t="str" cm="1">
        <f t="array" ref="M857">IF(C857="","",INDEX(FitCurve!$AE$3:$AE$1002,I857))</f>
        <v/>
      </c>
      <c r="N857" s="3" t="str" cm="1">
        <f t="array" ref="N857">IF(C857="","",INDEX(FitCurve!$AF$3:$AF$1002,J857))</f>
        <v/>
      </c>
      <c r="O857" s="3" t="str" cm="1">
        <f t="array" ref="O857">IF(C857="","",INDEX(FitCurve!$AF$3:$AF$1002,K857))</f>
        <v/>
      </c>
      <c r="P857" s="3" t="str" cm="1">
        <f t="array" ref="P857">IF(C857="","",INDEX(FitCurve!$B$3:$B$1002,H857))</f>
        <v/>
      </c>
      <c r="Q857" s="3" t="str" cm="1">
        <f t="array" ref="Q857">IF(C857="","",INDEX(FitCurve!$B$3:$B$1002,I857))</f>
        <v/>
      </c>
      <c r="R857" s="3" t="str" cm="1">
        <f t="array" ref="R857">IF(C857="","",INDEX(FitCurve!$B$3:$B$1002,J857))</f>
        <v/>
      </c>
      <c r="S857" s="3" t="str" cm="1">
        <f t="array" ref="S857">IF(C857="","",INDEX(FitCurve!$B$3:$B$1002,K857))</f>
        <v/>
      </c>
    </row>
    <row r="858" spans="3:19" x14ac:dyDescent="0.25">
      <c r="C858" s="36"/>
      <c r="D858" s="3" t="str">
        <f>IF(C858="","",IF(OR(C858&gt;MAX(_xlfn.ANCHORARRAY(FitCurve!$E$3)),C858&lt;MIN(_xlfn.ANCHORARRAY(FitCurve!$E$3))),"Out of range",IF(CurveFitting!$N$3="5PL",10^(CurveFitting!$U$26-((LOG10(((CurveFitting!$U$25-CurveFitting!$U$24)/(C858-CurveFitting!$U$24))^(1/CurveFitting!$U$28)-1))/1)/CurveFitting!$U$27),
IF(CurveFitting!$N$3="4PL",10^(CurveFitting!$U$26-((LOG10((CurveFitting!$U$25-CurveFitting!$U$24)/(C858-CurveFitting!$U$24)-1))/CurveFitting!$U$27)),
IF(CurveFitting!$N$3="Linear",(C858-CurveFitting!$U$24)/CurveFitting!$U$25,
IF(CurveFitting!$N$3="Hyperbolic",CurveFitting!$U$25*C858/(CurveFitting!$U$24-C858),
IF(CurveFitting!$N$3="Exp1",CurveFitting!$U$26*LN(CurveFitting!$U$25/(CurveFitting!$U$25-C858)-CurveFitting!$U$24/(CurveFitting!$U$25-C858)),
IF(CurveFitting!$N$3="Exp2",CurveFitting!$U$26*LOG(CurveFitting!$U$24/(CurveFitting!$U$24-C858)-CurveFitting!$U$25/(CurveFitting!$U$24-C858)),""))))))))</f>
        <v/>
      </c>
      <c r="E858" s="3" t="str">
        <f>IFERROR(IF(C858="","",IF(OR(C858&gt;MAX(_xlfn.ANCHORARRAY(FitCurve!$E$3)),C858&lt;MIN(_xlfn.ANCHORARRAY(FitCurve!$E$3))),"Out of range","[ " &amp; TEXT(_xlfn.FORECAST.LINEAR(C858,R858:S858,N858:O858),"#.####") &amp; ", " &amp; TEXT(_xlfn.FORECAST.LINEAR(C858,P858:Q858,L858:M858),"#.####") &amp; " ]")),"")</f>
        <v/>
      </c>
      <c r="H858" s="52" t="str">
        <f>IF(C858="","",_xlfn.XMATCH(C858,FitCurve!AE858:AE1857,-1))</f>
        <v/>
      </c>
      <c r="I858" s="52" t="str">
        <f>IF(C858="","",_xlfn.XMATCH(C858,FitCurve!AE858:AE1857,1))</f>
        <v/>
      </c>
      <c r="J858" s="52" t="str">
        <f>IF(C858="","",_xlfn.XMATCH(C858,FitCurve!AF858:AF1857,-1))</f>
        <v/>
      </c>
      <c r="K858" s="52" t="str">
        <f>IF(C858="","",_xlfn.XMATCH(C858,FitCurve!AF858:AF1857,1))</f>
        <v/>
      </c>
      <c r="L858" s="3" t="str" cm="1">
        <f t="array" ref="L858">IF(C858="","",INDEX(FitCurve!$AE$3:$AE$1002,H858))</f>
        <v/>
      </c>
      <c r="M858" s="3" t="str" cm="1">
        <f t="array" ref="M858">IF(C858="","",INDEX(FitCurve!$AE$3:$AE$1002,I858))</f>
        <v/>
      </c>
      <c r="N858" s="3" t="str" cm="1">
        <f t="array" ref="N858">IF(C858="","",INDEX(FitCurve!$AF$3:$AF$1002,J858))</f>
        <v/>
      </c>
      <c r="O858" s="3" t="str" cm="1">
        <f t="array" ref="O858">IF(C858="","",INDEX(FitCurve!$AF$3:$AF$1002,K858))</f>
        <v/>
      </c>
      <c r="P858" s="3" t="str" cm="1">
        <f t="array" ref="P858">IF(C858="","",INDEX(FitCurve!$B$3:$B$1002,H858))</f>
        <v/>
      </c>
      <c r="Q858" s="3" t="str" cm="1">
        <f t="array" ref="Q858">IF(C858="","",INDEX(FitCurve!$B$3:$B$1002,I858))</f>
        <v/>
      </c>
      <c r="R858" s="3" t="str" cm="1">
        <f t="array" ref="R858">IF(C858="","",INDEX(FitCurve!$B$3:$B$1002,J858))</f>
        <v/>
      </c>
      <c r="S858" s="3" t="str" cm="1">
        <f t="array" ref="S858">IF(C858="","",INDEX(FitCurve!$B$3:$B$1002,K858))</f>
        <v/>
      </c>
    </row>
    <row r="859" spans="3:19" x14ac:dyDescent="0.25">
      <c r="C859" s="36"/>
      <c r="D859" s="3" t="str">
        <f>IF(C859="","",IF(OR(C859&gt;MAX(_xlfn.ANCHORARRAY(FitCurve!$E$3)),C859&lt;MIN(_xlfn.ANCHORARRAY(FitCurve!$E$3))),"Out of range",IF(CurveFitting!$N$3="5PL",10^(CurveFitting!$U$26-((LOG10(((CurveFitting!$U$25-CurveFitting!$U$24)/(C859-CurveFitting!$U$24))^(1/CurveFitting!$U$28)-1))/1)/CurveFitting!$U$27),
IF(CurveFitting!$N$3="4PL",10^(CurveFitting!$U$26-((LOG10((CurveFitting!$U$25-CurveFitting!$U$24)/(C859-CurveFitting!$U$24)-1))/CurveFitting!$U$27)),
IF(CurveFitting!$N$3="Linear",(C859-CurveFitting!$U$24)/CurveFitting!$U$25,
IF(CurveFitting!$N$3="Hyperbolic",CurveFitting!$U$25*C859/(CurveFitting!$U$24-C859),
IF(CurveFitting!$N$3="Exp1",CurveFitting!$U$26*LN(CurveFitting!$U$25/(CurveFitting!$U$25-C859)-CurveFitting!$U$24/(CurveFitting!$U$25-C859)),
IF(CurveFitting!$N$3="Exp2",CurveFitting!$U$26*LOG(CurveFitting!$U$24/(CurveFitting!$U$24-C859)-CurveFitting!$U$25/(CurveFitting!$U$24-C859)),""))))))))</f>
        <v/>
      </c>
      <c r="E859" s="3" t="str">
        <f>IFERROR(IF(C859="","",IF(OR(C859&gt;MAX(_xlfn.ANCHORARRAY(FitCurve!$E$3)),C859&lt;MIN(_xlfn.ANCHORARRAY(FitCurve!$E$3))),"Out of range","[ " &amp; TEXT(_xlfn.FORECAST.LINEAR(C859,R859:S859,N859:O859),"#.####") &amp; ", " &amp; TEXT(_xlfn.FORECAST.LINEAR(C859,P859:Q859,L859:M859),"#.####") &amp; " ]")),"")</f>
        <v/>
      </c>
      <c r="H859" s="52" t="str">
        <f>IF(C859="","",_xlfn.XMATCH(C859,FitCurve!AE859:AE1858,-1))</f>
        <v/>
      </c>
      <c r="I859" s="52" t="str">
        <f>IF(C859="","",_xlfn.XMATCH(C859,FitCurve!AE859:AE1858,1))</f>
        <v/>
      </c>
      <c r="J859" s="52" t="str">
        <f>IF(C859="","",_xlfn.XMATCH(C859,FitCurve!AF859:AF1858,-1))</f>
        <v/>
      </c>
      <c r="K859" s="52" t="str">
        <f>IF(C859="","",_xlfn.XMATCH(C859,FitCurve!AF859:AF1858,1))</f>
        <v/>
      </c>
      <c r="L859" s="3" t="str" cm="1">
        <f t="array" ref="L859">IF(C859="","",INDEX(FitCurve!$AE$3:$AE$1002,H859))</f>
        <v/>
      </c>
      <c r="M859" s="3" t="str" cm="1">
        <f t="array" ref="M859">IF(C859="","",INDEX(FitCurve!$AE$3:$AE$1002,I859))</f>
        <v/>
      </c>
      <c r="N859" s="3" t="str" cm="1">
        <f t="array" ref="N859">IF(C859="","",INDEX(FitCurve!$AF$3:$AF$1002,J859))</f>
        <v/>
      </c>
      <c r="O859" s="3" t="str" cm="1">
        <f t="array" ref="O859">IF(C859="","",INDEX(FitCurve!$AF$3:$AF$1002,K859))</f>
        <v/>
      </c>
      <c r="P859" s="3" t="str" cm="1">
        <f t="array" ref="P859">IF(C859="","",INDEX(FitCurve!$B$3:$B$1002,H859))</f>
        <v/>
      </c>
      <c r="Q859" s="3" t="str" cm="1">
        <f t="array" ref="Q859">IF(C859="","",INDEX(FitCurve!$B$3:$B$1002,I859))</f>
        <v/>
      </c>
      <c r="R859" s="3" t="str" cm="1">
        <f t="array" ref="R859">IF(C859="","",INDEX(FitCurve!$B$3:$B$1002,J859))</f>
        <v/>
      </c>
      <c r="S859" s="3" t="str" cm="1">
        <f t="array" ref="S859">IF(C859="","",INDEX(FitCurve!$B$3:$B$1002,K859))</f>
        <v/>
      </c>
    </row>
    <row r="860" spans="3:19" x14ac:dyDescent="0.25">
      <c r="C860" s="36"/>
      <c r="D860" s="3" t="str">
        <f>IF(C860="","",IF(OR(C860&gt;MAX(_xlfn.ANCHORARRAY(FitCurve!$E$3)),C860&lt;MIN(_xlfn.ANCHORARRAY(FitCurve!$E$3))),"Out of range",IF(CurveFitting!$N$3="5PL",10^(CurveFitting!$U$26-((LOG10(((CurveFitting!$U$25-CurveFitting!$U$24)/(C860-CurveFitting!$U$24))^(1/CurveFitting!$U$28)-1))/1)/CurveFitting!$U$27),
IF(CurveFitting!$N$3="4PL",10^(CurveFitting!$U$26-((LOG10((CurveFitting!$U$25-CurveFitting!$U$24)/(C860-CurveFitting!$U$24)-1))/CurveFitting!$U$27)),
IF(CurveFitting!$N$3="Linear",(C860-CurveFitting!$U$24)/CurveFitting!$U$25,
IF(CurveFitting!$N$3="Hyperbolic",CurveFitting!$U$25*C860/(CurveFitting!$U$24-C860),
IF(CurveFitting!$N$3="Exp1",CurveFitting!$U$26*LN(CurveFitting!$U$25/(CurveFitting!$U$25-C860)-CurveFitting!$U$24/(CurveFitting!$U$25-C860)),
IF(CurveFitting!$N$3="Exp2",CurveFitting!$U$26*LOG(CurveFitting!$U$24/(CurveFitting!$U$24-C860)-CurveFitting!$U$25/(CurveFitting!$U$24-C860)),""))))))))</f>
        <v/>
      </c>
      <c r="E860" s="3" t="str">
        <f>IFERROR(IF(C860="","",IF(OR(C860&gt;MAX(_xlfn.ANCHORARRAY(FitCurve!$E$3)),C860&lt;MIN(_xlfn.ANCHORARRAY(FitCurve!$E$3))),"Out of range","[ " &amp; TEXT(_xlfn.FORECAST.LINEAR(C860,R860:S860,N860:O860),"#.####") &amp; ", " &amp; TEXT(_xlfn.FORECAST.LINEAR(C860,P860:Q860,L860:M860),"#.####") &amp; " ]")),"")</f>
        <v/>
      </c>
      <c r="H860" s="52" t="str">
        <f>IF(C860="","",_xlfn.XMATCH(C860,FitCurve!AE860:AE1859,-1))</f>
        <v/>
      </c>
      <c r="I860" s="52" t="str">
        <f>IF(C860="","",_xlfn.XMATCH(C860,FitCurve!AE860:AE1859,1))</f>
        <v/>
      </c>
      <c r="J860" s="52" t="str">
        <f>IF(C860="","",_xlfn.XMATCH(C860,FitCurve!AF860:AF1859,-1))</f>
        <v/>
      </c>
      <c r="K860" s="52" t="str">
        <f>IF(C860="","",_xlfn.XMATCH(C860,FitCurve!AF860:AF1859,1))</f>
        <v/>
      </c>
      <c r="L860" s="3" t="str" cm="1">
        <f t="array" ref="L860">IF(C860="","",INDEX(FitCurve!$AE$3:$AE$1002,H860))</f>
        <v/>
      </c>
      <c r="M860" s="3" t="str" cm="1">
        <f t="array" ref="M860">IF(C860="","",INDEX(FitCurve!$AE$3:$AE$1002,I860))</f>
        <v/>
      </c>
      <c r="N860" s="3" t="str" cm="1">
        <f t="array" ref="N860">IF(C860="","",INDEX(FitCurve!$AF$3:$AF$1002,J860))</f>
        <v/>
      </c>
      <c r="O860" s="3" t="str" cm="1">
        <f t="array" ref="O860">IF(C860="","",INDEX(FitCurve!$AF$3:$AF$1002,K860))</f>
        <v/>
      </c>
      <c r="P860" s="3" t="str" cm="1">
        <f t="array" ref="P860">IF(C860="","",INDEX(FitCurve!$B$3:$B$1002,H860))</f>
        <v/>
      </c>
      <c r="Q860" s="3" t="str" cm="1">
        <f t="array" ref="Q860">IF(C860="","",INDEX(FitCurve!$B$3:$B$1002,I860))</f>
        <v/>
      </c>
      <c r="R860" s="3" t="str" cm="1">
        <f t="array" ref="R860">IF(C860="","",INDEX(FitCurve!$B$3:$B$1002,J860))</f>
        <v/>
      </c>
      <c r="S860" s="3" t="str" cm="1">
        <f t="array" ref="S860">IF(C860="","",INDEX(FitCurve!$B$3:$B$1002,K860))</f>
        <v/>
      </c>
    </row>
    <row r="861" spans="3:19" x14ac:dyDescent="0.25">
      <c r="C861" s="36"/>
      <c r="D861" s="3" t="str">
        <f>IF(C861="","",IF(OR(C861&gt;MAX(_xlfn.ANCHORARRAY(FitCurve!$E$3)),C861&lt;MIN(_xlfn.ANCHORARRAY(FitCurve!$E$3))),"Out of range",IF(CurveFitting!$N$3="5PL",10^(CurveFitting!$U$26-((LOG10(((CurveFitting!$U$25-CurveFitting!$U$24)/(C861-CurveFitting!$U$24))^(1/CurveFitting!$U$28)-1))/1)/CurveFitting!$U$27),
IF(CurveFitting!$N$3="4PL",10^(CurveFitting!$U$26-((LOG10((CurveFitting!$U$25-CurveFitting!$U$24)/(C861-CurveFitting!$U$24)-1))/CurveFitting!$U$27)),
IF(CurveFitting!$N$3="Linear",(C861-CurveFitting!$U$24)/CurveFitting!$U$25,
IF(CurveFitting!$N$3="Hyperbolic",CurveFitting!$U$25*C861/(CurveFitting!$U$24-C861),
IF(CurveFitting!$N$3="Exp1",CurveFitting!$U$26*LN(CurveFitting!$U$25/(CurveFitting!$U$25-C861)-CurveFitting!$U$24/(CurveFitting!$U$25-C861)),
IF(CurveFitting!$N$3="Exp2",CurveFitting!$U$26*LOG(CurveFitting!$U$24/(CurveFitting!$U$24-C861)-CurveFitting!$U$25/(CurveFitting!$U$24-C861)),""))))))))</f>
        <v/>
      </c>
      <c r="E861" s="3" t="str">
        <f>IFERROR(IF(C861="","",IF(OR(C861&gt;MAX(_xlfn.ANCHORARRAY(FitCurve!$E$3)),C861&lt;MIN(_xlfn.ANCHORARRAY(FitCurve!$E$3))),"Out of range","[ " &amp; TEXT(_xlfn.FORECAST.LINEAR(C861,R861:S861,N861:O861),"#.####") &amp; ", " &amp; TEXT(_xlfn.FORECAST.LINEAR(C861,P861:Q861,L861:M861),"#.####") &amp; " ]")),"")</f>
        <v/>
      </c>
      <c r="H861" s="52" t="str">
        <f>IF(C861="","",_xlfn.XMATCH(C861,FitCurve!AE861:AE1860,-1))</f>
        <v/>
      </c>
      <c r="I861" s="52" t="str">
        <f>IF(C861="","",_xlfn.XMATCH(C861,FitCurve!AE861:AE1860,1))</f>
        <v/>
      </c>
      <c r="J861" s="52" t="str">
        <f>IF(C861="","",_xlfn.XMATCH(C861,FitCurve!AF861:AF1860,-1))</f>
        <v/>
      </c>
      <c r="K861" s="52" t="str">
        <f>IF(C861="","",_xlfn.XMATCH(C861,FitCurve!AF861:AF1860,1))</f>
        <v/>
      </c>
      <c r="L861" s="3" t="str" cm="1">
        <f t="array" ref="L861">IF(C861="","",INDEX(FitCurve!$AE$3:$AE$1002,H861))</f>
        <v/>
      </c>
      <c r="M861" s="3" t="str" cm="1">
        <f t="array" ref="M861">IF(C861="","",INDEX(FitCurve!$AE$3:$AE$1002,I861))</f>
        <v/>
      </c>
      <c r="N861" s="3" t="str" cm="1">
        <f t="array" ref="N861">IF(C861="","",INDEX(FitCurve!$AF$3:$AF$1002,J861))</f>
        <v/>
      </c>
      <c r="O861" s="3" t="str" cm="1">
        <f t="array" ref="O861">IF(C861="","",INDEX(FitCurve!$AF$3:$AF$1002,K861))</f>
        <v/>
      </c>
      <c r="P861" s="3" t="str" cm="1">
        <f t="array" ref="P861">IF(C861="","",INDEX(FitCurve!$B$3:$B$1002,H861))</f>
        <v/>
      </c>
      <c r="Q861" s="3" t="str" cm="1">
        <f t="array" ref="Q861">IF(C861="","",INDEX(FitCurve!$B$3:$B$1002,I861))</f>
        <v/>
      </c>
      <c r="R861" s="3" t="str" cm="1">
        <f t="array" ref="R861">IF(C861="","",INDEX(FitCurve!$B$3:$B$1002,J861))</f>
        <v/>
      </c>
      <c r="S861" s="3" t="str" cm="1">
        <f t="array" ref="S861">IF(C861="","",INDEX(FitCurve!$B$3:$B$1002,K861))</f>
        <v/>
      </c>
    </row>
    <row r="862" spans="3:19" x14ac:dyDescent="0.25">
      <c r="C862" s="36"/>
      <c r="D862" s="3" t="str">
        <f>IF(C862="","",IF(OR(C862&gt;MAX(_xlfn.ANCHORARRAY(FitCurve!$E$3)),C862&lt;MIN(_xlfn.ANCHORARRAY(FitCurve!$E$3))),"Out of range",IF(CurveFitting!$N$3="5PL",10^(CurveFitting!$U$26-((LOG10(((CurveFitting!$U$25-CurveFitting!$U$24)/(C862-CurveFitting!$U$24))^(1/CurveFitting!$U$28)-1))/1)/CurveFitting!$U$27),
IF(CurveFitting!$N$3="4PL",10^(CurveFitting!$U$26-((LOG10((CurveFitting!$U$25-CurveFitting!$U$24)/(C862-CurveFitting!$U$24)-1))/CurveFitting!$U$27)),
IF(CurveFitting!$N$3="Linear",(C862-CurveFitting!$U$24)/CurveFitting!$U$25,
IF(CurveFitting!$N$3="Hyperbolic",CurveFitting!$U$25*C862/(CurveFitting!$U$24-C862),
IF(CurveFitting!$N$3="Exp1",CurveFitting!$U$26*LN(CurveFitting!$U$25/(CurveFitting!$U$25-C862)-CurveFitting!$U$24/(CurveFitting!$U$25-C862)),
IF(CurveFitting!$N$3="Exp2",CurveFitting!$U$26*LOG(CurveFitting!$U$24/(CurveFitting!$U$24-C862)-CurveFitting!$U$25/(CurveFitting!$U$24-C862)),""))))))))</f>
        <v/>
      </c>
      <c r="E862" s="3" t="str">
        <f>IFERROR(IF(C862="","",IF(OR(C862&gt;MAX(_xlfn.ANCHORARRAY(FitCurve!$E$3)),C862&lt;MIN(_xlfn.ANCHORARRAY(FitCurve!$E$3))),"Out of range","[ " &amp; TEXT(_xlfn.FORECAST.LINEAR(C862,R862:S862,N862:O862),"#.####") &amp; ", " &amp; TEXT(_xlfn.FORECAST.LINEAR(C862,P862:Q862,L862:M862),"#.####") &amp; " ]")),"")</f>
        <v/>
      </c>
      <c r="H862" s="52" t="str">
        <f>IF(C862="","",_xlfn.XMATCH(C862,FitCurve!AE862:AE1861,-1))</f>
        <v/>
      </c>
      <c r="I862" s="52" t="str">
        <f>IF(C862="","",_xlfn.XMATCH(C862,FitCurve!AE862:AE1861,1))</f>
        <v/>
      </c>
      <c r="J862" s="52" t="str">
        <f>IF(C862="","",_xlfn.XMATCH(C862,FitCurve!AF862:AF1861,-1))</f>
        <v/>
      </c>
      <c r="K862" s="52" t="str">
        <f>IF(C862="","",_xlfn.XMATCH(C862,FitCurve!AF862:AF1861,1))</f>
        <v/>
      </c>
      <c r="L862" s="3" t="str" cm="1">
        <f t="array" ref="L862">IF(C862="","",INDEX(FitCurve!$AE$3:$AE$1002,H862))</f>
        <v/>
      </c>
      <c r="M862" s="3" t="str" cm="1">
        <f t="array" ref="M862">IF(C862="","",INDEX(FitCurve!$AE$3:$AE$1002,I862))</f>
        <v/>
      </c>
      <c r="N862" s="3" t="str" cm="1">
        <f t="array" ref="N862">IF(C862="","",INDEX(FitCurve!$AF$3:$AF$1002,J862))</f>
        <v/>
      </c>
      <c r="O862" s="3" t="str" cm="1">
        <f t="array" ref="O862">IF(C862="","",INDEX(FitCurve!$AF$3:$AF$1002,K862))</f>
        <v/>
      </c>
      <c r="P862" s="3" t="str" cm="1">
        <f t="array" ref="P862">IF(C862="","",INDEX(FitCurve!$B$3:$B$1002,H862))</f>
        <v/>
      </c>
      <c r="Q862" s="3" t="str" cm="1">
        <f t="array" ref="Q862">IF(C862="","",INDEX(FitCurve!$B$3:$B$1002,I862))</f>
        <v/>
      </c>
      <c r="R862" s="3" t="str" cm="1">
        <f t="array" ref="R862">IF(C862="","",INDEX(FitCurve!$B$3:$B$1002,J862))</f>
        <v/>
      </c>
      <c r="S862" s="3" t="str" cm="1">
        <f t="array" ref="S862">IF(C862="","",INDEX(FitCurve!$B$3:$B$1002,K862))</f>
        <v/>
      </c>
    </row>
    <row r="863" spans="3:19" x14ac:dyDescent="0.25">
      <c r="C863" s="36"/>
      <c r="D863" s="3" t="str">
        <f>IF(C863="","",IF(OR(C863&gt;MAX(_xlfn.ANCHORARRAY(FitCurve!$E$3)),C863&lt;MIN(_xlfn.ANCHORARRAY(FitCurve!$E$3))),"Out of range",IF(CurveFitting!$N$3="5PL",10^(CurveFitting!$U$26-((LOG10(((CurveFitting!$U$25-CurveFitting!$U$24)/(C863-CurveFitting!$U$24))^(1/CurveFitting!$U$28)-1))/1)/CurveFitting!$U$27),
IF(CurveFitting!$N$3="4PL",10^(CurveFitting!$U$26-((LOG10((CurveFitting!$U$25-CurveFitting!$U$24)/(C863-CurveFitting!$U$24)-1))/CurveFitting!$U$27)),
IF(CurveFitting!$N$3="Linear",(C863-CurveFitting!$U$24)/CurveFitting!$U$25,
IF(CurveFitting!$N$3="Hyperbolic",CurveFitting!$U$25*C863/(CurveFitting!$U$24-C863),
IF(CurveFitting!$N$3="Exp1",CurveFitting!$U$26*LN(CurveFitting!$U$25/(CurveFitting!$U$25-C863)-CurveFitting!$U$24/(CurveFitting!$U$25-C863)),
IF(CurveFitting!$N$3="Exp2",CurveFitting!$U$26*LOG(CurveFitting!$U$24/(CurveFitting!$U$24-C863)-CurveFitting!$U$25/(CurveFitting!$U$24-C863)),""))))))))</f>
        <v/>
      </c>
      <c r="E863" s="3" t="str">
        <f>IFERROR(IF(C863="","",IF(OR(C863&gt;MAX(_xlfn.ANCHORARRAY(FitCurve!$E$3)),C863&lt;MIN(_xlfn.ANCHORARRAY(FitCurve!$E$3))),"Out of range","[ " &amp; TEXT(_xlfn.FORECAST.LINEAR(C863,R863:S863,N863:O863),"#.####") &amp; ", " &amp; TEXT(_xlfn.FORECAST.LINEAR(C863,P863:Q863,L863:M863),"#.####") &amp; " ]")),"")</f>
        <v/>
      </c>
      <c r="H863" s="52" t="str">
        <f>IF(C863="","",_xlfn.XMATCH(C863,FitCurve!AE863:AE1862,-1))</f>
        <v/>
      </c>
      <c r="I863" s="52" t="str">
        <f>IF(C863="","",_xlfn.XMATCH(C863,FitCurve!AE863:AE1862,1))</f>
        <v/>
      </c>
      <c r="J863" s="52" t="str">
        <f>IF(C863="","",_xlfn.XMATCH(C863,FitCurve!AF863:AF1862,-1))</f>
        <v/>
      </c>
      <c r="K863" s="52" t="str">
        <f>IF(C863="","",_xlfn.XMATCH(C863,FitCurve!AF863:AF1862,1))</f>
        <v/>
      </c>
      <c r="L863" s="3" t="str" cm="1">
        <f t="array" ref="L863">IF(C863="","",INDEX(FitCurve!$AE$3:$AE$1002,H863))</f>
        <v/>
      </c>
      <c r="M863" s="3" t="str" cm="1">
        <f t="array" ref="M863">IF(C863="","",INDEX(FitCurve!$AE$3:$AE$1002,I863))</f>
        <v/>
      </c>
      <c r="N863" s="3" t="str" cm="1">
        <f t="array" ref="N863">IF(C863="","",INDEX(FitCurve!$AF$3:$AF$1002,J863))</f>
        <v/>
      </c>
      <c r="O863" s="3" t="str" cm="1">
        <f t="array" ref="O863">IF(C863="","",INDEX(FitCurve!$AF$3:$AF$1002,K863))</f>
        <v/>
      </c>
      <c r="P863" s="3" t="str" cm="1">
        <f t="array" ref="P863">IF(C863="","",INDEX(FitCurve!$B$3:$B$1002,H863))</f>
        <v/>
      </c>
      <c r="Q863" s="3" t="str" cm="1">
        <f t="array" ref="Q863">IF(C863="","",INDEX(FitCurve!$B$3:$B$1002,I863))</f>
        <v/>
      </c>
      <c r="R863" s="3" t="str" cm="1">
        <f t="array" ref="R863">IF(C863="","",INDEX(FitCurve!$B$3:$B$1002,J863))</f>
        <v/>
      </c>
      <c r="S863" s="3" t="str" cm="1">
        <f t="array" ref="S863">IF(C863="","",INDEX(FitCurve!$B$3:$B$1002,K863))</f>
        <v/>
      </c>
    </row>
    <row r="864" spans="3:19" x14ac:dyDescent="0.25">
      <c r="C864" s="36"/>
      <c r="D864" s="3" t="str">
        <f>IF(C864="","",IF(OR(C864&gt;MAX(_xlfn.ANCHORARRAY(FitCurve!$E$3)),C864&lt;MIN(_xlfn.ANCHORARRAY(FitCurve!$E$3))),"Out of range",IF(CurveFitting!$N$3="5PL",10^(CurveFitting!$U$26-((LOG10(((CurveFitting!$U$25-CurveFitting!$U$24)/(C864-CurveFitting!$U$24))^(1/CurveFitting!$U$28)-1))/1)/CurveFitting!$U$27),
IF(CurveFitting!$N$3="4PL",10^(CurveFitting!$U$26-((LOG10((CurveFitting!$U$25-CurveFitting!$U$24)/(C864-CurveFitting!$U$24)-1))/CurveFitting!$U$27)),
IF(CurveFitting!$N$3="Linear",(C864-CurveFitting!$U$24)/CurveFitting!$U$25,
IF(CurveFitting!$N$3="Hyperbolic",CurveFitting!$U$25*C864/(CurveFitting!$U$24-C864),
IF(CurveFitting!$N$3="Exp1",CurveFitting!$U$26*LN(CurveFitting!$U$25/(CurveFitting!$U$25-C864)-CurveFitting!$U$24/(CurveFitting!$U$25-C864)),
IF(CurveFitting!$N$3="Exp2",CurveFitting!$U$26*LOG(CurveFitting!$U$24/(CurveFitting!$U$24-C864)-CurveFitting!$U$25/(CurveFitting!$U$24-C864)),""))))))))</f>
        <v/>
      </c>
      <c r="E864" s="3" t="str">
        <f>IFERROR(IF(C864="","",IF(OR(C864&gt;MAX(_xlfn.ANCHORARRAY(FitCurve!$E$3)),C864&lt;MIN(_xlfn.ANCHORARRAY(FitCurve!$E$3))),"Out of range","[ " &amp; TEXT(_xlfn.FORECAST.LINEAR(C864,R864:S864,N864:O864),"#.####") &amp; ", " &amp; TEXT(_xlfn.FORECAST.LINEAR(C864,P864:Q864,L864:M864),"#.####") &amp; " ]")),"")</f>
        <v/>
      </c>
      <c r="H864" s="52" t="str">
        <f>IF(C864="","",_xlfn.XMATCH(C864,FitCurve!AE864:AE1863,-1))</f>
        <v/>
      </c>
      <c r="I864" s="52" t="str">
        <f>IF(C864="","",_xlfn.XMATCH(C864,FitCurve!AE864:AE1863,1))</f>
        <v/>
      </c>
      <c r="J864" s="52" t="str">
        <f>IF(C864="","",_xlfn.XMATCH(C864,FitCurve!AF864:AF1863,-1))</f>
        <v/>
      </c>
      <c r="K864" s="52" t="str">
        <f>IF(C864="","",_xlfn.XMATCH(C864,FitCurve!AF864:AF1863,1))</f>
        <v/>
      </c>
      <c r="L864" s="3" t="str" cm="1">
        <f t="array" ref="L864">IF(C864="","",INDEX(FitCurve!$AE$3:$AE$1002,H864))</f>
        <v/>
      </c>
      <c r="M864" s="3" t="str" cm="1">
        <f t="array" ref="M864">IF(C864="","",INDEX(FitCurve!$AE$3:$AE$1002,I864))</f>
        <v/>
      </c>
      <c r="N864" s="3" t="str" cm="1">
        <f t="array" ref="N864">IF(C864="","",INDEX(FitCurve!$AF$3:$AF$1002,J864))</f>
        <v/>
      </c>
      <c r="O864" s="3" t="str" cm="1">
        <f t="array" ref="O864">IF(C864="","",INDEX(FitCurve!$AF$3:$AF$1002,K864))</f>
        <v/>
      </c>
      <c r="P864" s="3" t="str" cm="1">
        <f t="array" ref="P864">IF(C864="","",INDEX(FitCurve!$B$3:$B$1002,H864))</f>
        <v/>
      </c>
      <c r="Q864" s="3" t="str" cm="1">
        <f t="array" ref="Q864">IF(C864="","",INDEX(FitCurve!$B$3:$B$1002,I864))</f>
        <v/>
      </c>
      <c r="R864" s="3" t="str" cm="1">
        <f t="array" ref="R864">IF(C864="","",INDEX(FitCurve!$B$3:$B$1002,J864))</f>
        <v/>
      </c>
      <c r="S864" s="3" t="str" cm="1">
        <f t="array" ref="S864">IF(C864="","",INDEX(FitCurve!$B$3:$B$1002,K864))</f>
        <v/>
      </c>
    </row>
    <row r="865" spans="3:19" x14ac:dyDescent="0.25">
      <c r="C865" s="36"/>
      <c r="D865" s="3" t="str">
        <f>IF(C865="","",IF(OR(C865&gt;MAX(_xlfn.ANCHORARRAY(FitCurve!$E$3)),C865&lt;MIN(_xlfn.ANCHORARRAY(FitCurve!$E$3))),"Out of range",IF(CurveFitting!$N$3="5PL",10^(CurveFitting!$U$26-((LOG10(((CurveFitting!$U$25-CurveFitting!$U$24)/(C865-CurveFitting!$U$24))^(1/CurveFitting!$U$28)-1))/1)/CurveFitting!$U$27),
IF(CurveFitting!$N$3="4PL",10^(CurveFitting!$U$26-((LOG10((CurveFitting!$U$25-CurveFitting!$U$24)/(C865-CurveFitting!$U$24)-1))/CurveFitting!$U$27)),
IF(CurveFitting!$N$3="Linear",(C865-CurveFitting!$U$24)/CurveFitting!$U$25,
IF(CurveFitting!$N$3="Hyperbolic",CurveFitting!$U$25*C865/(CurveFitting!$U$24-C865),
IF(CurveFitting!$N$3="Exp1",CurveFitting!$U$26*LN(CurveFitting!$U$25/(CurveFitting!$U$25-C865)-CurveFitting!$U$24/(CurveFitting!$U$25-C865)),
IF(CurveFitting!$N$3="Exp2",CurveFitting!$U$26*LOG(CurveFitting!$U$24/(CurveFitting!$U$24-C865)-CurveFitting!$U$25/(CurveFitting!$U$24-C865)),""))))))))</f>
        <v/>
      </c>
      <c r="E865" s="3" t="str">
        <f>IFERROR(IF(C865="","",IF(OR(C865&gt;MAX(_xlfn.ANCHORARRAY(FitCurve!$E$3)),C865&lt;MIN(_xlfn.ANCHORARRAY(FitCurve!$E$3))),"Out of range","[ " &amp; TEXT(_xlfn.FORECAST.LINEAR(C865,R865:S865,N865:O865),"#.####") &amp; ", " &amp; TEXT(_xlfn.FORECAST.LINEAR(C865,P865:Q865,L865:M865),"#.####") &amp; " ]")),"")</f>
        <v/>
      </c>
      <c r="H865" s="52" t="str">
        <f>IF(C865="","",_xlfn.XMATCH(C865,FitCurve!AE865:AE1864,-1))</f>
        <v/>
      </c>
      <c r="I865" s="52" t="str">
        <f>IF(C865="","",_xlfn.XMATCH(C865,FitCurve!AE865:AE1864,1))</f>
        <v/>
      </c>
      <c r="J865" s="52" t="str">
        <f>IF(C865="","",_xlfn.XMATCH(C865,FitCurve!AF865:AF1864,-1))</f>
        <v/>
      </c>
      <c r="K865" s="52" t="str">
        <f>IF(C865="","",_xlfn.XMATCH(C865,FitCurve!AF865:AF1864,1))</f>
        <v/>
      </c>
      <c r="L865" s="3" t="str" cm="1">
        <f t="array" ref="L865">IF(C865="","",INDEX(FitCurve!$AE$3:$AE$1002,H865))</f>
        <v/>
      </c>
      <c r="M865" s="3" t="str" cm="1">
        <f t="array" ref="M865">IF(C865="","",INDEX(FitCurve!$AE$3:$AE$1002,I865))</f>
        <v/>
      </c>
      <c r="N865" s="3" t="str" cm="1">
        <f t="array" ref="N865">IF(C865="","",INDEX(FitCurve!$AF$3:$AF$1002,J865))</f>
        <v/>
      </c>
      <c r="O865" s="3" t="str" cm="1">
        <f t="array" ref="O865">IF(C865="","",INDEX(FitCurve!$AF$3:$AF$1002,K865))</f>
        <v/>
      </c>
      <c r="P865" s="3" t="str" cm="1">
        <f t="array" ref="P865">IF(C865="","",INDEX(FitCurve!$B$3:$B$1002,H865))</f>
        <v/>
      </c>
      <c r="Q865" s="3" t="str" cm="1">
        <f t="array" ref="Q865">IF(C865="","",INDEX(FitCurve!$B$3:$B$1002,I865))</f>
        <v/>
      </c>
      <c r="R865" s="3" t="str" cm="1">
        <f t="array" ref="R865">IF(C865="","",INDEX(FitCurve!$B$3:$B$1002,J865))</f>
        <v/>
      </c>
      <c r="S865" s="3" t="str" cm="1">
        <f t="array" ref="S865">IF(C865="","",INDEX(FitCurve!$B$3:$B$1002,K865))</f>
        <v/>
      </c>
    </row>
    <row r="866" spans="3:19" x14ac:dyDescent="0.25">
      <c r="C866" s="36"/>
      <c r="D866" s="3" t="str">
        <f>IF(C866="","",IF(OR(C866&gt;MAX(_xlfn.ANCHORARRAY(FitCurve!$E$3)),C866&lt;MIN(_xlfn.ANCHORARRAY(FitCurve!$E$3))),"Out of range",IF(CurveFitting!$N$3="5PL",10^(CurveFitting!$U$26-((LOG10(((CurveFitting!$U$25-CurveFitting!$U$24)/(C866-CurveFitting!$U$24))^(1/CurveFitting!$U$28)-1))/1)/CurveFitting!$U$27),
IF(CurveFitting!$N$3="4PL",10^(CurveFitting!$U$26-((LOG10((CurveFitting!$U$25-CurveFitting!$U$24)/(C866-CurveFitting!$U$24)-1))/CurveFitting!$U$27)),
IF(CurveFitting!$N$3="Linear",(C866-CurveFitting!$U$24)/CurveFitting!$U$25,
IF(CurveFitting!$N$3="Hyperbolic",CurveFitting!$U$25*C866/(CurveFitting!$U$24-C866),
IF(CurveFitting!$N$3="Exp1",CurveFitting!$U$26*LN(CurveFitting!$U$25/(CurveFitting!$U$25-C866)-CurveFitting!$U$24/(CurveFitting!$U$25-C866)),
IF(CurveFitting!$N$3="Exp2",CurveFitting!$U$26*LOG(CurveFitting!$U$24/(CurveFitting!$U$24-C866)-CurveFitting!$U$25/(CurveFitting!$U$24-C866)),""))))))))</f>
        <v/>
      </c>
      <c r="E866" s="3" t="str">
        <f>IFERROR(IF(C866="","",IF(OR(C866&gt;MAX(_xlfn.ANCHORARRAY(FitCurve!$E$3)),C866&lt;MIN(_xlfn.ANCHORARRAY(FitCurve!$E$3))),"Out of range","[ " &amp; TEXT(_xlfn.FORECAST.LINEAR(C866,R866:S866,N866:O866),"#.####") &amp; ", " &amp; TEXT(_xlfn.FORECAST.LINEAR(C866,P866:Q866,L866:M866),"#.####") &amp; " ]")),"")</f>
        <v/>
      </c>
      <c r="H866" s="52" t="str">
        <f>IF(C866="","",_xlfn.XMATCH(C866,FitCurve!AE866:AE1865,-1))</f>
        <v/>
      </c>
      <c r="I866" s="52" t="str">
        <f>IF(C866="","",_xlfn.XMATCH(C866,FitCurve!AE866:AE1865,1))</f>
        <v/>
      </c>
      <c r="J866" s="52" t="str">
        <f>IF(C866="","",_xlfn.XMATCH(C866,FitCurve!AF866:AF1865,-1))</f>
        <v/>
      </c>
      <c r="K866" s="52" t="str">
        <f>IF(C866="","",_xlfn.XMATCH(C866,FitCurve!AF866:AF1865,1))</f>
        <v/>
      </c>
      <c r="L866" s="3" t="str" cm="1">
        <f t="array" ref="L866">IF(C866="","",INDEX(FitCurve!$AE$3:$AE$1002,H866))</f>
        <v/>
      </c>
      <c r="M866" s="3" t="str" cm="1">
        <f t="array" ref="M866">IF(C866="","",INDEX(FitCurve!$AE$3:$AE$1002,I866))</f>
        <v/>
      </c>
      <c r="N866" s="3" t="str" cm="1">
        <f t="array" ref="N866">IF(C866="","",INDEX(FitCurve!$AF$3:$AF$1002,J866))</f>
        <v/>
      </c>
      <c r="O866" s="3" t="str" cm="1">
        <f t="array" ref="O866">IF(C866="","",INDEX(FitCurve!$AF$3:$AF$1002,K866))</f>
        <v/>
      </c>
      <c r="P866" s="3" t="str" cm="1">
        <f t="array" ref="P866">IF(C866="","",INDEX(FitCurve!$B$3:$B$1002,H866))</f>
        <v/>
      </c>
      <c r="Q866" s="3" t="str" cm="1">
        <f t="array" ref="Q866">IF(C866="","",INDEX(FitCurve!$B$3:$B$1002,I866))</f>
        <v/>
      </c>
      <c r="R866" s="3" t="str" cm="1">
        <f t="array" ref="R866">IF(C866="","",INDEX(FitCurve!$B$3:$B$1002,J866))</f>
        <v/>
      </c>
      <c r="S866" s="3" t="str" cm="1">
        <f t="array" ref="S866">IF(C866="","",INDEX(FitCurve!$B$3:$B$1002,K866))</f>
        <v/>
      </c>
    </row>
    <row r="867" spans="3:19" x14ac:dyDescent="0.25">
      <c r="C867" s="36"/>
      <c r="D867" s="3" t="str">
        <f>IF(C867="","",IF(OR(C867&gt;MAX(_xlfn.ANCHORARRAY(FitCurve!$E$3)),C867&lt;MIN(_xlfn.ANCHORARRAY(FitCurve!$E$3))),"Out of range",IF(CurveFitting!$N$3="5PL",10^(CurveFitting!$U$26-((LOG10(((CurveFitting!$U$25-CurveFitting!$U$24)/(C867-CurveFitting!$U$24))^(1/CurveFitting!$U$28)-1))/1)/CurveFitting!$U$27),
IF(CurveFitting!$N$3="4PL",10^(CurveFitting!$U$26-((LOG10((CurveFitting!$U$25-CurveFitting!$U$24)/(C867-CurveFitting!$U$24)-1))/CurveFitting!$U$27)),
IF(CurveFitting!$N$3="Linear",(C867-CurveFitting!$U$24)/CurveFitting!$U$25,
IF(CurveFitting!$N$3="Hyperbolic",CurveFitting!$U$25*C867/(CurveFitting!$U$24-C867),
IF(CurveFitting!$N$3="Exp1",CurveFitting!$U$26*LN(CurveFitting!$U$25/(CurveFitting!$U$25-C867)-CurveFitting!$U$24/(CurveFitting!$U$25-C867)),
IF(CurveFitting!$N$3="Exp2",CurveFitting!$U$26*LOG(CurveFitting!$U$24/(CurveFitting!$U$24-C867)-CurveFitting!$U$25/(CurveFitting!$U$24-C867)),""))))))))</f>
        <v/>
      </c>
      <c r="E867" s="3" t="str">
        <f>IFERROR(IF(C867="","",IF(OR(C867&gt;MAX(_xlfn.ANCHORARRAY(FitCurve!$E$3)),C867&lt;MIN(_xlfn.ANCHORARRAY(FitCurve!$E$3))),"Out of range","[ " &amp; TEXT(_xlfn.FORECAST.LINEAR(C867,R867:S867,N867:O867),"#.####") &amp; ", " &amp; TEXT(_xlfn.FORECAST.LINEAR(C867,P867:Q867,L867:M867),"#.####") &amp; " ]")),"")</f>
        <v/>
      </c>
      <c r="H867" s="52" t="str">
        <f>IF(C867="","",_xlfn.XMATCH(C867,FitCurve!AE867:AE1866,-1))</f>
        <v/>
      </c>
      <c r="I867" s="52" t="str">
        <f>IF(C867="","",_xlfn.XMATCH(C867,FitCurve!AE867:AE1866,1))</f>
        <v/>
      </c>
      <c r="J867" s="52" t="str">
        <f>IF(C867="","",_xlfn.XMATCH(C867,FitCurve!AF867:AF1866,-1))</f>
        <v/>
      </c>
      <c r="K867" s="52" t="str">
        <f>IF(C867="","",_xlfn.XMATCH(C867,FitCurve!AF867:AF1866,1))</f>
        <v/>
      </c>
      <c r="L867" s="3" t="str" cm="1">
        <f t="array" ref="L867">IF(C867="","",INDEX(FitCurve!$AE$3:$AE$1002,H867))</f>
        <v/>
      </c>
      <c r="M867" s="3" t="str" cm="1">
        <f t="array" ref="M867">IF(C867="","",INDEX(FitCurve!$AE$3:$AE$1002,I867))</f>
        <v/>
      </c>
      <c r="N867" s="3" t="str" cm="1">
        <f t="array" ref="N867">IF(C867="","",INDEX(FitCurve!$AF$3:$AF$1002,J867))</f>
        <v/>
      </c>
      <c r="O867" s="3" t="str" cm="1">
        <f t="array" ref="O867">IF(C867="","",INDEX(FitCurve!$AF$3:$AF$1002,K867))</f>
        <v/>
      </c>
      <c r="P867" s="3" t="str" cm="1">
        <f t="array" ref="P867">IF(C867="","",INDEX(FitCurve!$B$3:$B$1002,H867))</f>
        <v/>
      </c>
      <c r="Q867" s="3" t="str" cm="1">
        <f t="array" ref="Q867">IF(C867="","",INDEX(FitCurve!$B$3:$B$1002,I867))</f>
        <v/>
      </c>
      <c r="R867" s="3" t="str" cm="1">
        <f t="array" ref="R867">IF(C867="","",INDEX(FitCurve!$B$3:$B$1002,J867))</f>
        <v/>
      </c>
      <c r="S867" s="3" t="str" cm="1">
        <f t="array" ref="S867">IF(C867="","",INDEX(FitCurve!$B$3:$B$1002,K867))</f>
        <v/>
      </c>
    </row>
    <row r="868" spans="3:19" x14ac:dyDescent="0.25">
      <c r="C868" s="36"/>
      <c r="D868" s="3" t="str">
        <f>IF(C868="","",IF(OR(C868&gt;MAX(_xlfn.ANCHORARRAY(FitCurve!$E$3)),C868&lt;MIN(_xlfn.ANCHORARRAY(FitCurve!$E$3))),"Out of range",IF(CurveFitting!$N$3="5PL",10^(CurveFitting!$U$26-((LOG10(((CurveFitting!$U$25-CurveFitting!$U$24)/(C868-CurveFitting!$U$24))^(1/CurveFitting!$U$28)-1))/1)/CurveFitting!$U$27),
IF(CurveFitting!$N$3="4PL",10^(CurveFitting!$U$26-((LOG10((CurveFitting!$U$25-CurveFitting!$U$24)/(C868-CurveFitting!$U$24)-1))/CurveFitting!$U$27)),
IF(CurveFitting!$N$3="Linear",(C868-CurveFitting!$U$24)/CurveFitting!$U$25,
IF(CurveFitting!$N$3="Hyperbolic",CurveFitting!$U$25*C868/(CurveFitting!$U$24-C868),
IF(CurveFitting!$N$3="Exp1",CurveFitting!$U$26*LN(CurveFitting!$U$25/(CurveFitting!$U$25-C868)-CurveFitting!$U$24/(CurveFitting!$U$25-C868)),
IF(CurveFitting!$N$3="Exp2",CurveFitting!$U$26*LOG(CurveFitting!$U$24/(CurveFitting!$U$24-C868)-CurveFitting!$U$25/(CurveFitting!$U$24-C868)),""))))))))</f>
        <v/>
      </c>
      <c r="E868" s="3" t="str">
        <f>IFERROR(IF(C868="","",IF(OR(C868&gt;MAX(_xlfn.ANCHORARRAY(FitCurve!$E$3)),C868&lt;MIN(_xlfn.ANCHORARRAY(FitCurve!$E$3))),"Out of range","[ " &amp; TEXT(_xlfn.FORECAST.LINEAR(C868,R868:S868,N868:O868),"#.####") &amp; ", " &amp; TEXT(_xlfn.FORECAST.LINEAR(C868,P868:Q868,L868:M868),"#.####") &amp; " ]")),"")</f>
        <v/>
      </c>
      <c r="H868" s="52" t="str">
        <f>IF(C868="","",_xlfn.XMATCH(C868,FitCurve!AE868:AE1867,-1))</f>
        <v/>
      </c>
      <c r="I868" s="52" t="str">
        <f>IF(C868="","",_xlfn.XMATCH(C868,FitCurve!AE868:AE1867,1))</f>
        <v/>
      </c>
      <c r="J868" s="52" t="str">
        <f>IF(C868="","",_xlfn.XMATCH(C868,FitCurve!AF868:AF1867,-1))</f>
        <v/>
      </c>
      <c r="K868" s="52" t="str">
        <f>IF(C868="","",_xlfn.XMATCH(C868,FitCurve!AF868:AF1867,1))</f>
        <v/>
      </c>
      <c r="L868" s="3" t="str" cm="1">
        <f t="array" ref="L868">IF(C868="","",INDEX(FitCurve!$AE$3:$AE$1002,H868))</f>
        <v/>
      </c>
      <c r="M868" s="3" t="str" cm="1">
        <f t="array" ref="M868">IF(C868="","",INDEX(FitCurve!$AE$3:$AE$1002,I868))</f>
        <v/>
      </c>
      <c r="N868" s="3" t="str" cm="1">
        <f t="array" ref="N868">IF(C868="","",INDEX(FitCurve!$AF$3:$AF$1002,J868))</f>
        <v/>
      </c>
      <c r="O868" s="3" t="str" cm="1">
        <f t="array" ref="O868">IF(C868="","",INDEX(FitCurve!$AF$3:$AF$1002,K868))</f>
        <v/>
      </c>
      <c r="P868" s="3" t="str" cm="1">
        <f t="array" ref="P868">IF(C868="","",INDEX(FitCurve!$B$3:$B$1002,H868))</f>
        <v/>
      </c>
      <c r="Q868" s="3" t="str" cm="1">
        <f t="array" ref="Q868">IF(C868="","",INDEX(FitCurve!$B$3:$B$1002,I868))</f>
        <v/>
      </c>
      <c r="R868" s="3" t="str" cm="1">
        <f t="array" ref="R868">IF(C868="","",INDEX(FitCurve!$B$3:$B$1002,J868))</f>
        <v/>
      </c>
      <c r="S868" s="3" t="str" cm="1">
        <f t="array" ref="S868">IF(C868="","",INDEX(FitCurve!$B$3:$B$1002,K868))</f>
        <v/>
      </c>
    </row>
    <row r="869" spans="3:19" x14ac:dyDescent="0.25">
      <c r="C869" s="36"/>
      <c r="D869" s="3" t="str">
        <f>IF(C869="","",IF(OR(C869&gt;MAX(_xlfn.ANCHORARRAY(FitCurve!$E$3)),C869&lt;MIN(_xlfn.ANCHORARRAY(FitCurve!$E$3))),"Out of range",IF(CurveFitting!$N$3="5PL",10^(CurveFitting!$U$26-((LOG10(((CurveFitting!$U$25-CurveFitting!$U$24)/(C869-CurveFitting!$U$24))^(1/CurveFitting!$U$28)-1))/1)/CurveFitting!$U$27),
IF(CurveFitting!$N$3="4PL",10^(CurveFitting!$U$26-((LOG10((CurveFitting!$U$25-CurveFitting!$U$24)/(C869-CurveFitting!$U$24)-1))/CurveFitting!$U$27)),
IF(CurveFitting!$N$3="Linear",(C869-CurveFitting!$U$24)/CurveFitting!$U$25,
IF(CurveFitting!$N$3="Hyperbolic",CurveFitting!$U$25*C869/(CurveFitting!$U$24-C869),
IF(CurveFitting!$N$3="Exp1",CurveFitting!$U$26*LN(CurveFitting!$U$25/(CurveFitting!$U$25-C869)-CurveFitting!$U$24/(CurveFitting!$U$25-C869)),
IF(CurveFitting!$N$3="Exp2",CurveFitting!$U$26*LOG(CurveFitting!$U$24/(CurveFitting!$U$24-C869)-CurveFitting!$U$25/(CurveFitting!$U$24-C869)),""))))))))</f>
        <v/>
      </c>
      <c r="E869" s="3" t="str">
        <f>IFERROR(IF(C869="","",IF(OR(C869&gt;MAX(_xlfn.ANCHORARRAY(FitCurve!$E$3)),C869&lt;MIN(_xlfn.ANCHORARRAY(FitCurve!$E$3))),"Out of range","[ " &amp; TEXT(_xlfn.FORECAST.LINEAR(C869,R869:S869,N869:O869),"#.####") &amp; ", " &amp; TEXT(_xlfn.FORECAST.LINEAR(C869,P869:Q869,L869:M869),"#.####") &amp; " ]")),"")</f>
        <v/>
      </c>
      <c r="H869" s="52" t="str">
        <f>IF(C869="","",_xlfn.XMATCH(C869,FitCurve!AE869:AE1868,-1))</f>
        <v/>
      </c>
      <c r="I869" s="52" t="str">
        <f>IF(C869="","",_xlfn.XMATCH(C869,FitCurve!AE869:AE1868,1))</f>
        <v/>
      </c>
      <c r="J869" s="52" t="str">
        <f>IF(C869="","",_xlfn.XMATCH(C869,FitCurve!AF869:AF1868,-1))</f>
        <v/>
      </c>
      <c r="K869" s="52" t="str">
        <f>IF(C869="","",_xlfn.XMATCH(C869,FitCurve!AF869:AF1868,1))</f>
        <v/>
      </c>
      <c r="L869" s="3" t="str" cm="1">
        <f t="array" ref="L869">IF(C869="","",INDEX(FitCurve!$AE$3:$AE$1002,H869))</f>
        <v/>
      </c>
      <c r="M869" s="3" t="str" cm="1">
        <f t="array" ref="M869">IF(C869="","",INDEX(FitCurve!$AE$3:$AE$1002,I869))</f>
        <v/>
      </c>
      <c r="N869" s="3" t="str" cm="1">
        <f t="array" ref="N869">IF(C869="","",INDEX(FitCurve!$AF$3:$AF$1002,J869))</f>
        <v/>
      </c>
      <c r="O869" s="3" t="str" cm="1">
        <f t="array" ref="O869">IF(C869="","",INDEX(FitCurve!$AF$3:$AF$1002,K869))</f>
        <v/>
      </c>
      <c r="P869" s="3" t="str" cm="1">
        <f t="array" ref="P869">IF(C869="","",INDEX(FitCurve!$B$3:$B$1002,H869))</f>
        <v/>
      </c>
      <c r="Q869" s="3" t="str" cm="1">
        <f t="array" ref="Q869">IF(C869="","",INDEX(FitCurve!$B$3:$B$1002,I869))</f>
        <v/>
      </c>
      <c r="R869" s="3" t="str" cm="1">
        <f t="array" ref="R869">IF(C869="","",INDEX(FitCurve!$B$3:$B$1002,J869))</f>
        <v/>
      </c>
      <c r="S869" s="3" t="str" cm="1">
        <f t="array" ref="S869">IF(C869="","",INDEX(FitCurve!$B$3:$B$1002,K869))</f>
        <v/>
      </c>
    </row>
    <row r="870" spans="3:19" x14ac:dyDescent="0.25">
      <c r="C870" s="36"/>
      <c r="D870" s="3" t="str">
        <f>IF(C870="","",IF(OR(C870&gt;MAX(_xlfn.ANCHORARRAY(FitCurve!$E$3)),C870&lt;MIN(_xlfn.ANCHORARRAY(FitCurve!$E$3))),"Out of range",IF(CurveFitting!$N$3="5PL",10^(CurveFitting!$U$26-((LOG10(((CurveFitting!$U$25-CurveFitting!$U$24)/(C870-CurveFitting!$U$24))^(1/CurveFitting!$U$28)-1))/1)/CurveFitting!$U$27),
IF(CurveFitting!$N$3="4PL",10^(CurveFitting!$U$26-((LOG10((CurveFitting!$U$25-CurveFitting!$U$24)/(C870-CurveFitting!$U$24)-1))/CurveFitting!$U$27)),
IF(CurveFitting!$N$3="Linear",(C870-CurveFitting!$U$24)/CurveFitting!$U$25,
IF(CurveFitting!$N$3="Hyperbolic",CurveFitting!$U$25*C870/(CurveFitting!$U$24-C870),
IF(CurveFitting!$N$3="Exp1",CurveFitting!$U$26*LN(CurveFitting!$U$25/(CurveFitting!$U$25-C870)-CurveFitting!$U$24/(CurveFitting!$U$25-C870)),
IF(CurveFitting!$N$3="Exp2",CurveFitting!$U$26*LOG(CurveFitting!$U$24/(CurveFitting!$U$24-C870)-CurveFitting!$U$25/(CurveFitting!$U$24-C870)),""))))))))</f>
        <v/>
      </c>
      <c r="E870" s="3" t="str">
        <f>IFERROR(IF(C870="","",IF(OR(C870&gt;MAX(_xlfn.ANCHORARRAY(FitCurve!$E$3)),C870&lt;MIN(_xlfn.ANCHORARRAY(FitCurve!$E$3))),"Out of range","[ " &amp; TEXT(_xlfn.FORECAST.LINEAR(C870,R870:S870,N870:O870),"#.####") &amp; ", " &amp; TEXT(_xlfn.FORECAST.LINEAR(C870,P870:Q870,L870:M870),"#.####") &amp; " ]")),"")</f>
        <v/>
      </c>
      <c r="H870" s="52" t="str">
        <f>IF(C870="","",_xlfn.XMATCH(C870,FitCurve!AE870:AE1869,-1))</f>
        <v/>
      </c>
      <c r="I870" s="52" t="str">
        <f>IF(C870="","",_xlfn.XMATCH(C870,FitCurve!AE870:AE1869,1))</f>
        <v/>
      </c>
      <c r="J870" s="52" t="str">
        <f>IF(C870="","",_xlfn.XMATCH(C870,FitCurve!AF870:AF1869,-1))</f>
        <v/>
      </c>
      <c r="K870" s="52" t="str">
        <f>IF(C870="","",_xlfn.XMATCH(C870,FitCurve!AF870:AF1869,1))</f>
        <v/>
      </c>
      <c r="L870" s="3" t="str" cm="1">
        <f t="array" ref="L870">IF(C870="","",INDEX(FitCurve!$AE$3:$AE$1002,H870))</f>
        <v/>
      </c>
      <c r="M870" s="3" t="str" cm="1">
        <f t="array" ref="M870">IF(C870="","",INDEX(FitCurve!$AE$3:$AE$1002,I870))</f>
        <v/>
      </c>
      <c r="N870" s="3" t="str" cm="1">
        <f t="array" ref="N870">IF(C870="","",INDEX(FitCurve!$AF$3:$AF$1002,J870))</f>
        <v/>
      </c>
      <c r="O870" s="3" t="str" cm="1">
        <f t="array" ref="O870">IF(C870="","",INDEX(FitCurve!$AF$3:$AF$1002,K870))</f>
        <v/>
      </c>
      <c r="P870" s="3" t="str" cm="1">
        <f t="array" ref="P870">IF(C870="","",INDEX(FitCurve!$B$3:$B$1002,H870))</f>
        <v/>
      </c>
      <c r="Q870" s="3" t="str" cm="1">
        <f t="array" ref="Q870">IF(C870="","",INDEX(FitCurve!$B$3:$B$1002,I870))</f>
        <v/>
      </c>
      <c r="R870" s="3" t="str" cm="1">
        <f t="array" ref="R870">IF(C870="","",INDEX(FitCurve!$B$3:$B$1002,J870))</f>
        <v/>
      </c>
      <c r="S870" s="3" t="str" cm="1">
        <f t="array" ref="S870">IF(C870="","",INDEX(FitCurve!$B$3:$B$1002,K870))</f>
        <v/>
      </c>
    </row>
    <row r="871" spans="3:19" x14ac:dyDescent="0.25">
      <c r="C871" s="36"/>
      <c r="D871" s="3" t="str">
        <f>IF(C871="","",IF(OR(C871&gt;MAX(_xlfn.ANCHORARRAY(FitCurve!$E$3)),C871&lt;MIN(_xlfn.ANCHORARRAY(FitCurve!$E$3))),"Out of range",IF(CurveFitting!$N$3="5PL",10^(CurveFitting!$U$26-((LOG10(((CurveFitting!$U$25-CurveFitting!$U$24)/(C871-CurveFitting!$U$24))^(1/CurveFitting!$U$28)-1))/1)/CurveFitting!$U$27),
IF(CurveFitting!$N$3="4PL",10^(CurveFitting!$U$26-((LOG10((CurveFitting!$U$25-CurveFitting!$U$24)/(C871-CurveFitting!$U$24)-1))/CurveFitting!$U$27)),
IF(CurveFitting!$N$3="Linear",(C871-CurveFitting!$U$24)/CurveFitting!$U$25,
IF(CurveFitting!$N$3="Hyperbolic",CurveFitting!$U$25*C871/(CurveFitting!$U$24-C871),
IF(CurveFitting!$N$3="Exp1",CurveFitting!$U$26*LN(CurveFitting!$U$25/(CurveFitting!$U$25-C871)-CurveFitting!$U$24/(CurveFitting!$U$25-C871)),
IF(CurveFitting!$N$3="Exp2",CurveFitting!$U$26*LOG(CurveFitting!$U$24/(CurveFitting!$U$24-C871)-CurveFitting!$U$25/(CurveFitting!$U$24-C871)),""))))))))</f>
        <v/>
      </c>
      <c r="E871" s="3" t="str">
        <f>IFERROR(IF(C871="","",IF(OR(C871&gt;MAX(_xlfn.ANCHORARRAY(FitCurve!$E$3)),C871&lt;MIN(_xlfn.ANCHORARRAY(FitCurve!$E$3))),"Out of range","[ " &amp; TEXT(_xlfn.FORECAST.LINEAR(C871,R871:S871,N871:O871),"#.####") &amp; ", " &amp; TEXT(_xlfn.FORECAST.LINEAR(C871,P871:Q871,L871:M871),"#.####") &amp; " ]")),"")</f>
        <v/>
      </c>
      <c r="H871" s="52" t="str">
        <f>IF(C871="","",_xlfn.XMATCH(C871,FitCurve!AE871:AE1870,-1))</f>
        <v/>
      </c>
      <c r="I871" s="52" t="str">
        <f>IF(C871="","",_xlfn.XMATCH(C871,FitCurve!AE871:AE1870,1))</f>
        <v/>
      </c>
      <c r="J871" s="52" t="str">
        <f>IF(C871="","",_xlfn.XMATCH(C871,FitCurve!AF871:AF1870,-1))</f>
        <v/>
      </c>
      <c r="K871" s="52" t="str">
        <f>IF(C871="","",_xlfn.XMATCH(C871,FitCurve!AF871:AF1870,1))</f>
        <v/>
      </c>
      <c r="L871" s="3" t="str" cm="1">
        <f t="array" ref="L871">IF(C871="","",INDEX(FitCurve!$AE$3:$AE$1002,H871))</f>
        <v/>
      </c>
      <c r="M871" s="3" t="str" cm="1">
        <f t="array" ref="M871">IF(C871="","",INDEX(FitCurve!$AE$3:$AE$1002,I871))</f>
        <v/>
      </c>
      <c r="N871" s="3" t="str" cm="1">
        <f t="array" ref="N871">IF(C871="","",INDEX(FitCurve!$AF$3:$AF$1002,J871))</f>
        <v/>
      </c>
      <c r="O871" s="3" t="str" cm="1">
        <f t="array" ref="O871">IF(C871="","",INDEX(FitCurve!$AF$3:$AF$1002,K871))</f>
        <v/>
      </c>
      <c r="P871" s="3" t="str" cm="1">
        <f t="array" ref="P871">IF(C871="","",INDEX(FitCurve!$B$3:$B$1002,H871))</f>
        <v/>
      </c>
      <c r="Q871" s="3" t="str" cm="1">
        <f t="array" ref="Q871">IF(C871="","",INDEX(FitCurve!$B$3:$B$1002,I871))</f>
        <v/>
      </c>
      <c r="R871" s="3" t="str" cm="1">
        <f t="array" ref="R871">IF(C871="","",INDEX(FitCurve!$B$3:$B$1002,J871))</f>
        <v/>
      </c>
      <c r="S871" s="3" t="str" cm="1">
        <f t="array" ref="S871">IF(C871="","",INDEX(FitCurve!$B$3:$B$1002,K871))</f>
        <v/>
      </c>
    </row>
    <row r="872" spans="3:19" x14ac:dyDescent="0.25">
      <c r="C872" s="36"/>
      <c r="D872" s="3" t="str">
        <f>IF(C872="","",IF(OR(C872&gt;MAX(_xlfn.ANCHORARRAY(FitCurve!$E$3)),C872&lt;MIN(_xlfn.ANCHORARRAY(FitCurve!$E$3))),"Out of range",IF(CurveFitting!$N$3="5PL",10^(CurveFitting!$U$26-((LOG10(((CurveFitting!$U$25-CurveFitting!$U$24)/(C872-CurveFitting!$U$24))^(1/CurveFitting!$U$28)-1))/1)/CurveFitting!$U$27),
IF(CurveFitting!$N$3="4PL",10^(CurveFitting!$U$26-((LOG10((CurveFitting!$U$25-CurveFitting!$U$24)/(C872-CurveFitting!$U$24)-1))/CurveFitting!$U$27)),
IF(CurveFitting!$N$3="Linear",(C872-CurveFitting!$U$24)/CurveFitting!$U$25,
IF(CurveFitting!$N$3="Hyperbolic",CurveFitting!$U$25*C872/(CurveFitting!$U$24-C872),
IF(CurveFitting!$N$3="Exp1",CurveFitting!$U$26*LN(CurveFitting!$U$25/(CurveFitting!$U$25-C872)-CurveFitting!$U$24/(CurveFitting!$U$25-C872)),
IF(CurveFitting!$N$3="Exp2",CurveFitting!$U$26*LOG(CurveFitting!$U$24/(CurveFitting!$U$24-C872)-CurveFitting!$U$25/(CurveFitting!$U$24-C872)),""))))))))</f>
        <v/>
      </c>
      <c r="E872" s="3" t="str">
        <f>IFERROR(IF(C872="","",IF(OR(C872&gt;MAX(_xlfn.ANCHORARRAY(FitCurve!$E$3)),C872&lt;MIN(_xlfn.ANCHORARRAY(FitCurve!$E$3))),"Out of range","[ " &amp; TEXT(_xlfn.FORECAST.LINEAR(C872,R872:S872,N872:O872),"#.####") &amp; ", " &amp; TEXT(_xlfn.FORECAST.LINEAR(C872,P872:Q872,L872:M872),"#.####") &amp; " ]")),"")</f>
        <v/>
      </c>
      <c r="H872" s="52" t="str">
        <f>IF(C872="","",_xlfn.XMATCH(C872,FitCurve!AE872:AE1871,-1))</f>
        <v/>
      </c>
      <c r="I872" s="52" t="str">
        <f>IF(C872="","",_xlfn.XMATCH(C872,FitCurve!AE872:AE1871,1))</f>
        <v/>
      </c>
      <c r="J872" s="52" t="str">
        <f>IF(C872="","",_xlfn.XMATCH(C872,FitCurve!AF872:AF1871,-1))</f>
        <v/>
      </c>
      <c r="K872" s="52" t="str">
        <f>IF(C872="","",_xlfn.XMATCH(C872,FitCurve!AF872:AF1871,1))</f>
        <v/>
      </c>
      <c r="L872" s="3" t="str" cm="1">
        <f t="array" ref="L872">IF(C872="","",INDEX(FitCurve!$AE$3:$AE$1002,H872))</f>
        <v/>
      </c>
      <c r="M872" s="3" t="str" cm="1">
        <f t="array" ref="M872">IF(C872="","",INDEX(FitCurve!$AE$3:$AE$1002,I872))</f>
        <v/>
      </c>
      <c r="N872" s="3" t="str" cm="1">
        <f t="array" ref="N872">IF(C872="","",INDEX(FitCurve!$AF$3:$AF$1002,J872))</f>
        <v/>
      </c>
      <c r="O872" s="3" t="str" cm="1">
        <f t="array" ref="O872">IF(C872="","",INDEX(FitCurve!$AF$3:$AF$1002,K872))</f>
        <v/>
      </c>
      <c r="P872" s="3" t="str" cm="1">
        <f t="array" ref="P872">IF(C872="","",INDEX(FitCurve!$B$3:$B$1002,H872))</f>
        <v/>
      </c>
      <c r="Q872" s="3" t="str" cm="1">
        <f t="array" ref="Q872">IF(C872="","",INDEX(FitCurve!$B$3:$B$1002,I872))</f>
        <v/>
      </c>
      <c r="R872" s="3" t="str" cm="1">
        <f t="array" ref="R872">IF(C872="","",INDEX(FitCurve!$B$3:$B$1002,J872))</f>
        <v/>
      </c>
      <c r="S872" s="3" t="str" cm="1">
        <f t="array" ref="S872">IF(C872="","",INDEX(FitCurve!$B$3:$B$1002,K872))</f>
        <v/>
      </c>
    </row>
    <row r="873" spans="3:19" x14ac:dyDescent="0.25">
      <c r="C873" s="36"/>
      <c r="D873" s="3" t="str">
        <f>IF(C873="","",IF(OR(C873&gt;MAX(_xlfn.ANCHORARRAY(FitCurve!$E$3)),C873&lt;MIN(_xlfn.ANCHORARRAY(FitCurve!$E$3))),"Out of range",IF(CurveFitting!$N$3="5PL",10^(CurveFitting!$U$26-((LOG10(((CurveFitting!$U$25-CurveFitting!$U$24)/(C873-CurveFitting!$U$24))^(1/CurveFitting!$U$28)-1))/1)/CurveFitting!$U$27),
IF(CurveFitting!$N$3="4PL",10^(CurveFitting!$U$26-((LOG10((CurveFitting!$U$25-CurveFitting!$U$24)/(C873-CurveFitting!$U$24)-1))/CurveFitting!$U$27)),
IF(CurveFitting!$N$3="Linear",(C873-CurveFitting!$U$24)/CurveFitting!$U$25,
IF(CurveFitting!$N$3="Hyperbolic",CurveFitting!$U$25*C873/(CurveFitting!$U$24-C873),
IF(CurveFitting!$N$3="Exp1",CurveFitting!$U$26*LN(CurveFitting!$U$25/(CurveFitting!$U$25-C873)-CurveFitting!$U$24/(CurveFitting!$U$25-C873)),
IF(CurveFitting!$N$3="Exp2",CurveFitting!$U$26*LOG(CurveFitting!$U$24/(CurveFitting!$U$24-C873)-CurveFitting!$U$25/(CurveFitting!$U$24-C873)),""))))))))</f>
        <v/>
      </c>
      <c r="E873" s="3" t="str">
        <f>IFERROR(IF(C873="","",IF(OR(C873&gt;MAX(_xlfn.ANCHORARRAY(FitCurve!$E$3)),C873&lt;MIN(_xlfn.ANCHORARRAY(FitCurve!$E$3))),"Out of range","[ " &amp; TEXT(_xlfn.FORECAST.LINEAR(C873,R873:S873,N873:O873),"#.####") &amp; ", " &amp; TEXT(_xlfn.FORECAST.LINEAR(C873,P873:Q873,L873:M873),"#.####") &amp; " ]")),"")</f>
        <v/>
      </c>
      <c r="H873" s="52" t="str">
        <f>IF(C873="","",_xlfn.XMATCH(C873,FitCurve!AE873:AE1872,-1))</f>
        <v/>
      </c>
      <c r="I873" s="52" t="str">
        <f>IF(C873="","",_xlfn.XMATCH(C873,FitCurve!AE873:AE1872,1))</f>
        <v/>
      </c>
      <c r="J873" s="52" t="str">
        <f>IF(C873="","",_xlfn.XMATCH(C873,FitCurve!AF873:AF1872,-1))</f>
        <v/>
      </c>
      <c r="K873" s="52" t="str">
        <f>IF(C873="","",_xlfn.XMATCH(C873,FitCurve!AF873:AF1872,1))</f>
        <v/>
      </c>
      <c r="L873" s="3" t="str" cm="1">
        <f t="array" ref="L873">IF(C873="","",INDEX(FitCurve!$AE$3:$AE$1002,H873))</f>
        <v/>
      </c>
      <c r="M873" s="3" t="str" cm="1">
        <f t="array" ref="M873">IF(C873="","",INDEX(FitCurve!$AE$3:$AE$1002,I873))</f>
        <v/>
      </c>
      <c r="N873" s="3" t="str" cm="1">
        <f t="array" ref="N873">IF(C873="","",INDEX(FitCurve!$AF$3:$AF$1002,J873))</f>
        <v/>
      </c>
      <c r="O873" s="3" t="str" cm="1">
        <f t="array" ref="O873">IF(C873="","",INDEX(FitCurve!$AF$3:$AF$1002,K873))</f>
        <v/>
      </c>
      <c r="P873" s="3" t="str" cm="1">
        <f t="array" ref="P873">IF(C873="","",INDEX(FitCurve!$B$3:$B$1002,H873))</f>
        <v/>
      </c>
      <c r="Q873" s="3" t="str" cm="1">
        <f t="array" ref="Q873">IF(C873="","",INDEX(FitCurve!$B$3:$B$1002,I873))</f>
        <v/>
      </c>
      <c r="R873" s="3" t="str" cm="1">
        <f t="array" ref="R873">IF(C873="","",INDEX(FitCurve!$B$3:$B$1002,J873))</f>
        <v/>
      </c>
      <c r="S873" s="3" t="str" cm="1">
        <f t="array" ref="S873">IF(C873="","",INDEX(FitCurve!$B$3:$B$1002,K873))</f>
        <v/>
      </c>
    </row>
    <row r="874" spans="3:19" x14ac:dyDescent="0.25">
      <c r="C874" s="36"/>
      <c r="D874" s="3" t="str">
        <f>IF(C874="","",IF(OR(C874&gt;MAX(_xlfn.ANCHORARRAY(FitCurve!$E$3)),C874&lt;MIN(_xlfn.ANCHORARRAY(FitCurve!$E$3))),"Out of range",IF(CurveFitting!$N$3="5PL",10^(CurveFitting!$U$26-((LOG10(((CurveFitting!$U$25-CurveFitting!$U$24)/(C874-CurveFitting!$U$24))^(1/CurveFitting!$U$28)-1))/1)/CurveFitting!$U$27),
IF(CurveFitting!$N$3="4PL",10^(CurveFitting!$U$26-((LOG10((CurveFitting!$U$25-CurveFitting!$U$24)/(C874-CurveFitting!$U$24)-1))/CurveFitting!$U$27)),
IF(CurveFitting!$N$3="Linear",(C874-CurveFitting!$U$24)/CurveFitting!$U$25,
IF(CurveFitting!$N$3="Hyperbolic",CurveFitting!$U$25*C874/(CurveFitting!$U$24-C874),
IF(CurveFitting!$N$3="Exp1",CurveFitting!$U$26*LN(CurveFitting!$U$25/(CurveFitting!$U$25-C874)-CurveFitting!$U$24/(CurveFitting!$U$25-C874)),
IF(CurveFitting!$N$3="Exp2",CurveFitting!$U$26*LOG(CurveFitting!$U$24/(CurveFitting!$U$24-C874)-CurveFitting!$U$25/(CurveFitting!$U$24-C874)),""))))))))</f>
        <v/>
      </c>
      <c r="E874" s="3" t="str">
        <f>IFERROR(IF(C874="","",IF(OR(C874&gt;MAX(_xlfn.ANCHORARRAY(FitCurve!$E$3)),C874&lt;MIN(_xlfn.ANCHORARRAY(FitCurve!$E$3))),"Out of range","[ " &amp; TEXT(_xlfn.FORECAST.LINEAR(C874,R874:S874,N874:O874),"#.####") &amp; ", " &amp; TEXT(_xlfn.FORECAST.LINEAR(C874,P874:Q874,L874:M874),"#.####") &amp; " ]")),"")</f>
        <v/>
      </c>
      <c r="H874" s="52" t="str">
        <f>IF(C874="","",_xlfn.XMATCH(C874,FitCurve!AE874:AE1873,-1))</f>
        <v/>
      </c>
      <c r="I874" s="52" t="str">
        <f>IF(C874="","",_xlfn.XMATCH(C874,FitCurve!AE874:AE1873,1))</f>
        <v/>
      </c>
      <c r="J874" s="52" t="str">
        <f>IF(C874="","",_xlfn.XMATCH(C874,FitCurve!AF874:AF1873,-1))</f>
        <v/>
      </c>
      <c r="K874" s="52" t="str">
        <f>IF(C874="","",_xlfn.XMATCH(C874,FitCurve!AF874:AF1873,1))</f>
        <v/>
      </c>
      <c r="L874" s="3" t="str" cm="1">
        <f t="array" ref="L874">IF(C874="","",INDEX(FitCurve!$AE$3:$AE$1002,H874))</f>
        <v/>
      </c>
      <c r="M874" s="3" t="str" cm="1">
        <f t="array" ref="M874">IF(C874="","",INDEX(FitCurve!$AE$3:$AE$1002,I874))</f>
        <v/>
      </c>
      <c r="N874" s="3" t="str" cm="1">
        <f t="array" ref="N874">IF(C874="","",INDEX(FitCurve!$AF$3:$AF$1002,J874))</f>
        <v/>
      </c>
      <c r="O874" s="3" t="str" cm="1">
        <f t="array" ref="O874">IF(C874="","",INDEX(FitCurve!$AF$3:$AF$1002,K874))</f>
        <v/>
      </c>
      <c r="P874" s="3" t="str" cm="1">
        <f t="array" ref="P874">IF(C874="","",INDEX(FitCurve!$B$3:$B$1002,H874))</f>
        <v/>
      </c>
      <c r="Q874" s="3" t="str" cm="1">
        <f t="array" ref="Q874">IF(C874="","",INDEX(FitCurve!$B$3:$B$1002,I874))</f>
        <v/>
      </c>
      <c r="R874" s="3" t="str" cm="1">
        <f t="array" ref="R874">IF(C874="","",INDEX(FitCurve!$B$3:$B$1002,J874))</f>
        <v/>
      </c>
      <c r="S874" s="3" t="str" cm="1">
        <f t="array" ref="S874">IF(C874="","",INDEX(FitCurve!$B$3:$B$1002,K874))</f>
        <v/>
      </c>
    </row>
    <row r="875" spans="3:19" x14ac:dyDescent="0.25">
      <c r="C875" s="36"/>
      <c r="D875" s="3" t="str">
        <f>IF(C875="","",IF(OR(C875&gt;MAX(_xlfn.ANCHORARRAY(FitCurve!$E$3)),C875&lt;MIN(_xlfn.ANCHORARRAY(FitCurve!$E$3))),"Out of range",IF(CurveFitting!$N$3="5PL",10^(CurveFitting!$U$26-((LOG10(((CurveFitting!$U$25-CurveFitting!$U$24)/(C875-CurveFitting!$U$24))^(1/CurveFitting!$U$28)-1))/1)/CurveFitting!$U$27),
IF(CurveFitting!$N$3="4PL",10^(CurveFitting!$U$26-((LOG10((CurveFitting!$U$25-CurveFitting!$U$24)/(C875-CurveFitting!$U$24)-1))/CurveFitting!$U$27)),
IF(CurveFitting!$N$3="Linear",(C875-CurveFitting!$U$24)/CurveFitting!$U$25,
IF(CurveFitting!$N$3="Hyperbolic",CurveFitting!$U$25*C875/(CurveFitting!$U$24-C875),
IF(CurveFitting!$N$3="Exp1",CurveFitting!$U$26*LN(CurveFitting!$U$25/(CurveFitting!$U$25-C875)-CurveFitting!$U$24/(CurveFitting!$U$25-C875)),
IF(CurveFitting!$N$3="Exp2",CurveFitting!$U$26*LOG(CurveFitting!$U$24/(CurveFitting!$U$24-C875)-CurveFitting!$U$25/(CurveFitting!$U$24-C875)),""))))))))</f>
        <v/>
      </c>
      <c r="E875" s="3" t="str">
        <f>IFERROR(IF(C875="","",IF(OR(C875&gt;MAX(_xlfn.ANCHORARRAY(FitCurve!$E$3)),C875&lt;MIN(_xlfn.ANCHORARRAY(FitCurve!$E$3))),"Out of range","[ " &amp; TEXT(_xlfn.FORECAST.LINEAR(C875,R875:S875,N875:O875),"#.####") &amp; ", " &amp; TEXT(_xlfn.FORECAST.LINEAR(C875,P875:Q875,L875:M875),"#.####") &amp; " ]")),"")</f>
        <v/>
      </c>
      <c r="H875" s="52" t="str">
        <f>IF(C875="","",_xlfn.XMATCH(C875,FitCurve!AE875:AE1874,-1))</f>
        <v/>
      </c>
      <c r="I875" s="52" t="str">
        <f>IF(C875="","",_xlfn.XMATCH(C875,FitCurve!AE875:AE1874,1))</f>
        <v/>
      </c>
      <c r="J875" s="52" t="str">
        <f>IF(C875="","",_xlfn.XMATCH(C875,FitCurve!AF875:AF1874,-1))</f>
        <v/>
      </c>
      <c r="K875" s="52" t="str">
        <f>IF(C875="","",_xlfn.XMATCH(C875,FitCurve!AF875:AF1874,1))</f>
        <v/>
      </c>
      <c r="L875" s="3" t="str" cm="1">
        <f t="array" ref="L875">IF(C875="","",INDEX(FitCurve!$AE$3:$AE$1002,H875))</f>
        <v/>
      </c>
      <c r="M875" s="3" t="str" cm="1">
        <f t="array" ref="M875">IF(C875="","",INDEX(FitCurve!$AE$3:$AE$1002,I875))</f>
        <v/>
      </c>
      <c r="N875" s="3" t="str" cm="1">
        <f t="array" ref="N875">IF(C875="","",INDEX(FitCurve!$AF$3:$AF$1002,J875))</f>
        <v/>
      </c>
      <c r="O875" s="3" t="str" cm="1">
        <f t="array" ref="O875">IF(C875="","",INDEX(FitCurve!$AF$3:$AF$1002,K875))</f>
        <v/>
      </c>
      <c r="P875" s="3" t="str" cm="1">
        <f t="array" ref="P875">IF(C875="","",INDEX(FitCurve!$B$3:$B$1002,H875))</f>
        <v/>
      </c>
      <c r="Q875" s="3" t="str" cm="1">
        <f t="array" ref="Q875">IF(C875="","",INDEX(FitCurve!$B$3:$B$1002,I875))</f>
        <v/>
      </c>
      <c r="R875" s="3" t="str" cm="1">
        <f t="array" ref="R875">IF(C875="","",INDEX(FitCurve!$B$3:$B$1002,J875))</f>
        <v/>
      </c>
      <c r="S875" s="3" t="str" cm="1">
        <f t="array" ref="S875">IF(C875="","",INDEX(FitCurve!$B$3:$B$1002,K875))</f>
        <v/>
      </c>
    </row>
    <row r="876" spans="3:19" x14ac:dyDescent="0.25">
      <c r="C876" s="36"/>
      <c r="D876" s="3" t="str">
        <f>IF(C876="","",IF(OR(C876&gt;MAX(_xlfn.ANCHORARRAY(FitCurve!$E$3)),C876&lt;MIN(_xlfn.ANCHORARRAY(FitCurve!$E$3))),"Out of range",IF(CurveFitting!$N$3="5PL",10^(CurveFitting!$U$26-((LOG10(((CurveFitting!$U$25-CurveFitting!$U$24)/(C876-CurveFitting!$U$24))^(1/CurveFitting!$U$28)-1))/1)/CurveFitting!$U$27),
IF(CurveFitting!$N$3="4PL",10^(CurveFitting!$U$26-((LOG10((CurveFitting!$U$25-CurveFitting!$U$24)/(C876-CurveFitting!$U$24)-1))/CurveFitting!$U$27)),
IF(CurveFitting!$N$3="Linear",(C876-CurveFitting!$U$24)/CurveFitting!$U$25,
IF(CurveFitting!$N$3="Hyperbolic",CurveFitting!$U$25*C876/(CurveFitting!$U$24-C876),
IF(CurveFitting!$N$3="Exp1",CurveFitting!$U$26*LN(CurveFitting!$U$25/(CurveFitting!$U$25-C876)-CurveFitting!$U$24/(CurveFitting!$U$25-C876)),
IF(CurveFitting!$N$3="Exp2",CurveFitting!$U$26*LOG(CurveFitting!$U$24/(CurveFitting!$U$24-C876)-CurveFitting!$U$25/(CurveFitting!$U$24-C876)),""))))))))</f>
        <v/>
      </c>
      <c r="E876" s="3" t="str">
        <f>IFERROR(IF(C876="","",IF(OR(C876&gt;MAX(_xlfn.ANCHORARRAY(FitCurve!$E$3)),C876&lt;MIN(_xlfn.ANCHORARRAY(FitCurve!$E$3))),"Out of range","[ " &amp; TEXT(_xlfn.FORECAST.LINEAR(C876,R876:S876,N876:O876),"#.####") &amp; ", " &amp; TEXT(_xlfn.FORECAST.LINEAR(C876,P876:Q876,L876:M876),"#.####") &amp; " ]")),"")</f>
        <v/>
      </c>
      <c r="H876" s="52" t="str">
        <f>IF(C876="","",_xlfn.XMATCH(C876,FitCurve!AE876:AE1875,-1))</f>
        <v/>
      </c>
      <c r="I876" s="52" t="str">
        <f>IF(C876="","",_xlfn.XMATCH(C876,FitCurve!AE876:AE1875,1))</f>
        <v/>
      </c>
      <c r="J876" s="52" t="str">
        <f>IF(C876="","",_xlfn.XMATCH(C876,FitCurve!AF876:AF1875,-1))</f>
        <v/>
      </c>
      <c r="K876" s="52" t="str">
        <f>IF(C876="","",_xlfn.XMATCH(C876,FitCurve!AF876:AF1875,1))</f>
        <v/>
      </c>
      <c r="L876" s="3" t="str" cm="1">
        <f t="array" ref="L876">IF(C876="","",INDEX(FitCurve!$AE$3:$AE$1002,H876))</f>
        <v/>
      </c>
      <c r="M876" s="3" t="str" cm="1">
        <f t="array" ref="M876">IF(C876="","",INDEX(FitCurve!$AE$3:$AE$1002,I876))</f>
        <v/>
      </c>
      <c r="N876" s="3" t="str" cm="1">
        <f t="array" ref="N876">IF(C876="","",INDEX(FitCurve!$AF$3:$AF$1002,J876))</f>
        <v/>
      </c>
      <c r="O876" s="3" t="str" cm="1">
        <f t="array" ref="O876">IF(C876="","",INDEX(FitCurve!$AF$3:$AF$1002,K876))</f>
        <v/>
      </c>
      <c r="P876" s="3" t="str" cm="1">
        <f t="array" ref="P876">IF(C876="","",INDEX(FitCurve!$B$3:$B$1002,H876))</f>
        <v/>
      </c>
      <c r="Q876" s="3" t="str" cm="1">
        <f t="array" ref="Q876">IF(C876="","",INDEX(FitCurve!$B$3:$B$1002,I876))</f>
        <v/>
      </c>
      <c r="R876" s="3" t="str" cm="1">
        <f t="array" ref="R876">IF(C876="","",INDEX(FitCurve!$B$3:$B$1002,J876))</f>
        <v/>
      </c>
      <c r="S876" s="3" t="str" cm="1">
        <f t="array" ref="S876">IF(C876="","",INDEX(FitCurve!$B$3:$B$1002,K876))</f>
        <v/>
      </c>
    </row>
    <row r="877" spans="3:19" x14ac:dyDescent="0.25">
      <c r="C877" s="36"/>
      <c r="D877" s="3" t="str">
        <f>IF(C877="","",IF(OR(C877&gt;MAX(_xlfn.ANCHORARRAY(FitCurve!$E$3)),C877&lt;MIN(_xlfn.ANCHORARRAY(FitCurve!$E$3))),"Out of range",IF(CurveFitting!$N$3="5PL",10^(CurveFitting!$U$26-((LOG10(((CurveFitting!$U$25-CurveFitting!$U$24)/(C877-CurveFitting!$U$24))^(1/CurveFitting!$U$28)-1))/1)/CurveFitting!$U$27),
IF(CurveFitting!$N$3="4PL",10^(CurveFitting!$U$26-((LOG10((CurveFitting!$U$25-CurveFitting!$U$24)/(C877-CurveFitting!$U$24)-1))/CurveFitting!$U$27)),
IF(CurveFitting!$N$3="Linear",(C877-CurveFitting!$U$24)/CurveFitting!$U$25,
IF(CurveFitting!$N$3="Hyperbolic",CurveFitting!$U$25*C877/(CurveFitting!$U$24-C877),
IF(CurveFitting!$N$3="Exp1",CurveFitting!$U$26*LN(CurveFitting!$U$25/(CurveFitting!$U$25-C877)-CurveFitting!$U$24/(CurveFitting!$U$25-C877)),
IF(CurveFitting!$N$3="Exp2",CurveFitting!$U$26*LOG(CurveFitting!$U$24/(CurveFitting!$U$24-C877)-CurveFitting!$U$25/(CurveFitting!$U$24-C877)),""))))))))</f>
        <v/>
      </c>
      <c r="E877" s="3" t="str">
        <f>IFERROR(IF(C877="","",IF(OR(C877&gt;MAX(_xlfn.ANCHORARRAY(FitCurve!$E$3)),C877&lt;MIN(_xlfn.ANCHORARRAY(FitCurve!$E$3))),"Out of range","[ " &amp; TEXT(_xlfn.FORECAST.LINEAR(C877,R877:S877,N877:O877),"#.####") &amp; ", " &amp; TEXT(_xlfn.FORECAST.LINEAR(C877,P877:Q877,L877:M877),"#.####") &amp; " ]")),"")</f>
        <v/>
      </c>
      <c r="H877" s="52" t="str">
        <f>IF(C877="","",_xlfn.XMATCH(C877,FitCurve!AE877:AE1876,-1))</f>
        <v/>
      </c>
      <c r="I877" s="52" t="str">
        <f>IF(C877="","",_xlfn.XMATCH(C877,FitCurve!AE877:AE1876,1))</f>
        <v/>
      </c>
      <c r="J877" s="52" t="str">
        <f>IF(C877="","",_xlfn.XMATCH(C877,FitCurve!AF877:AF1876,-1))</f>
        <v/>
      </c>
      <c r="K877" s="52" t="str">
        <f>IF(C877="","",_xlfn.XMATCH(C877,FitCurve!AF877:AF1876,1))</f>
        <v/>
      </c>
      <c r="L877" s="3" t="str" cm="1">
        <f t="array" ref="L877">IF(C877="","",INDEX(FitCurve!$AE$3:$AE$1002,H877))</f>
        <v/>
      </c>
      <c r="M877" s="3" t="str" cm="1">
        <f t="array" ref="M877">IF(C877="","",INDEX(FitCurve!$AE$3:$AE$1002,I877))</f>
        <v/>
      </c>
      <c r="N877" s="3" t="str" cm="1">
        <f t="array" ref="N877">IF(C877="","",INDEX(FitCurve!$AF$3:$AF$1002,J877))</f>
        <v/>
      </c>
      <c r="O877" s="3" t="str" cm="1">
        <f t="array" ref="O877">IF(C877="","",INDEX(FitCurve!$AF$3:$AF$1002,K877))</f>
        <v/>
      </c>
      <c r="P877" s="3" t="str" cm="1">
        <f t="array" ref="P877">IF(C877="","",INDEX(FitCurve!$B$3:$B$1002,H877))</f>
        <v/>
      </c>
      <c r="Q877" s="3" t="str" cm="1">
        <f t="array" ref="Q877">IF(C877="","",INDEX(FitCurve!$B$3:$B$1002,I877))</f>
        <v/>
      </c>
      <c r="R877" s="3" t="str" cm="1">
        <f t="array" ref="R877">IF(C877="","",INDEX(FitCurve!$B$3:$B$1002,J877))</f>
        <v/>
      </c>
      <c r="S877" s="3" t="str" cm="1">
        <f t="array" ref="S877">IF(C877="","",INDEX(FitCurve!$B$3:$B$1002,K877))</f>
        <v/>
      </c>
    </row>
    <row r="878" spans="3:19" x14ac:dyDescent="0.25">
      <c r="C878" s="36"/>
      <c r="D878" s="3" t="str">
        <f>IF(C878="","",IF(OR(C878&gt;MAX(_xlfn.ANCHORARRAY(FitCurve!$E$3)),C878&lt;MIN(_xlfn.ANCHORARRAY(FitCurve!$E$3))),"Out of range",IF(CurveFitting!$N$3="5PL",10^(CurveFitting!$U$26-((LOG10(((CurveFitting!$U$25-CurveFitting!$U$24)/(C878-CurveFitting!$U$24))^(1/CurveFitting!$U$28)-1))/1)/CurveFitting!$U$27),
IF(CurveFitting!$N$3="4PL",10^(CurveFitting!$U$26-((LOG10((CurveFitting!$U$25-CurveFitting!$U$24)/(C878-CurveFitting!$U$24)-1))/CurveFitting!$U$27)),
IF(CurveFitting!$N$3="Linear",(C878-CurveFitting!$U$24)/CurveFitting!$U$25,
IF(CurveFitting!$N$3="Hyperbolic",CurveFitting!$U$25*C878/(CurveFitting!$U$24-C878),
IF(CurveFitting!$N$3="Exp1",CurveFitting!$U$26*LN(CurveFitting!$U$25/(CurveFitting!$U$25-C878)-CurveFitting!$U$24/(CurveFitting!$U$25-C878)),
IF(CurveFitting!$N$3="Exp2",CurveFitting!$U$26*LOG(CurveFitting!$U$24/(CurveFitting!$U$24-C878)-CurveFitting!$U$25/(CurveFitting!$U$24-C878)),""))))))))</f>
        <v/>
      </c>
      <c r="E878" s="3" t="str">
        <f>IFERROR(IF(C878="","",IF(OR(C878&gt;MAX(_xlfn.ANCHORARRAY(FitCurve!$E$3)),C878&lt;MIN(_xlfn.ANCHORARRAY(FitCurve!$E$3))),"Out of range","[ " &amp; TEXT(_xlfn.FORECAST.LINEAR(C878,R878:S878,N878:O878),"#.####") &amp; ", " &amp; TEXT(_xlfn.FORECAST.LINEAR(C878,P878:Q878,L878:M878),"#.####") &amp; " ]")),"")</f>
        <v/>
      </c>
      <c r="H878" s="52" t="str">
        <f>IF(C878="","",_xlfn.XMATCH(C878,FitCurve!AE878:AE1877,-1))</f>
        <v/>
      </c>
      <c r="I878" s="52" t="str">
        <f>IF(C878="","",_xlfn.XMATCH(C878,FitCurve!AE878:AE1877,1))</f>
        <v/>
      </c>
      <c r="J878" s="52" t="str">
        <f>IF(C878="","",_xlfn.XMATCH(C878,FitCurve!AF878:AF1877,-1))</f>
        <v/>
      </c>
      <c r="K878" s="52" t="str">
        <f>IF(C878="","",_xlfn.XMATCH(C878,FitCurve!AF878:AF1877,1))</f>
        <v/>
      </c>
      <c r="L878" s="3" t="str" cm="1">
        <f t="array" ref="L878">IF(C878="","",INDEX(FitCurve!$AE$3:$AE$1002,H878))</f>
        <v/>
      </c>
      <c r="M878" s="3" t="str" cm="1">
        <f t="array" ref="M878">IF(C878="","",INDEX(FitCurve!$AE$3:$AE$1002,I878))</f>
        <v/>
      </c>
      <c r="N878" s="3" t="str" cm="1">
        <f t="array" ref="N878">IF(C878="","",INDEX(FitCurve!$AF$3:$AF$1002,J878))</f>
        <v/>
      </c>
      <c r="O878" s="3" t="str" cm="1">
        <f t="array" ref="O878">IF(C878="","",INDEX(FitCurve!$AF$3:$AF$1002,K878))</f>
        <v/>
      </c>
      <c r="P878" s="3" t="str" cm="1">
        <f t="array" ref="P878">IF(C878="","",INDEX(FitCurve!$B$3:$B$1002,H878))</f>
        <v/>
      </c>
      <c r="Q878" s="3" t="str" cm="1">
        <f t="array" ref="Q878">IF(C878="","",INDEX(FitCurve!$B$3:$B$1002,I878))</f>
        <v/>
      </c>
      <c r="R878" s="3" t="str" cm="1">
        <f t="array" ref="R878">IF(C878="","",INDEX(FitCurve!$B$3:$B$1002,J878))</f>
        <v/>
      </c>
      <c r="S878" s="3" t="str" cm="1">
        <f t="array" ref="S878">IF(C878="","",INDEX(FitCurve!$B$3:$B$1002,K878))</f>
        <v/>
      </c>
    </row>
    <row r="879" spans="3:19" x14ac:dyDescent="0.25">
      <c r="C879" s="36"/>
      <c r="D879" s="3" t="str">
        <f>IF(C879="","",IF(OR(C879&gt;MAX(_xlfn.ANCHORARRAY(FitCurve!$E$3)),C879&lt;MIN(_xlfn.ANCHORARRAY(FitCurve!$E$3))),"Out of range",IF(CurveFitting!$N$3="5PL",10^(CurveFitting!$U$26-((LOG10(((CurveFitting!$U$25-CurveFitting!$U$24)/(C879-CurveFitting!$U$24))^(1/CurveFitting!$U$28)-1))/1)/CurveFitting!$U$27),
IF(CurveFitting!$N$3="4PL",10^(CurveFitting!$U$26-((LOG10((CurveFitting!$U$25-CurveFitting!$U$24)/(C879-CurveFitting!$U$24)-1))/CurveFitting!$U$27)),
IF(CurveFitting!$N$3="Linear",(C879-CurveFitting!$U$24)/CurveFitting!$U$25,
IF(CurveFitting!$N$3="Hyperbolic",CurveFitting!$U$25*C879/(CurveFitting!$U$24-C879),
IF(CurveFitting!$N$3="Exp1",CurveFitting!$U$26*LN(CurveFitting!$U$25/(CurveFitting!$U$25-C879)-CurveFitting!$U$24/(CurveFitting!$U$25-C879)),
IF(CurveFitting!$N$3="Exp2",CurveFitting!$U$26*LOG(CurveFitting!$U$24/(CurveFitting!$U$24-C879)-CurveFitting!$U$25/(CurveFitting!$U$24-C879)),""))))))))</f>
        <v/>
      </c>
      <c r="E879" s="3" t="str">
        <f>IFERROR(IF(C879="","",IF(OR(C879&gt;MAX(_xlfn.ANCHORARRAY(FitCurve!$E$3)),C879&lt;MIN(_xlfn.ANCHORARRAY(FitCurve!$E$3))),"Out of range","[ " &amp; TEXT(_xlfn.FORECAST.LINEAR(C879,R879:S879,N879:O879),"#.####") &amp; ", " &amp; TEXT(_xlfn.FORECAST.LINEAR(C879,P879:Q879,L879:M879),"#.####") &amp; " ]")),"")</f>
        <v/>
      </c>
      <c r="H879" s="52" t="str">
        <f>IF(C879="","",_xlfn.XMATCH(C879,FitCurve!AE879:AE1878,-1))</f>
        <v/>
      </c>
      <c r="I879" s="52" t="str">
        <f>IF(C879="","",_xlfn.XMATCH(C879,FitCurve!AE879:AE1878,1))</f>
        <v/>
      </c>
      <c r="J879" s="52" t="str">
        <f>IF(C879="","",_xlfn.XMATCH(C879,FitCurve!AF879:AF1878,-1))</f>
        <v/>
      </c>
      <c r="K879" s="52" t="str">
        <f>IF(C879="","",_xlfn.XMATCH(C879,FitCurve!AF879:AF1878,1))</f>
        <v/>
      </c>
      <c r="L879" s="3" t="str" cm="1">
        <f t="array" ref="L879">IF(C879="","",INDEX(FitCurve!$AE$3:$AE$1002,H879))</f>
        <v/>
      </c>
      <c r="M879" s="3" t="str" cm="1">
        <f t="array" ref="M879">IF(C879="","",INDEX(FitCurve!$AE$3:$AE$1002,I879))</f>
        <v/>
      </c>
      <c r="N879" s="3" t="str" cm="1">
        <f t="array" ref="N879">IF(C879="","",INDEX(FitCurve!$AF$3:$AF$1002,J879))</f>
        <v/>
      </c>
      <c r="O879" s="3" t="str" cm="1">
        <f t="array" ref="O879">IF(C879="","",INDEX(FitCurve!$AF$3:$AF$1002,K879))</f>
        <v/>
      </c>
      <c r="P879" s="3" t="str" cm="1">
        <f t="array" ref="P879">IF(C879="","",INDEX(FitCurve!$B$3:$B$1002,H879))</f>
        <v/>
      </c>
      <c r="Q879" s="3" t="str" cm="1">
        <f t="array" ref="Q879">IF(C879="","",INDEX(FitCurve!$B$3:$B$1002,I879))</f>
        <v/>
      </c>
      <c r="R879" s="3" t="str" cm="1">
        <f t="array" ref="R879">IF(C879="","",INDEX(FitCurve!$B$3:$B$1002,J879))</f>
        <v/>
      </c>
      <c r="S879" s="3" t="str" cm="1">
        <f t="array" ref="S879">IF(C879="","",INDEX(FitCurve!$B$3:$B$1002,K879))</f>
        <v/>
      </c>
    </row>
    <row r="880" spans="3:19" x14ac:dyDescent="0.25">
      <c r="C880" s="36"/>
      <c r="D880" s="3" t="str">
        <f>IF(C880="","",IF(OR(C880&gt;MAX(_xlfn.ANCHORARRAY(FitCurve!$E$3)),C880&lt;MIN(_xlfn.ANCHORARRAY(FitCurve!$E$3))),"Out of range",IF(CurveFitting!$N$3="5PL",10^(CurveFitting!$U$26-((LOG10(((CurveFitting!$U$25-CurveFitting!$U$24)/(C880-CurveFitting!$U$24))^(1/CurveFitting!$U$28)-1))/1)/CurveFitting!$U$27),
IF(CurveFitting!$N$3="4PL",10^(CurveFitting!$U$26-((LOG10((CurveFitting!$U$25-CurveFitting!$U$24)/(C880-CurveFitting!$U$24)-1))/CurveFitting!$U$27)),
IF(CurveFitting!$N$3="Linear",(C880-CurveFitting!$U$24)/CurveFitting!$U$25,
IF(CurveFitting!$N$3="Hyperbolic",CurveFitting!$U$25*C880/(CurveFitting!$U$24-C880),
IF(CurveFitting!$N$3="Exp1",CurveFitting!$U$26*LN(CurveFitting!$U$25/(CurveFitting!$U$25-C880)-CurveFitting!$U$24/(CurveFitting!$U$25-C880)),
IF(CurveFitting!$N$3="Exp2",CurveFitting!$U$26*LOG(CurveFitting!$U$24/(CurveFitting!$U$24-C880)-CurveFitting!$U$25/(CurveFitting!$U$24-C880)),""))))))))</f>
        <v/>
      </c>
      <c r="E880" s="3" t="str">
        <f>IFERROR(IF(C880="","",IF(OR(C880&gt;MAX(_xlfn.ANCHORARRAY(FitCurve!$E$3)),C880&lt;MIN(_xlfn.ANCHORARRAY(FitCurve!$E$3))),"Out of range","[ " &amp; TEXT(_xlfn.FORECAST.LINEAR(C880,R880:S880,N880:O880),"#.####") &amp; ", " &amp; TEXT(_xlfn.FORECAST.LINEAR(C880,P880:Q880,L880:M880),"#.####") &amp; " ]")),"")</f>
        <v/>
      </c>
      <c r="H880" s="52" t="str">
        <f>IF(C880="","",_xlfn.XMATCH(C880,FitCurve!AE880:AE1879,-1))</f>
        <v/>
      </c>
      <c r="I880" s="52" t="str">
        <f>IF(C880="","",_xlfn.XMATCH(C880,FitCurve!AE880:AE1879,1))</f>
        <v/>
      </c>
      <c r="J880" s="52" t="str">
        <f>IF(C880="","",_xlfn.XMATCH(C880,FitCurve!AF880:AF1879,-1))</f>
        <v/>
      </c>
      <c r="K880" s="52" t="str">
        <f>IF(C880="","",_xlfn.XMATCH(C880,FitCurve!AF880:AF1879,1))</f>
        <v/>
      </c>
      <c r="L880" s="3" t="str" cm="1">
        <f t="array" ref="L880">IF(C880="","",INDEX(FitCurve!$AE$3:$AE$1002,H880))</f>
        <v/>
      </c>
      <c r="M880" s="3" t="str" cm="1">
        <f t="array" ref="M880">IF(C880="","",INDEX(FitCurve!$AE$3:$AE$1002,I880))</f>
        <v/>
      </c>
      <c r="N880" s="3" t="str" cm="1">
        <f t="array" ref="N880">IF(C880="","",INDEX(FitCurve!$AF$3:$AF$1002,J880))</f>
        <v/>
      </c>
      <c r="O880" s="3" t="str" cm="1">
        <f t="array" ref="O880">IF(C880="","",INDEX(FitCurve!$AF$3:$AF$1002,K880))</f>
        <v/>
      </c>
      <c r="P880" s="3" t="str" cm="1">
        <f t="array" ref="P880">IF(C880="","",INDEX(FitCurve!$B$3:$B$1002,H880))</f>
        <v/>
      </c>
      <c r="Q880" s="3" t="str" cm="1">
        <f t="array" ref="Q880">IF(C880="","",INDEX(FitCurve!$B$3:$B$1002,I880))</f>
        <v/>
      </c>
      <c r="R880" s="3" t="str" cm="1">
        <f t="array" ref="R880">IF(C880="","",INDEX(FitCurve!$B$3:$B$1002,J880))</f>
        <v/>
      </c>
      <c r="S880" s="3" t="str" cm="1">
        <f t="array" ref="S880">IF(C880="","",INDEX(FitCurve!$B$3:$B$1002,K880))</f>
        <v/>
      </c>
    </row>
    <row r="881" spans="3:19" x14ac:dyDescent="0.25">
      <c r="C881" s="36"/>
      <c r="D881" s="3" t="str">
        <f>IF(C881="","",IF(OR(C881&gt;MAX(_xlfn.ANCHORARRAY(FitCurve!$E$3)),C881&lt;MIN(_xlfn.ANCHORARRAY(FitCurve!$E$3))),"Out of range",IF(CurveFitting!$N$3="5PL",10^(CurveFitting!$U$26-((LOG10(((CurveFitting!$U$25-CurveFitting!$U$24)/(C881-CurveFitting!$U$24))^(1/CurveFitting!$U$28)-1))/1)/CurveFitting!$U$27),
IF(CurveFitting!$N$3="4PL",10^(CurveFitting!$U$26-((LOG10((CurveFitting!$U$25-CurveFitting!$U$24)/(C881-CurveFitting!$U$24)-1))/CurveFitting!$U$27)),
IF(CurveFitting!$N$3="Linear",(C881-CurveFitting!$U$24)/CurveFitting!$U$25,
IF(CurveFitting!$N$3="Hyperbolic",CurveFitting!$U$25*C881/(CurveFitting!$U$24-C881),
IF(CurveFitting!$N$3="Exp1",CurveFitting!$U$26*LN(CurveFitting!$U$25/(CurveFitting!$U$25-C881)-CurveFitting!$U$24/(CurveFitting!$U$25-C881)),
IF(CurveFitting!$N$3="Exp2",CurveFitting!$U$26*LOG(CurveFitting!$U$24/(CurveFitting!$U$24-C881)-CurveFitting!$U$25/(CurveFitting!$U$24-C881)),""))))))))</f>
        <v/>
      </c>
      <c r="E881" s="3" t="str">
        <f>IFERROR(IF(C881="","",IF(OR(C881&gt;MAX(_xlfn.ANCHORARRAY(FitCurve!$E$3)),C881&lt;MIN(_xlfn.ANCHORARRAY(FitCurve!$E$3))),"Out of range","[ " &amp; TEXT(_xlfn.FORECAST.LINEAR(C881,R881:S881,N881:O881),"#.####") &amp; ", " &amp; TEXT(_xlfn.FORECAST.LINEAR(C881,P881:Q881,L881:M881),"#.####") &amp; " ]")),"")</f>
        <v/>
      </c>
      <c r="H881" s="52" t="str">
        <f>IF(C881="","",_xlfn.XMATCH(C881,FitCurve!AE881:AE1880,-1))</f>
        <v/>
      </c>
      <c r="I881" s="52" t="str">
        <f>IF(C881="","",_xlfn.XMATCH(C881,FitCurve!AE881:AE1880,1))</f>
        <v/>
      </c>
      <c r="J881" s="52" t="str">
        <f>IF(C881="","",_xlfn.XMATCH(C881,FitCurve!AF881:AF1880,-1))</f>
        <v/>
      </c>
      <c r="K881" s="52" t="str">
        <f>IF(C881="","",_xlfn.XMATCH(C881,FitCurve!AF881:AF1880,1))</f>
        <v/>
      </c>
      <c r="L881" s="3" t="str" cm="1">
        <f t="array" ref="L881">IF(C881="","",INDEX(FitCurve!$AE$3:$AE$1002,H881))</f>
        <v/>
      </c>
      <c r="M881" s="3" t="str" cm="1">
        <f t="array" ref="M881">IF(C881="","",INDEX(FitCurve!$AE$3:$AE$1002,I881))</f>
        <v/>
      </c>
      <c r="N881" s="3" t="str" cm="1">
        <f t="array" ref="N881">IF(C881="","",INDEX(FitCurve!$AF$3:$AF$1002,J881))</f>
        <v/>
      </c>
      <c r="O881" s="3" t="str" cm="1">
        <f t="array" ref="O881">IF(C881="","",INDEX(FitCurve!$AF$3:$AF$1002,K881))</f>
        <v/>
      </c>
      <c r="P881" s="3" t="str" cm="1">
        <f t="array" ref="P881">IF(C881="","",INDEX(FitCurve!$B$3:$B$1002,H881))</f>
        <v/>
      </c>
      <c r="Q881" s="3" t="str" cm="1">
        <f t="array" ref="Q881">IF(C881="","",INDEX(FitCurve!$B$3:$B$1002,I881))</f>
        <v/>
      </c>
      <c r="R881" s="3" t="str" cm="1">
        <f t="array" ref="R881">IF(C881="","",INDEX(FitCurve!$B$3:$B$1002,J881))</f>
        <v/>
      </c>
      <c r="S881" s="3" t="str" cm="1">
        <f t="array" ref="S881">IF(C881="","",INDEX(FitCurve!$B$3:$B$1002,K881))</f>
        <v/>
      </c>
    </row>
    <row r="882" spans="3:19" x14ac:dyDescent="0.25">
      <c r="C882" s="36"/>
      <c r="D882" s="3" t="str">
        <f>IF(C882="","",IF(OR(C882&gt;MAX(_xlfn.ANCHORARRAY(FitCurve!$E$3)),C882&lt;MIN(_xlfn.ANCHORARRAY(FitCurve!$E$3))),"Out of range",IF(CurveFitting!$N$3="5PL",10^(CurveFitting!$U$26-((LOG10(((CurveFitting!$U$25-CurveFitting!$U$24)/(C882-CurveFitting!$U$24))^(1/CurveFitting!$U$28)-1))/1)/CurveFitting!$U$27),
IF(CurveFitting!$N$3="4PL",10^(CurveFitting!$U$26-((LOG10((CurveFitting!$U$25-CurveFitting!$U$24)/(C882-CurveFitting!$U$24)-1))/CurveFitting!$U$27)),
IF(CurveFitting!$N$3="Linear",(C882-CurveFitting!$U$24)/CurveFitting!$U$25,
IF(CurveFitting!$N$3="Hyperbolic",CurveFitting!$U$25*C882/(CurveFitting!$U$24-C882),
IF(CurveFitting!$N$3="Exp1",CurveFitting!$U$26*LN(CurveFitting!$U$25/(CurveFitting!$U$25-C882)-CurveFitting!$U$24/(CurveFitting!$U$25-C882)),
IF(CurveFitting!$N$3="Exp2",CurveFitting!$U$26*LOG(CurveFitting!$U$24/(CurveFitting!$U$24-C882)-CurveFitting!$U$25/(CurveFitting!$U$24-C882)),""))))))))</f>
        <v/>
      </c>
      <c r="E882" s="3" t="str">
        <f>IFERROR(IF(C882="","",IF(OR(C882&gt;MAX(_xlfn.ANCHORARRAY(FitCurve!$E$3)),C882&lt;MIN(_xlfn.ANCHORARRAY(FitCurve!$E$3))),"Out of range","[ " &amp; TEXT(_xlfn.FORECAST.LINEAR(C882,R882:S882,N882:O882),"#.####") &amp; ", " &amp; TEXT(_xlfn.FORECAST.LINEAR(C882,P882:Q882,L882:M882),"#.####") &amp; " ]")),"")</f>
        <v/>
      </c>
      <c r="H882" s="52" t="str">
        <f>IF(C882="","",_xlfn.XMATCH(C882,FitCurve!AE882:AE1881,-1))</f>
        <v/>
      </c>
      <c r="I882" s="52" t="str">
        <f>IF(C882="","",_xlfn.XMATCH(C882,FitCurve!AE882:AE1881,1))</f>
        <v/>
      </c>
      <c r="J882" s="52" t="str">
        <f>IF(C882="","",_xlfn.XMATCH(C882,FitCurve!AF882:AF1881,-1))</f>
        <v/>
      </c>
      <c r="K882" s="52" t="str">
        <f>IF(C882="","",_xlfn.XMATCH(C882,FitCurve!AF882:AF1881,1))</f>
        <v/>
      </c>
      <c r="L882" s="3" t="str" cm="1">
        <f t="array" ref="L882">IF(C882="","",INDEX(FitCurve!$AE$3:$AE$1002,H882))</f>
        <v/>
      </c>
      <c r="M882" s="3" t="str" cm="1">
        <f t="array" ref="M882">IF(C882="","",INDEX(FitCurve!$AE$3:$AE$1002,I882))</f>
        <v/>
      </c>
      <c r="N882" s="3" t="str" cm="1">
        <f t="array" ref="N882">IF(C882="","",INDEX(FitCurve!$AF$3:$AF$1002,J882))</f>
        <v/>
      </c>
      <c r="O882" s="3" t="str" cm="1">
        <f t="array" ref="O882">IF(C882="","",INDEX(FitCurve!$AF$3:$AF$1002,K882))</f>
        <v/>
      </c>
      <c r="P882" s="3" t="str" cm="1">
        <f t="array" ref="P882">IF(C882="","",INDEX(FitCurve!$B$3:$B$1002,H882))</f>
        <v/>
      </c>
      <c r="Q882" s="3" t="str" cm="1">
        <f t="array" ref="Q882">IF(C882="","",INDEX(FitCurve!$B$3:$B$1002,I882))</f>
        <v/>
      </c>
      <c r="R882" s="3" t="str" cm="1">
        <f t="array" ref="R882">IF(C882="","",INDEX(FitCurve!$B$3:$B$1002,J882))</f>
        <v/>
      </c>
      <c r="S882" s="3" t="str" cm="1">
        <f t="array" ref="S882">IF(C882="","",INDEX(FitCurve!$B$3:$B$1002,K882))</f>
        <v/>
      </c>
    </row>
    <row r="883" spans="3:19" x14ac:dyDescent="0.25">
      <c r="C883" s="36"/>
      <c r="D883" s="3" t="str">
        <f>IF(C883="","",IF(OR(C883&gt;MAX(_xlfn.ANCHORARRAY(FitCurve!$E$3)),C883&lt;MIN(_xlfn.ANCHORARRAY(FitCurve!$E$3))),"Out of range",IF(CurveFitting!$N$3="5PL",10^(CurveFitting!$U$26-((LOG10(((CurveFitting!$U$25-CurveFitting!$U$24)/(C883-CurveFitting!$U$24))^(1/CurveFitting!$U$28)-1))/1)/CurveFitting!$U$27),
IF(CurveFitting!$N$3="4PL",10^(CurveFitting!$U$26-((LOG10((CurveFitting!$U$25-CurveFitting!$U$24)/(C883-CurveFitting!$U$24)-1))/CurveFitting!$U$27)),
IF(CurveFitting!$N$3="Linear",(C883-CurveFitting!$U$24)/CurveFitting!$U$25,
IF(CurveFitting!$N$3="Hyperbolic",CurveFitting!$U$25*C883/(CurveFitting!$U$24-C883),
IF(CurveFitting!$N$3="Exp1",CurveFitting!$U$26*LN(CurveFitting!$U$25/(CurveFitting!$U$25-C883)-CurveFitting!$U$24/(CurveFitting!$U$25-C883)),
IF(CurveFitting!$N$3="Exp2",CurveFitting!$U$26*LOG(CurveFitting!$U$24/(CurveFitting!$U$24-C883)-CurveFitting!$U$25/(CurveFitting!$U$24-C883)),""))))))))</f>
        <v/>
      </c>
      <c r="E883" s="3" t="str">
        <f>IFERROR(IF(C883="","",IF(OR(C883&gt;MAX(_xlfn.ANCHORARRAY(FitCurve!$E$3)),C883&lt;MIN(_xlfn.ANCHORARRAY(FitCurve!$E$3))),"Out of range","[ " &amp; TEXT(_xlfn.FORECAST.LINEAR(C883,R883:S883,N883:O883),"#.####") &amp; ", " &amp; TEXT(_xlfn.FORECAST.LINEAR(C883,P883:Q883,L883:M883),"#.####") &amp; " ]")),"")</f>
        <v/>
      </c>
      <c r="H883" s="52" t="str">
        <f>IF(C883="","",_xlfn.XMATCH(C883,FitCurve!AE883:AE1882,-1))</f>
        <v/>
      </c>
      <c r="I883" s="52" t="str">
        <f>IF(C883="","",_xlfn.XMATCH(C883,FitCurve!AE883:AE1882,1))</f>
        <v/>
      </c>
      <c r="J883" s="52" t="str">
        <f>IF(C883="","",_xlfn.XMATCH(C883,FitCurve!AF883:AF1882,-1))</f>
        <v/>
      </c>
      <c r="K883" s="52" t="str">
        <f>IF(C883="","",_xlfn.XMATCH(C883,FitCurve!AF883:AF1882,1))</f>
        <v/>
      </c>
      <c r="L883" s="3" t="str" cm="1">
        <f t="array" ref="L883">IF(C883="","",INDEX(FitCurve!$AE$3:$AE$1002,H883))</f>
        <v/>
      </c>
      <c r="M883" s="3" t="str" cm="1">
        <f t="array" ref="M883">IF(C883="","",INDEX(FitCurve!$AE$3:$AE$1002,I883))</f>
        <v/>
      </c>
      <c r="N883" s="3" t="str" cm="1">
        <f t="array" ref="N883">IF(C883="","",INDEX(FitCurve!$AF$3:$AF$1002,J883))</f>
        <v/>
      </c>
      <c r="O883" s="3" t="str" cm="1">
        <f t="array" ref="O883">IF(C883="","",INDEX(FitCurve!$AF$3:$AF$1002,K883))</f>
        <v/>
      </c>
      <c r="P883" s="3" t="str" cm="1">
        <f t="array" ref="P883">IF(C883="","",INDEX(FitCurve!$B$3:$B$1002,H883))</f>
        <v/>
      </c>
      <c r="Q883" s="3" t="str" cm="1">
        <f t="array" ref="Q883">IF(C883="","",INDEX(FitCurve!$B$3:$B$1002,I883))</f>
        <v/>
      </c>
      <c r="R883" s="3" t="str" cm="1">
        <f t="array" ref="R883">IF(C883="","",INDEX(FitCurve!$B$3:$B$1002,J883))</f>
        <v/>
      </c>
      <c r="S883" s="3" t="str" cm="1">
        <f t="array" ref="S883">IF(C883="","",INDEX(FitCurve!$B$3:$B$1002,K883))</f>
        <v/>
      </c>
    </row>
    <row r="884" spans="3:19" x14ac:dyDescent="0.25">
      <c r="C884" s="36"/>
      <c r="D884" s="3" t="str">
        <f>IF(C884="","",IF(OR(C884&gt;MAX(_xlfn.ANCHORARRAY(FitCurve!$E$3)),C884&lt;MIN(_xlfn.ANCHORARRAY(FitCurve!$E$3))),"Out of range",IF(CurveFitting!$N$3="5PL",10^(CurveFitting!$U$26-((LOG10(((CurveFitting!$U$25-CurveFitting!$U$24)/(C884-CurveFitting!$U$24))^(1/CurveFitting!$U$28)-1))/1)/CurveFitting!$U$27),
IF(CurveFitting!$N$3="4PL",10^(CurveFitting!$U$26-((LOG10((CurveFitting!$U$25-CurveFitting!$U$24)/(C884-CurveFitting!$U$24)-1))/CurveFitting!$U$27)),
IF(CurveFitting!$N$3="Linear",(C884-CurveFitting!$U$24)/CurveFitting!$U$25,
IF(CurveFitting!$N$3="Hyperbolic",CurveFitting!$U$25*C884/(CurveFitting!$U$24-C884),
IF(CurveFitting!$N$3="Exp1",CurveFitting!$U$26*LN(CurveFitting!$U$25/(CurveFitting!$U$25-C884)-CurveFitting!$U$24/(CurveFitting!$U$25-C884)),
IF(CurveFitting!$N$3="Exp2",CurveFitting!$U$26*LOG(CurveFitting!$U$24/(CurveFitting!$U$24-C884)-CurveFitting!$U$25/(CurveFitting!$U$24-C884)),""))))))))</f>
        <v/>
      </c>
      <c r="E884" s="3" t="str">
        <f>IFERROR(IF(C884="","",IF(OR(C884&gt;MAX(_xlfn.ANCHORARRAY(FitCurve!$E$3)),C884&lt;MIN(_xlfn.ANCHORARRAY(FitCurve!$E$3))),"Out of range","[ " &amp; TEXT(_xlfn.FORECAST.LINEAR(C884,R884:S884,N884:O884),"#.####") &amp; ", " &amp; TEXT(_xlfn.FORECAST.LINEAR(C884,P884:Q884,L884:M884),"#.####") &amp; " ]")),"")</f>
        <v/>
      </c>
      <c r="H884" s="52" t="str">
        <f>IF(C884="","",_xlfn.XMATCH(C884,FitCurve!AE884:AE1883,-1))</f>
        <v/>
      </c>
      <c r="I884" s="52" t="str">
        <f>IF(C884="","",_xlfn.XMATCH(C884,FitCurve!AE884:AE1883,1))</f>
        <v/>
      </c>
      <c r="J884" s="52" t="str">
        <f>IF(C884="","",_xlfn.XMATCH(C884,FitCurve!AF884:AF1883,-1))</f>
        <v/>
      </c>
      <c r="K884" s="52" t="str">
        <f>IF(C884="","",_xlfn.XMATCH(C884,FitCurve!AF884:AF1883,1))</f>
        <v/>
      </c>
      <c r="L884" s="3" t="str" cm="1">
        <f t="array" ref="L884">IF(C884="","",INDEX(FitCurve!$AE$3:$AE$1002,H884))</f>
        <v/>
      </c>
      <c r="M884" s="3" t="str" cm="1">
        <f t="array" ref="M884">IF(C884="","",INDEX(FitCurve!$AE$3:$AE$1002,I884))</f>
        <v/>
      </c>
      <c r="N884" s="3" t="str" cm="1">
        <f t="array" ref="N884">IF(C884="","",INDEX(FitCurve!$AF$3:$AF$1002,J884))</f>
        <v/>
      </c>
      <c r="O884" s="3" t="str" cm="1">
        <f t="array" ref="O884">IF(C884="","",INDEX(FitCurve!$AF$3:$AF$1002,K884))</f>
        <v/>
      </c>
      <c r="P884" s="3" t="str" cm="1">
        <f t="array" ref="P884">IF(C884="","",INDEX(FitCurve!$B$3:$B$1002,H884))</f>
        <v/>
      </c>
      <c r="Q884" s="3" t="str" cm="1">
        <f t="array" ref="Q884">IF(C884="","",INDEX(FitCurve!$B$3:$B$1002,I884))</f>
        <v/>
      </c>
      <c r="R884" s="3" t="str" cm="1">
        <f t="array" ref="R884">IF(C884="","",INDEX(FitCurve!$B$3:$B$1002,J884))</f>
        <v/>
      </c>
      <c r="S884" s="3" t="str" cm="1">
        <f t="array" ref="S884">IF(C884="","",INDEX(FitCurve!$B$3:$B$1002,K884))</f>
        <v/>
      </c>
    </row>
    <row r="885" spans="3:19" x14ac:dyDescent="0.25">
      <c r="C885" s="36"/>
      <c r="D885" s="3" t="str">
        <f>IF(C885="","",IF(OR(C885&gt;MAX(_xlfn.ANCHORARRAY(FitCurve!$E$3)),C885&lt;MIN(_xlfn.ANCHORARRAY(FitCurve!$E$3))),"Out of range",IF(CurveFitting!$N$3="5PL",10^(CurveFitting!$U$26-((LOG10(((CurveFitting!$U$25-CurveFitting!$U$24)/(C885-CurveFitting!$U$24))^(1/CurveFitting!$U$28)-1))/1)/CurveFitting!$U$27),
IF(CurveFitting!$N$3="4PL",10^(CurveFitting!$U$26-((LOG10((CurveFitting!$U$25-CurveFitting!$U$24)/(C885-CurveFitting!$U$24)-1))/CurveFitting!$U$27)),
IF(CurveFitting!$N$3="Linear",(C885-CurveFitting!$U$24)/CurveFitting!$U$25,
IF(CurveFitting!$N$3="Hyperbolic",CurveFitting!$U$25*C885/(CurveFitting!$U$24-C885),
IF(CurveFitting!$N$3="Exp1",CurveFitting!$U$26*LN(CurveFitting!$U$25/(CurveFitting!$U$25-C885)-CurveFitting!$U$24/(CurveFitting!$U$25-C885)),
IF(CurveFitting!$N$3="Exp2",CurveFitting!$U$26*LOG(CurveFitting!$U$24/(CurveFitting!$U$24-C885)-CurveFitting!$U$25/(CurveFitting!$U$24-C885)),""))))))))</f>
        <v/>
      </c>
      <c r="E885" s="3" t="str">
        <f>IFERROR(IF(C885="","",IF(OR(C885&gt;MAX(_xlfn.ANCHORARRAY(FitCurve!$E$3)),C885&lt;MIN(_xlfn.ANCHORARRAY(FitCurve!$E$3))),"Out of range","[ " &amp; TEXT(_xlfn.FORECAST.LINEAR(C885,R885:S885,N885:O885),"#.####") &amp; ", " &amp; TEXT(_xlfn.FORECAST.LINEAR(C885,P885:Q885,L885:M885),"#.####") &amp; " ]")),"")</f>
        <v/>
      </c>
      <c r="H885" s="52" t="str">
        <f>IF(C885="","",_xlfn.XMATCH(C885,FitCurve!AE885:AE1884,-1))</f>
        <v/>
      </c>
      <c r="I885" s="52" t="str">
        <f>IF(C885="","",_xlfn.XMATCH(C885,FitCurve!AE885:AE1884,1))</f>
        <v/>
      </c>
      <c r="J885" s="52" t="str">
        <f>IF(C885="","",_xlfn.XMATCH(C885,FitCurve!AF885:AF1884,-1))</f>
        <v/>
      </c>
      <c r="K885" s="52" t="str">
        <f>IF(C885="","",_xlfn.XMATCH(C885,FitCurve!AF885:AF1884,1))</f>
        <v/>
      </c>
      <c r="L885" s="3" t="str" cm="1">
        <f t="array" ref="L885">IF(C885="","",INDEX(FitCurve!$AE$3:$AE$1002,H885))</f>
        <v/>
      </c>
      <c r="M885" s="3" t="str" cm="1">
        <f t="array" ref="M885">IF(C885="","",INDEX(FitCurve!$AE$3:$AE$1002,I885))</f>
        <v/>
      </c>
      <c r="N885" s="3" t="str" cm="1">
        <f t="array" ref="N885">IF(C885="","",INDEX(FitCurve!$AF$3:$AF$1002,J885))</f>
        <v/>
      </c>
      <c r="O885" s="3" t="str" cm="1">
        <f t="array" ref="O885">IF(C885="","",INDEX(FitCurve!$AF$3:$AF$1002,K885))</f>
        <v/>
      </c>
      <c r="P885" s="3" t="str" cm="1">
        <f t="array" ref="P885">IF(C885="","",INDEX(FitCurve!$B$3:$B$1002,H885))</f>
        <v/>
      </c>
      <c r="Q885" s="3" t="str" cm="1">
        <f t="array" ref="Q885">IF(C885="","",INDEX(FitCurve!$B$3:$B$1002,I885))</f>
        <v/>
      </c>
      <c r="R885" s="3" t="str" cm="1">
        <f t="array" ref="R885">IF(C885="","",INDEX(FitCurve!$B$3:$B$1002,J885))</f>
        <v/>
      </c>
      <c r="S885" s="3" t="str" cm="1">
        <f t="array" ref="S885">IF(C885="","",INDEX(FitCurve!$B$3:$B$1002,K885))</f>
        <v/>
      </c>
    </row>
    <row r="886" spans="3:19" x14ac:dyDescent="0.25">
      <c r="C886" s="36"/>
      <c r="D886" s="3" t="str">
        <f>IF(C886="","",IF(OR(C886&gt;MAX(_xlfn.ANCHORARRAY(FitCurve!$E$3)),C886&lt;MIN(_xlfn.ANCHORARRAY(FitCurve!$E$3))),"Out of range",IF(CurveFitting!$N$3="5PL",10^(CurveFitting!$U$26-((LOG10(((CurveFitting!$U$25-CurveFitting!$U$24)/(C886-CurveFitting!$U$24))^(1/CurveFitting!$U$28)-1))/1)/CurveFitting!$U$27),
IF(CurveFitting!$N$3="4PL",10^(CurveFitting!$U$26-((LOG10((CurveFitting!$U$25-CurveFitting!$U$24)/(C886-CurveFitting!$U$24)-1))/CurveFitting!$U$27)),
IF(CurveFitting!$N$3="Linear",(C886-CurveFitting!$U$24)/CurveFitting!$U$25,
IF(CurveFitting!$N$3="Hyperbolic",CurveFitting!$U$25*C886/(CurveFitting!$U$24-C886),
IF(CurveFitting!$N$3="Exp1",CurveFitting!$U$26*LN(CurveFitting!$U$25/(CurveFitting!$U$25-C886)-CurveFitting!$U$24/(CurveFitting!$U$25-C886)),
IF(CurveFitting!$N$3="Exp2",CurveFitting!$U$26*LOG(CurveFitting!$U$24/(CurveFitting!$U$24-C886)-CurveFitting!$U$25/(CurveFitting!$U$24-C886)),""))))))))</f>
        <v/>
      </c>
      <c r="E886" s="3" t="str">
        <f>IFERROR(IF(C886="","",IF(OR(C886&gt;MAX(_xlfn.ANCHORARRAY(FitCurve!$E$3)),C886&lt;MIN(_xlfn.ANCHORARRAY(FitCurve!$E$3))),"Out of range","[ " &amp; TEXT(_xlfn.FORECAST.LINEAR(C886,R886:S886,N886:O886),"#.####") &amp; ", " &amp; TEXT(_xlfn.FORECAST.LINEAR(C886,P886:Q886,L886:M886),"#.####") &amp; " ]")),"")</f>
        <v/>
      </c>
      <c r="H886" s="52" t="str">
        <f>IF(C886="","",_xlfn.XMATCH(C886,FitCurve!AE886:AE1885,-1))</f>
        <v/>
      </c>
      <c r="I886" s="52" t="str">
        <f>IF(C886="","",_xlfn.XMATCH(C886,FitCurve!AE886:AE1885,1))</f>
        <v/>
      </c>
      <c r="J886" s="52" t="str">
        <f>IF(C886="","",_xlfn.XMATCH(C886,FitCurve!AF886:AF1885,-1))</f>
        <v/>
      </c>
      <c r="K886" s="52" t="str">
        <f>IF(C886="","",_xlfn.XMATCH(C886,FitCurve!AF886:AF1885,1))</f>
        <v/>
      </c>
      <c r="L886" s="3" t="str" cm="1">
        <f t="array" ref="L886">IF(C886="","",INDEX(FitCurve!$AE$3:$AE$1002,H886))</f>
        <v/>
      </c>
      <c r="M886" s="3" t="str" cm="1">
        <f t="array" ref="M886">IF(C886="","",INDEX(FitCurve!$AE$3:$AE$1002,I886))</f>
        <v/>
      </c>
      <c r="N886" s="3" t="str" cm="1">
        <f t="array" ref="N886">IF(C886="","",INDEX(FitCurve!$AF$3:$AF$1002,J886))</f>
        <v/>
      </c>
      <c r="O886" s="3" t="str" cm="1">
        <f t="array" ref="O886">IF(C886="","",INDEX(FitCurve!$AF$3:$AF$1002,K886))</f>
        <v/>
      </c>
      <c r="P886" s="3" t="str" cm="1">
        <f t="array" ref="P886">IF(C886="","",INDEX(FitCurve!$B$3:$B$1002,H886))</f>
        <v/>
      </c>
      <c r="Q886" s="3" t="str" cm="1">
        <f t="array" ref="Q886">IF(C886="","",INDEX(FitCurve!$B$3:$B$1002,I886))</f>
        <v/>
      </c>
      <c r="R886" s="3" t="str" cm="1">
        <f t="array" ref="R886">IF(C886="","",INDEX(FitCurve!$B$3:$B$1002,J886))</f>
        <v/>
      </c>
      <c r="S886" s="3" t="str" cm="1">
        <f t="array" ref="S886">IF(C886="","",INDEX(FitCurve!$B$3:$B$1002,K886))</f>
        <v/>
      </c>
    </row>
    <row r="887" spans="3:19" x14ac:dyDescent="0.25">
      <c r="C887" s="36"/>
      <c r="D887" s="3" t="str">
        <f>IF(C887="","",IF(OR(C887&gt;MAX(_xlfn.ANCHORARRAY(FitCurve!$E$3)),C887&lt;MIN(_xlfn.ANCHORARRAY(FitCurve!$E$3))),"Out of range",IF(CurveFitting!$N$3="5PL",10^(CurveFitting!$U$26-((LOG10(((CurveFitting!$U$25-CurveFitting!$U$24)/(C887-CurveFitting!$U$24))^(1/CurveFitting!$U$28)-1))/1)/CurveFitting!$U$27),
IF(CurveFitting!$N$3="4PL",10^(CurveFitting!$U$26-((LOG10((CurveFitting!$U$25-CurveFitting!$U$24)/(C887-CurveFitting!$U$24)-1))/CurveFitting!$U$27)),
IF(CurveFitting!$N$3="Linear",(C887-CurveFitting!$U$24)/CurveFitting!$U$25,
IF(CurveFitting!$N$3="Hyperbolic",CurveFitting!$U$25*C887/(CurveFitting!$U$24-C887),
IF(CurveFitting!$N$3="Exp1",CurveFitting!$U$26*LN(CurveFitting!$U$25/(CurveFitting!$U$25-C887)-CurveFitting!$U$24/(CurveFitting!$U$25-C887)),
IF(CurveFitting!$N$3="Exp2",CurveFitting!$U$26*LOG(CurveFitting!$U$24/(CurveFitting!$U$24-C887)-CurveFitting!$U$25/(CurveFitting!$U$24-C887)),""))))))))</f>
        <v/>
      </c>
      <c r="E887" s="3" t="str">
        <f>IFERROR(IF(C887="","",IF(OR(C887&gt;MAX(_xlfn.ANCHORARRAY(FitCurve!$E$3)),C887&lt;MIN(_xlfn.ANCHORARRAY(FitCurve!$E$3))),"Out of range","[ " &amp; TEXT(_xlfn.FORECAST.LINEAR(C887,R887:S887,N887:O887),"#.####") &amp; ", " &amp; TEXT(_xlfn.FORECAST.LINEAR(C887,P887:Q887,L887:M887),"#.####") &amp; " ]")),"")</f>
        <v/>
      </c>
      <c r="H887" s="52" t="str">
        <f>IF(C887="","",_xlfn.XMATCH(C887,FitCurve!AE887:AE1886,-1))</f>
        <v/>
      </c>
      <c r="I887" s="52" t="str">
        <f>IF(C887="","",_xlfn.XMATCH(C887,FitCurve!AE887:AE1886,1))</f>
        <v/>
      </c>
      <c r="J887" s="52" t="str">
        <f>IF(C887="","",_xlfn.XMATCH(C887,FitCurve!AF887:AF1886,-1))</f>
        <v/>
      </c>
      <c r="K887" s="52" t="str">
        <f>IF(C887="","",_xlfn.XMATCH(C887,FitCurve!AF887:AF1886,1))</f>
        <v/>
      </c>
      <c r="L887" s="3" t="str" cm="1">
        <f t="array" ref="L887">IF(C887="","",INDEX(FitCurve!$AE$3:$AE$1002,H887))</f>
        <v/>
      </c>
      <c r="M887" s="3" t="str" cm="1">
        <f t="array" ref="M887">IF(C887="","",INDEX(FitCurve!$AE$3:$AE$1002,I887))</f>
        <v/>
      </c>
      <c r="N887" s="3" t="str" cm="1">
        <f t="array" ref="N887">IF(C887="","",INDEX(FitCurve!$AF$3:$AF$1002,J887))</f>
        <v/>
      </c>
      <c r="O887" s="3" t="str" cm="1">
        <f t="array" ref="O887">IF(C887="","",INDEX(FitCurve!$AF$3:$AF$1002,K887))</f>
        <v/>
      </c>
      <c r="P887" s="3" t="str" cm="1">
        <f t="array" ref="P887">IF(C887="","",INDEX(FitCurve!$B$3:$B$1002,H887))</f>
        <v/>
      </c>
      <c r="Q887" s="3" t="str" cm="1">
        <f t="array" ref="Q887">IF(C887="","",INDEX(FitCurve!$B$3:$B$1002,I887))</f>
        <v/>
      </c>
      <c r="R887" s="3" t="str" cm="1">
        <f t="array" ref="R887">IF(C887="","",INDEX(FitCurve!$B$3:$B$1002,J887))</f>
        <v/>
      </c>
      <c r="S887" s="3" t="str" cm="1">
        <f t="array" ref="S887">IF(C887="","",INDEX(FitCurve!$B$3:$B$1002,K887))</f>
        <v/>
      </c>
    </row>
    <row r="888" spans="3:19" x14ac:dyDescent="0.25">
      <c r="C888" s="36"/>
      <c r="D888" s="3" t="str">
        <f>IF(C888="","",IF(OR(C888&gt;MAX(_xlfn.ANCHORARRAY(FitCurve!$E$3)),C888&lt;MIN(_xlfn.ANCHORARRAY(FitCurve!$E$3))),"Out of range",IF(CurveFitting!$N$3="5PL",10^(CurveFitting!$U$26-((LOG10(((CurveFitting!$U$25-CurveFitting!$U$24)/(C888-CurveFitting!$U$24))^(1/CurveFitting!$U$28)-1))/1)/CurveFitting!$U$27),
IF(CurveFitting!$N$3="4PL",10^(CurveFitting!$U$26-((LOG10((CurveFitting!$U$25-CurveFitting!$U$24)/(C888-CurveFitting!$U$24)-1))/CurveFitting!$U$27)),
IF(CurveFitting!$N$3="Linear",(C888-CurveFitting!$U$24)/CurveFitting!$U$25,
IF(CurveFitting!$N$3="Hyperbolic",CurveFitting!$U$25*C888/(CurveFitting!$U$24-C888),
IF(CurveFitting!$N$3="Exp1",CurveFitting!$U$26*LN(CurveFitting!$U$25/(CurveFitting!$U$25-C888)-CurveFitting!$U$24/(CurveFitting!$U$25-C888)),
IF(CurveFitting!$N$3="Exp2",CurveFitting!$U$26*LOG(CurveFitting!$U$24/(CurveFitting!$U$24-C888)-CurveFitting!$U$25/(CurveFitting!$U$24-C888)),""))))))))</f>
        <v/>
      </c>
      <c r="E888" s="3" t="str">
        <f>IFERROR(IF(C888="","",IF(OR(C888&gt;MAX(_xlfn.ANCHORARRAY(FitCurve!$E$3)),C888&lt;MIN(_xlfn.ANCHORARRAY(FitCurve!$E$3))),"Out of range","[ " &amp; TEXT(_xlfn.FORECAST.LINEAR(C888,R888:S888,N888:O888),"#.####") &amp; ", " &amp; TEXT(_xlfn.FORECAST.LINEAR(C888,P888:Q888,L888:M888),"#.####") &amp; " ]")),"")</f>
        <v/>
      </c>
      <c r="H888" s="52" t="str">
        <f>IF(C888="","",_xlfn.XMATCH(C888,FitCurve!AE888:AE1887,-1))</f>
        <v/>
      </c>
      <c r="I888" s="52" t="str">
        <f>IF(C888="","",_xlfn.XMATCH(C888,FitCurve!AE888:AE1887,1))</f>
        <v/>
      </c>
      <c r="J888" s="52" t="str">
        <f>IF(C888="","",_xlfn.XMATCH(C888,FitCurve!AF888:AF1887,-1))</f>
        <v/>
      </c>
      <c r="K888" s="52" t="str">
        <f>IF(C888="","",_xlfn.XMATCH(C888,FitCurve!AF888:AF1887,1))</f>
        <v/>
      </c>
      <c r="L888" s="3" t="str" cm="1">
        <f t="array" ref="L888">IF(C888="","",INDEX(FitCurve!$AE$3:$AE$1002,H888))</f>
        <v/>
      </c>
      <c r="M888" s="3" t="str" cm="1">
        <f t="array" ref="M888">IF(C888="","",INDEX(FitCurve!$AE$3:$AE$1002,I888))</f>
        <v/>
      </c>
      <c r="N888" s="3" t="str" cm="1">
        <f t="array" ref="N888">IF(C888="","",INDEX(FitCurve!$AF$3:$AF$1002,J888))</f>
        <v/>
      </c>
      <c r="O888" s="3" t="str" cm="1">
        <f t="array" ref="O888">IF(C888="","",INDEX(FitCurve!$AF$3:$AF$1002,K888))</f>
        <v/>
      </c>
      <c r="P888" s="3" t="str" cm="1">
        <f t="array" ref="P888">IF(C888="","",INDEX(FitCurve!$B$3:$B$1002,H888))</f>
        <v/>
      </c>
      <c r="Q888" s="3" t="str" cm="1">
        <f t="array" ref="Q888">IF(C888="","",INDEX(FitCurve!$B$3:$B$1002,I888))</f>
        <v/>
      </c>
      <c r="R888" s="3" t="str" cm="1">
        <f t="array" ref="R888">IF(C888="","",INDEX(FitCurve!$B$3:$B$1002,J888))</f>
        <v/>
      </c>
      <c r="S888" s="3" t="str" cm="1">
        <f t="array" ref="S888">IF(C888="","",INDEX(FitCurve!$B$3:$B$1002,K888))</f>
        <v/>
      </c>
    </row>
    <row r="889" spans="3:19" x14ac:dyDescent="0.25">
      <c r="C889" s="36"/>
      <c r="D889" s="3" t="str">
        <f>IF(C889="","",IF(OR(C889&gt;MAX(_xlfn.ANCHORARRAY(FitCurve!$E$3)),C889&lt;MIN(_xlfn.ANCHORARRAY(FitCurve!$E$3))),"Out of range",IF(CurveFitting!$N$3="5PL",10^(CurveFitting!$U$26-((LOG10(((CurveFitting!$U$25-CurveFitting!$U$24)/(C889-CurveFitting!$U$24))^(1/CurveFitting!$U$28)-1))/1)/CurveFitting!$U$27),
IF(CurveFitting!$N$3="4PL",10^(CurveFitting!$U$26-((LOG10((CurveFitting!$U$25-CurveFitting!$U$24)/(C889-CurveFitting!$U$24)-1))/CurveFitting!$U$27)),
IF(CurveFitting!$N$3="Linear",(C889-CurveFitting!$U$24)/CurveFitting!$U$25,
IF(CurveFitting!$N$3="Hyperbolic",CurveFitting!$U$25*C889/(CurveFitting!$U$24-C889),
IF(CurveFitting!$N$3="Exp1",CurveFitting!$U$26*LN(CurveFitting!$U$25/(CurveFitting!$U$25-C889)-CurveFitting!$U$24/(CurveFitting!$U$25-C889)),
IF(CurveFitting!$N$3="Exp2",CurveFitting!$U$26*LOG(CurveFitting!$U$24/(CurveFitting!$U$24-C889)-CurveFitting!$U$25/(CurveFitting!$U$24-C889)),""))))))))</f>
        <v/>
      </c>
      <c r="E889" s="3" t="str">
        <f>IFERROR(IF(C889="","",IF(OR(C889&gt;MAX(_xlfn.ANCHORARRAY(FitCurve!$E$3)),C889&lt;MIN(_xlfn.ANCHORARRAY(FitCurve!$E$3))),"Out of range","[ " &amp; TEXT(_xlfn.FORECAST.LINEAR(C889,R889:S889,N889:O889),"#.####") &amp; ", " &amp; TEXT(_xlfn.FORECAST.LINEAR(C889,P889:Q889,L889:M889),"#.####") &amp; " ]")),"")</f>
        <v/>
      </c>
      <c r="H889" s="52" t="str">
        <f>IF(C889="","",_xlfn.XMATCH(C889,FitCurve!AE889:AE1888,-1))</f>
        <v/>
      </c>
      <c r="I889" s="52" t="str">
        <f>IF(C889="","",_xlfn.XMATCH(C889,FitCurve!AE889:AE1888,1))</f>
        <v/>
      </c>
      <c r="J889" s="52" t="str">
        <f>IF(C889="","",_xlfn.XMATCH(C889,FitCurve!AF889:AF1888,-1))</f>
        <v/>
      </c>
      <c r="K889" s="52" t="str">
        <f>IF(C889="","",_xlfn.XMATCH(C889,FitCurve!AF889:AF1888,1))</f>
        <v/>
      </c>
      <c r="L889" s="3" t="str" cm="1">
        <f t="array" ref="L889">IF(C889="","",INDEX(FitCurve!$AE$3:$AE$1002,H889))</f>
        <v/>
      </c>
      <c r="M889" s="3" t="str" cm="1">
        <f t="array" ref="M889">IF(C889="","",INDEX(FitCurve!$AE$3:$AE$1002,I889))</f>
        <v/>
      </c>
      <c r="N889" s="3" t="str" cm="1">
        <f t="array" ref="N889">IF(C889="","",INDEX(FitCurve!$AF$3:$AF$1002,J889))</f>
        <v/>
      </c>
      <c r="O889" s="3" t="str" cm="1">
        <f t="array" ref="O889">IF(C889="","",INDEX(FitCurve!$AF$3:$AF$1002,K889))</f>
        <v/>
      </c>
      <c r="P889" s="3" t="str" cm="1">
        <f t="array" ref="P889">IF(C889="","",INDEX(FitCurve!$B$3:$B$1002,H889))</f>
        <v/>
      </c>
      <c r="Q889" s="3" t="str" cm="1">
        <f t="array" ref="Q889">IF(C889="","",INDEX(FitCurve!$B$3:$B$1002,I889))</f>
        <v/>
      </c>
      <c r="R889" s="3" t="str" cm="1">
        <f t="array" ref="R889">IF(C889="","",INDEX(FitCurve!$B$3:$B$1002,J889))</f>
        <v/>
      </c>
      <c r="S889" s="3" t="str" cm="1">
        <f t="array" ref="S889">IF(C889="","",INDEX(FitCurve!$B$3:$B$1002,K889))</f>
        <v/>
      </c>
    </row>
    <row r="890" spans="3:19" x14ac:dyDescent="0.25">
      <c r="C890" s="36"/>
      <c r="D890" s="3" t="str">
        <f>IF(C890="","",IF(OR(C890&gt;MAX(_xlfn.ANCHORARRAY(FitCurve!$E$3)),C890&lt;MIN(_xlfn.ANCHORARRAY(FitCurve!$E$3))),"Out of range",IF(CurveFitting!$N$3="5PL",10^(CurveFitting!$U$26-((LOG10(((CurveFitting!$U$25-CurveFitting!$U$24)/(C890-CurveFitting!$U$24))^(1/CurveFitting!$U$28)-1))/1)/CurveFitting!$U$27),
IF(CurveFitting!$N$3="4PL",10^(CurveFitting!$U$26-((LOG10((CurveFitting!$U$25-CurveFitting!$U$24)/(C890-CurveFitting!$U$24)-1))/CurveFitting!$U$27)),
IF(CurveFitting!$N$3="Linear",(C890-CurveFitting!$U$24)/CurveFitting!$U$25,
IF(CurveFitting!$N$3="Hyperbolic",CurveFitting!$U$25*C890/(CurveFitting!$U$24-C890),
IF(CurveFitting!$N$3="Exp1",CurveFitting!$U$26*LN(CurveFitting!$U$25/(CurveFitting!$U$25-C890)-CurveFitting!$U$24/(CurveFitting!$U$25-C890)),
IF(CurveFitting!$N$3="Exp2",CurveFitting!$U$26*LOG(CurveFitting!$U$24/(CurveFitting!$U$24-C890)-CurveFitting!$U$25/(CurveFitting!$U$24-C890)),""))))))))</f>
        <v/>
      </c>
      <c r="E890" s="3" t="str">
        <f>IFERROR(IF(C890="","",IF(OR(C890&gt;MAX(_xlfn.ANCHORARRAY(FitCurve!$E$3)),C890&lt;MIN(_xlfn.ANCHORARRAY(FitCurve!$E$3))),"Out of range","[ " &amp; TEXT(_xlfn.FORECAST.LINEAR(C890,R890:S890,N890:O890),"#.####") &amp; ", " &amp; TEXT(_xlfn.FORECAST.LINEAR(C890,P890:Q890,L890:M890),"#.####") &amp; " ]")),"")</f>
        <v/>
      </c>
      <c r="H890" s="52" t="str">
        <f>IF(C890="","",_xlfn.XMATCH(C890,FitCurve!AE890:AE1889,-1))</f>
        <v/>
      </c>
      <c r="I890" s="52" t="str">
        <f>IF(C890="","",_xlfn.XMATCH(C890,FitCurve!AE890:AE1889,1))</f>
        <v/>
      </c>
      <c r="J890" s="52" t="str">
        <f>IF(C890="","",_xlfn.XMATCH(C890,FitCurve!AF890:AF1889,-1))</f>
        <v/>
      </c>
      <c r="K890" s="52" t="str">
        <f>IF(C890="","",_xlfn.XMATCH(C890,FitCurve!AF890:AF1889,1))</f>
        <v/>
      </c>
      <c r="L890" s="3" t="str" cm="1">
        <f t="array" ref="L890">IF(C890="","",INDEX(FitCurve!$AE$3:$AE$1002,H890))</f>
        <v/>
      </c>
      <c r="M890" s="3" t="str" cm="1">
        <f t="array" ref="M890">IF(C890="","",INDEX(FitCurve!$AE$3:$AE$1002,I890))</f>
        <v/>
      </c>
      <c r="N890" s="3" t="str" cm="1">
        <f t="array" ref="N890">IF(C890="","",INDEX(FitCurve!$AF$3:$AF$1002,J890))</f>
        <v/>
      </c>
      <c r="O890" s="3" t="str" cm="1">
        <f t="array" ref="O890">IF(C890="","",INDEX(FitCurve!$AF$3:$AF$1002,K890))</f>
        <v/>
      </c>
      <c r="P890" s="3" t="str" cm="1">
        <f t="array" ref="P890">IF(C890="","",INDEX(FitCurve!$B$3:$B$1002,H890))</f>
        <v/>
      </c>
      <c r="Q890" s="3" t="str" cm="1">
        <f t="array" ref="Q890">IF(C890="","",INDEX(FitCurve!$B$3:$B$1002,I890))</f>
        <v/>
      </c>
      <c r="R890" s="3" t="str" cm="1">
        <f t="array" ref="R890">IF(C890="","",INDEX(FitCurve!$B$3:$B$1002,J890))</f>
        <v/>
      </c>
      <c r="S890" s="3" t="str" cm="1">
        <f t="array" ref="S890">IF(C890="","",INDEX(FitCurve!$B$3:$B$1002,K890))</f>
        <v/>
      </c>
    </row>
    <row r="891" spans="3:19" x14ac:dyDescent="0.25">
      <c r="C891" s="36"/>
      <c r="D891" s="3" t="str">
        <f>IF(C891="","",IF(OR(C891&gt;MAX(_xlfn.ANCHORARRAY(FitCurve!$E$3)),C891&lt;MIN(_xlfn.ANCHORARRAY(FitCurve!$E$3))),"Out of range",IF(CurveFitting!$N$3="5PL",10^(CurveFitting!$U$26-((LOG10(((CurveFitting!$U$25-CurveFitting!$U$24)/(C891-CurveFitting!$U$24))^(1/CurveFitting!$U$28)-1))/1)/CurveFitting!$U$27),
IF(CurveFitting!$N$3="4PL",10^(CurveFitting!$U$26-((LOG10((CurveFitting!$U$25-CurveFitting!$U$24)/(C891-CurveFitting!$U$24)-1))/CurveFitting!$U$27)),
IF(CurveFitting!$N$3="Linear",(C891-CurveFitting!$U$24)/CurveFitting!$U$25,
IF(CurveFitting!$N$3="Hyperbolic",CurveFitting!$U$25*C891/(CurveFitting!$U$24-C891),
IF(CurveFitting!$N$3="Exp1",CurveFitting!$U$26*LN(CurveFitting!$U$25/(CurveFitting!$U$25-C891)-CurveFitting!$U$24/(CurveFitting!$U$25-C891)),
IF(CurveFitting!$N$3="Exp2",CurveFitting!$U$26*LOG(CurveFitting!$U$24/(CurveFitting!$U$24-C891)-CurveFitting!$U$25/(CurveFitting!$U$24-C891)),""))))))))</f>
        <v/>
      </c>
      <c r="E891" s="3" t="str">
        <f>IFERROR(IF(C891="","",IF(OR(C891&gt;MAX(_xlfn.ANCHORARRAY(FitCurve!$E$3)),C891&lt;MIN(_xlfn.ANCHORARRAY(FitCurve!$E$3))),"Out of range","[ " &amp; TEXT(_xlfn.FORECAST.LINEAR(C891,R891:S891,N891:O891),"#.####") &amp; ", " &amp; TEXT(_xlfn.FORECAST.LINEAR(C891,P891:Q891,L891:M891),"#.####") &amp; " ]")),"")</f>
        <v/>
      </c>
      <c r="H891" s="52" t="str">
        <f>IF(C891="","",_xlfn.XMATCH(C891,FitCurve!AE891:AE1890,-1))</f>
        <v/>
      </c>
      <c r="I891" s="52" t="str">
        <f>IF(C891="","",_xlfn.XMATCH(C891,FitCurve!AE891:AE1890,1))</f>
        <v/>
      </c>
      <c r="J891" s="52" t="str">
        <f>IF(C891="","",_xlfn.XMATCH(C891,FitCurve!AF891:AF1890,-1))</f>
        <v/>
      </c>
      <c r="K891" s="52" t="str">
        <f>IF(C891="","",_xlfn.XMATCH(C891,FitCurve!AF891:AF1890,1))</f>
        <v/>
      </c>
      <c r="L891" s="3" t="str" cm="1">
        <f t="array" ref="L891">IF(C891="","",INDEX(FitCurve!$AE$3:$AE$1002,H891))</f>
        <v/>
      </c>
      <c r="M891" s="3" t="str" cm="1">
        <f t="array" ref="M891">IF(C891="","",INDEX(FitCurve!$AE$3:$AE$1002,I891))</f>
        <v/>
      </c>
      <c r="N891" s="3" t="str" cm="1">
        <f t="array" ref="N891">IF(C891="","",INDEX(FitCurve!$AF$3:$AF$1002,J891))</f>
        <v/>
      </c>
      <c r="O891" s="3" t="str" cm="1">
        <f t="array" ref="O891">IF(C891="","",INDEX(FitCurve!$AF$3:$AF$1002,K891))</f>
        <v/>
      </c>
      <c r="P891" s="3" t="str" cm="1">
        <f t="array" ref="P891">IF(C891="","",INDEX(FitCurve!$B$3:$B$1002,H891))</f>
        <v/>
      </c>
      <c r="Q891" s="3" t="str" cm="1">
        <f t="array" ref="Q891">IF(C891="","",INDEX(FitCurve!$B$3:$B$1002,I891))</f>
        <v/>
      </c>
      <c r="R891" s="3" t="str" cm="1">
        <f t="array" ref="R891">IF(C891="","",INDEX(FitCurve!$B$3:$B$1002,J891))</f>
        <v/>
      </c>
      <c r="S891" s="3" t="str" cm="1">
        <f t="array" ref="S891">IF(C891="","",INDEX(FitCurve!$B$3:$B$1002,K891))</f>
        <v/>
      </c>
    </row>
    <row r="892" spans="3:19" x14ac:dyDescent="0.25">
      <c r="C892" s="36"/>
      <c r="D892" s="3" t="str">
        <f>IF(C892="","",IF(OR(C892&gt;MAX(_xlfn.ANCHORARRAY(FitCurve!$E$3)),C892&lt;MIN(_xlfn.ANCHORARRAY(FitCurve!$E$3))),"Out of range",IF(CurveFitting!$N$3="5PL",10^(CurveFitting!$U$26-((LOG10(((CurveFitting!$U$25-CurveFitting!$U$24)/(C892-CurveFitting!$U$24))^(1/CurveFitting!$U$28)-1))/1)/CurveFitting!$U$27),
IF(CurveFitting!$N$3="4PL",10^(CurveFitting!$U$26-((LOG10((CurveFitting!$U$25-CurveFitting!$U$24)/(C892-CurveFitting!$U$24)-1))/CurveFitting!$U$27)),
IF(CurveFitting!$N$3="Linear",(C892-CurveFitting!$U$24)/CurveFitting!$U$25,
IF(CurveFitting!$N$3="Hyperbolic",CurveFitting!$U$25*C892/(CurveFitting!$U$24-C892),
IF(CurveFitting!$N$3="Exp1",CurveFitting!$U$26*LN(CurveFitting!$U$25/(CurveFitting!$U$25-C892)-CurveFitting!$U$24/(CurveFitting!$U$25-C892)),
IF(CurveFitting!$N$3="Exp2",CurveFitting!$U$26*LOG(CurveFitting!$U$24/(CurveFitting!$U$24-C892)-CurveFitting!$U$25/(CurveFitting!$U$24-C892)),""))))))))</f>
        <v/>
      </c>
      <c r="E892" s="3" t="str">
        <f>IFERROR(IF(C892="","",IF(OR(C892&gt;MAX(_xlfn.ANCHORARRAY(FitCurve!$E$3)),C892&lt;MIN(_xlfn.ANCHORARRAY(FitCurve!$E$3))),"Out of range","[ " &amp; TEXT(_xlfn.FORECAST.LINEAR(C892,R892:S892,N892:O892),"#.####") &amp; ", " &amp; TEXT(_xlfn.FORECAST.LINEAR(C892,P892:Q892,L892:M892),"#.####") &amp; " ]")),"")</f>
        <v/>
      </c>
      <c r="H892" s="52" t="str">
        <f>IF(C892="","",_xlfn.XMATCH(C892,FitCurve!AE892:AE1891,-1))</f>
        <v/>
      </c>
      <c r="I892" s="52" t="str">
        <f>IF(C892="","",_xlfn.XMATCH(C892,FitCurve!AE892:AE1891,1))</f>
        <v/>
      </c>
      <c r="J892" s="52" t="str">
        <f>IF(C892="","",_xlfn.XMATCH(C892,FitCurve!AF892:AF1891,-1))</f>
        <v/>
      </c>
      <c r="K892" s="52" t="str">
        <f>IF(C892="","",_xlfn.XMATCH(C892,FitCurve!AF892:AF1891,1))</f>
        <v/>
      </c>
      <c r="L892" s="3" t="str" cm="1">
        <f t="array" ref="L892">IF(C892="","",INDEX(FitCurve!$AE$3:$AE$1002,H892))</f>
        <v/>
      </c>
      <c r="M892" s="3" t="str" cm="1">
        <f t="array" ref="M892">IF(C892="","",INDEX(FitCurve!$AE$3:$AE$1002,I892))</f>
        <v/>
      </c>
      <c r="N892" s="3" t="str" cm="1">
        <f t="array" ref="N892">IF(C892="","",INDEX(FitCurve!$AF$3:$AF$1002,J892))</f>
        <v/>
      </c>
      <c r="O892" s="3" t="str" cm="1">
        <f t="array" ref="O892">IF(C892="","",INDEX(FitCurve!$AF$3:$AF$1002,K892))</f>
        <v/>
      </c>
      <c r="P892" s="3" t="str" cm="1">
        <f t="array" ref="P892">IF(C892="","",INDEX(FitCurve!$B$3:$B$1002,H892))</f>
        <v/>
      </c>
      <c r="Q892" s="3" t="str" cm="1">
        <f t="array" ref="Q892">IF(C892="","",INDEX(FitCurve!$B$3:$B$1002,I892))</f>
        <v/>
      </c>
      <c r="R892" s="3" t="str" cm="1">
        <f t="array" ref="R892">IF(C892="","",INDEX(FitCurve!$B$3:$B$1002,J892))</f>
        <v/>
      </c>
      <c r="S892" s="3" t="str" cm="1">
        <f t="array" ref="S892">IF(C892="","",INDEX(FitCurve!$B$3:$B$1002,K892))</f>
        <v/>
      </c>
    </row>
    <row r="893" spans="3:19" x14ac:dyDescent="0.25">
      <c r="C893" s="36"/>
      <c r="D893" s="3" t="str">
        <f>IF(C893="","",IF(OR(C893&gt;MAX(_xlfn.ANCHORARRAY(FitCurve!$E$3)),C893&lt;MIN(_xlfn.ANCHORARRAY(FitCurve!$E$3))),"Out of range",IF(CurveFitting!$N$3="5PL",10^(CurveFitting!$U$26-((LOG10(((CurveFitting!$U$25-CurveFitting!$U$24)/(C893-CurveFitting!$U$24))^(1/CurveFitting!$U$28)-1))/1)/CurveFitting!$U$27),
IF(CurveFitting!$N$3="4PL",10^(CurveFitting!$U$26-((LOG10((CurveFitting!$U$25-CurveFitting!$U$24)/(C893-CurveFitting!$U$24)-1))/CurveFitting!$U$27)),
IF(CurveFitting!$N$3="Linear",(C893-CurveFitting!$U$24)/CurveFitting!$U$25,
IF(CurveFitting!$N$3="Hyperbolic",CurveFitting!$U$25*C893/(CurveFitting!$U$24-C893),
IF(CurveFitting!$N$3="Exp1",CurveFitting!$U$26*LN(CurveFitting!$U$25/(CurveFitting!$U$25-C893)-CurveFitting!$U$24/(CurveFitting!$U$25-C893)),
IF(CurveFitting!$N$3="Exp2",CurveFitting!$U$26*LOG(CurveFitting!$U$24/(CurveFitting!$U$24-C893)-CurveFitting!$U$25/(CurveFitting!$U$24-C893)),""))))))))</f>
        <v/>
      </c>
      <c r="E893" s="3" t="str">
        <f>IFERROR(IF(C893="","",IF(OR(C893&gt;MAX(_xlfn.ANCHORARRAY(FitCurve!$E$3)),C893&lt;MIN(_xlfn.ANCHORARRAY(FitCurve!$E$3))),"Out of range","[ " &amp; TEXT(_xlfn.FORECAST.LINEAR(C893,R893:S893,N893:O893),"#.####") &amp; ", " &amp; TEXT(_xlfn.FORECAST.LINEAR(C893,P893:Q893,L893:M893),"#.####") &amp; " ]")),"")</f>
        <v/>
      </c>
      <c r="H893" s="52" t="str">
        <f>IF(C893="","",_xlfn.XMATCH(C893,FitCurve!AE893:AE1892,-1))</f>
        <v/>
      </c>
      <c r="I893" s="52" t="str">
        <f>IF(C893="","",_xlfn.XMATCH(C893,FitCurve!AE893:AE1892,1))</f>
        <v/>
      </c>
      <c r="J893" s="52" t="str">
        <f>IF(C893="","",_xlfn.XMATCH(C893,FitCurve!AF893:AF1892,-1))</f>
        <v/>
      </c>
      <c r="K893" s="52" t="str">
        <f>IF(C893="","",_xlfn.XMATCH(C893,FitCurve!AF893:AF1892,1))</f>
        <v/>
      </c>
      <c r="L893" s="3" t="str" cm="1">
        <f t="array" ref="L893">IF(C893="","",INDEX(FitCurve!$AE$3:$AE$1002,H893))</f>
        <v/>
      </c>
      <c r="M893" s="3" t="str" cm="1">
        <f t="array" ref="M893">IF(C893="","",INDEX(FitCurve!$AE$3:$AE$1002,I893))</f>
        <v/>
      </c>
      <c r="N893" s="3" t="str" cm="1">
        <f t="array" ref="N893">IF(C893="","",INDEX(FitCurve!$AF$3:$AF$1002,J893))</f>
        <v/>
      </c>
      <c r="O893" s="3" t="str" cm="1">
        <f t="array" ref="O893">IF(C893="","",INDEX(FitCurve!$AF$3:$AF$1002,K893))</f>
        <v/>
      </c>
      <c r="P893" s="3" t="str" cm="1">
        <f t="array" ref="P893">IF(C893="","",INDEX(FitCurve!$B$3:$B$1002,H893))</f>
        <v/>
      </c>
      <c r="Q893" s="3" t="str" cm="1">
        <f t="array" ref="Q893">IF(C893="","",INDEX(FitCurve!$B$3:$B$1002,I893))</f>
        <v/>
      </c>
      <c r="R893" s="3" t="str" cm="1">
        <f t="array" ref="R893">IF(C893="","",INDEX(FitCurve!$B$3:$B$1002,J893))</f>
        <v/>
      </c>
      <c r="S893" s="3" t="str" cm="1">
        <f t="array" ref="S893">IF(C893="","",INDEX(FitCurve!$B$3:$B$1002,K893))</f>
        <v/>
      </c>
    </row>
    <row r="894" spans="3:19" x14ac:dyDescent="0.25">
      <c r="C894" s="36"/>
      <c r="D894" s="3" t="str">
        <f>IF(C894="","",IF(OR(C894&gt;MAX(_xlfn.ANCHORARRAY(FitCurve!$E$3)),C894&lt;MIN(_xlfn.ANCHORARRAY(FitCurve!$E$3))),"Out of range",IF(CurveFitting!$N$3="5PL",10^(CurveFitting!$U$26-((LOG10(((CurveFitting!$U$25-CurveFitting!$U$24)/(C894-CurveFitting!$U$24))^(1/CurveFitting!$U$28)-1))/1)/CurveFitting!$U$27),
IF(CurveFitting!$N$3="4PL",10^(CurveFitting!$U$26-((LOG10((CurveFitting!$U$25-CurveFitting!$U$24)/(C894-CurveFitting!$U$24)-1))/CurveFitting!$U$27)),
IF(CurveFitting!$N$3="Linear",(C894-CurveFitting!$U$24)/CurveFitting!$U$25,
IF(CurveFitting!$N$3="Hyperbolic",CurveFitting!$U$25*C894/(CurveFitting!$U$24-C894),
IF(CurveFitting!$N$3="Exp1",CurveFitting!$U$26*LN(CurveFitting!$U$25/(CurveFitting!$U$25-C894)-CurveFitting!$U$24/(CurveFitting!$U$25-C894)),
IF(CurveFitting!$N$3="Exp2",CurveFitting!$U$26*LOG(CurveFitting!$U$24/(CurveFitting!$U$24-C894)-CurveFitting!$U$25/(CurveFitting!$U$24-C894)),""))))))))</f>
        <v/>
      </c>
      <c r="E894" s="3" t="str">
        <f>IFERROR(IF(C894="","",IF(OR(C894&gt;MAX(_xlfn.ANCHORARRAY(FitCurve!$E$3)),C894&lt;MIN(_xlfn.ANCHORARRAY(FitCurve!$E$3))),"Out of range","[ " &amp; TEXT(_xlfn.FORECAST.LINEAR(C894,R894:S894,N894:O894),"#.####") &amp; ", " &amp; TEXT(_xlfn.FORECAST.LINEAR(C894,P894:Q894,L894:M894),"#.####") &amp; " ]")),"")</f>
        <v/>
      </c>
      <c r="H894" s="52" t="str">
        <f>IF(C894="","",_xlfn.XMATCH(C894,FitCurve!AE894:AE1893,-1))</f>
        <v/>
      </c>
      <c r="I894" s="52" t="str">
        <f>IF(C894="","",_xlfn.XMATCH(C894,FitCurve!AE894:AE1893,1))</f>
        <v/>
      </c>
      <c r="J894" s="52" t="str">
        <f>IF(C894="","",_xlfn.XMATCH(C894,FitCurve!AF894:AF1893,-1))</f>
        <v/>
      </c>
      <c r="K894" s="52" t="str">
        <f>IF(C894="","",_xlfn.XMATCH(C894,FitCurve!AF894:AF1893,1))</f>
        <v/>
      </c>
      <c r="L894" s="3" t="str" cm="1">
        <f t="array" ref="L894">IF(C894="","",INDEX(FitCurve!$AE$3:$AE$1002,H894))</f>
        <v/>
      </c>
      <c r="M894" s="3" t="str" cm="1">
        <f t="array" ref="M894">IF(C894="","",INDEX(FitCurve!$AE$3:$AE$1002,I894))</f>
        <v/>
      </c>
      <c r="N894" s="3" t="str" cm="1">
        <f t="array" ref="N894">IF(C894="","",INDEX(FitCurve!$AF$3:$AF$1002,J894))</f>
        <v/>
      </c>
      <c r="O894" s="3" t="str" cm="1">
        <f t="array" ref="O894">IF(C894="","",INDEX(FitCurve!$AF$3:$AF$1002,K894))</f>
        <v/>
      </c>
      <c r="P894" s="3" t="str" cm="1">
        <f t="array" ref="P894">IF(C894="","",INDEX(FitCurve!$B$3:$B$1002,H894))</f>
        <v/>
      </c>
      <c r="Q894" s="3" t="str" cm="1">
        <f t="array" ref="Q894">IF(C894="","",INDEX(FitCurve!$B$3:$B$1002,I894))</f>
        <v/>
      </c>
      <c r="R894" s="3" t="str" cm="1">
        <f t="array" ref="R894">IF(C894="","",INDEX(FitCurve!$B$3:$B$1002,J894))</f>
        <v/>
      </c>
      <c r="S894" s="3" t="str" cm="1">
        <f t="array" ref="S894">IF(C894="","",INDEX(FitCurve!$B$3:$B$1002,K894))</f>
        <v/>
      </c>
    </row>
    <row r="895" spans="3:19" x14ac:dyDescent="0.25">
      <c r="C895" s="36"/>
      <c r="D895" s="3" t="str">
        <f>IF(C895="","",IF(OR(C895&gt;MAX(_xlfn.ANCHORARRAY(FitCurve!$E$3)),C895&lt;MIN(_xlfn.ANCHORARRAY(FitCurve!$E$3))),"Out of range",IF(CurveFitting!$N$3="5PL",10^(CurveFitting!$U$26-((LOG10(((CurveFitting!$U$25-CurveFitting!$U$24)/(C895-CurveFitting!$U$24))^(1/CurveFitting!$U$28)-1))/1)/CurveFitting!$U$27),
IF(CurveFitting!$N$3="4PL",10^(CurveFitting!$U$26-((LOG10((CurveFitting!$U$25-CurveFitting!$U$24)/(C895-CurveFitting!$U$24)-1))/CurveFitting!$U$27)),
IF(CurveFitting!$N$3="Linear",(C895-CurveFitting!$U$24)/CurveFitting!$U$25,
IF(CurveFitting!$N$3="Hyperbolic",CurveFitting!$U$25*C895/(CurveFitting!$U$24-C895),
IF(CurveFitting!$N$3="Exp1",CurveFitting!$U$26*LN(CurveFitting!$U$25/(CurveFitting!$U$25-C895)-CurveFitting!$U$24/(CurveFitting!$U$25-C895)),
IF(CurveFitting!$N$3="Exp2",CurveFitting!$U$26*LOG(CurveFitting!$U$24/(CurveFitting!$U$24-C895)-CurveFitting!$U$25/(CurveFitting!$U$24-C895)),""))))))))</f>
        <v/>
      </c>
      <c r="E895" s="3" t="str">
        <f>IFERROR(IF(C895="","",IF(OR(C895&gt;MAX(_xlfn.ANCHORARRAY(FitCurve!$E$3)),C895&lt;MIN(_xlfn.ANCHORARRAY(FitCurve!$E$3))),"Out of range","[ " &amp; TEXT(_xlfn.FORECAST.LINEAR(C895,R895:S895,N895:O895),"#.####") &amp; ", " &amp; TEXT(_xlfn.FORECAST.LINEAR(C895,P895:Q895,L895:M895),"#.####") &amp; " ]")),"")</f>
        <v/>
      </c>
      <c r="H895" s="52" t="str">
        <f>IF(C895="","",_xlfn.XMATCH(C895,FitCurve!AE895:AE1894,-1))</f>
        <v/>
      </c>
      <c r="I895" s="52" t="str">
        <f>IF(C895="","",_xlfn.XMATCH(C895,FitCurve!AE895:AE1894,1))</f>
        <v/>
      </c>
      <c r="J895" s="52" t="str">
        <f>IF(C895="","",_xlfn.XMATCH(C895,FitCurve!AF895:AF1894,-1))</f>
        <v/>
      </c>
      <c r="K895" s="52" t="str">
        <f>IF(C895="","",_xlfn.XMATCH(C895,FitCurve!AF895:AF1894,1))</f>
        <v/>
      </c>
      <c r="L895" s="3" t="str" cm="1">
        <f t="array" ref="L895">IF(C895="","",INDEX(FitCurve!$AE$3:$AE$1002,H895))</f>
        <v/>
      </c>
      <c r="M895" s="3" t="str" cm="1">
        <f t="array" ref="M895">IF(C895="","",INDEX(FitCurve!$AE$3:$AE$1002,I895))</f>
        <v/>
      </c>
      <c r="N895" s="3" t="str" cm="1">
        <f t="array" ref="N895">IF(C895="","",INDEX(FitCurve!$AF$3:$AF$1002,J895))</f>
        <v/>
      </c>
      <c r="O895" s="3" t="str" cm="1">
        <f t="array" ref="O895">IF(C895="","",INDEX(FitCurve!$AF$3:$AF$1002,K895))</f>
        <v/>
      </c>
      <c r="P895" s="3" t="str" cm="1">
        <f t="array" ref="P895">IF(C895="","",INDEX(FitCurve!$B$3:$B$1002,H895))</f>
        <v/>
      </c>
      <c r="Q895" s="3" t="str" cm="1">
        <f t="array" ref="Q895">IF(C895="","",INDEX(FitCurve!$B$3:$B$1002,I895))</f>
        <v/>
      </c>
      <c r="R895" s="3" t="str" cm="1">
        <f t="array" ref="R895">IF(C895="","",INDEX(FitCurve!$B$3:$B$1002,J895))</f>
        <v/>
      </c>
      <c r="S895" s="3" t="str" cm="1">
        <f t="array" ref="S895">IF(C895="","",INDEX(FitCurve!$B$3:$B$1002,K895))</f>
        <v/>
      </c>
    </row>
    <row r="896" spans="3:19" x14ac:dyDescent="0.25">
      <c r="C896" s="36"/>
      <c r="D896" s="3" t="str">
        <f>IF(C896="","",IF(OR(C896&gt;MAX(_xlfn.ANCHORARRAY(FitCurve!$E$3)),C896&lt;MIN(_xlfn.ANCHORARRAY(FitCurve!$E$3))),"Out of range",IF(CurveFitting!$N$3="5PL",10^(CurveFitting!$U$26-((LOG10(((CurveFitting!$U$25-CurveFitting!$U$24)/(C896-CurveFitting!$U$24))^(1/CurveFitting!$U$28)-1))/1)/CurveFitting!$U$27),
IF(CurveFitting!$N$3="4PL",10^(CurveFitting!$U$26-((LOG10((CurveFitting!$U$25-CurveFitting!$U$24)/(C896-CurveFitting!$U$24)-1))/CurveFitting!$U$27)),
IF(CurveFitting!$N$3="Linear",(C896-CurveFitting!$U$24)/CurveFitting!$U$25,
IF(CurveFitting!$N$3="Hyperbolic",CurveFitting!$U$25*C896/(CurveFitting!$U$24-C896),
IF(CurveFitting!$N$3="Exp1",CurveFitting!$U$26*LN(CurveFitting!$U$25/(CurveFitting!$U$25-C896)-CurveFitting!$U$24/(CurveFitting!$U$25-C896)),
IF(CurveFitting!$N$3="Exp2",CurveFitting!$U$26*LOG(CurveFitting!$U$24/(CurveFitting!$U$24-C896)-CurveFitting!$U$25/(CurveFitting!$U$24-C896)),""))))))))</f>
        <v/>
      </c>
      <c r="E896" s="3" t="str">
        <f>IFERROR(IF(C896="","",IF(OR(C896&gt;MAX(_xlfn.ANCHORARRAY(FitCurve!$E$3)),C896&lt;MIN(_xlfn.ANCHORARRAY(FitCurve!$E$3))),"Out of range","[ " &amp; TEXT(_xlfn.FORECAST.LINEAR(C896,R896:S896,N896:O896),"#.####") &amp; ", " &amp; TEXT(_xlfn.FORECAST.LINEAR(C896,P896:Q896,L896:M896),"#.####") &amp; " ]")),"")</f>
        <v/>
      </c>
      <c r="H896" s="52" t="str">
        <f>IF(C896="","",_xlfn.XMATCH(C896,FitCurve!AE896:AE1895,-1))</f>
        <v/>
      </c>
      <c r="I896" s="52" t="str">
        <f>IF(C896="","",_xlfn.XMATCH(C896,FitCurve!AE896:AE1895,1))</f>
        <v/>
      </c>
      <c r="J896" s="52" t="str">
        <f>IF(C896="","",_xlfn.XMATCH(C896,FitCurve!AF896:AF1895,-1))</f>
        <v/>
      </c>
      <c r="K896" s="52" t="str">
        <f>IF(C896="","",_xlfn.XMATCH(C896,FitCurve!AF896:AF1895,1))</f>
        <v/>
      </c>
      <c r="L896" s="3" t="str" cm="1">
        <f t="array" ref="L896">IF(C896="","",INDEX(FitCurve!$AE$3:$AE$1002,H896))</f>
        <v/>
      </c>
      <c r="M896" s="3" t="str" cm="1">
        <f t="array" ref="M896">IF(C896="","",INDEX(FitCurve!$AE$3:$AE$1002,I896))</f>
        <v/>
      </c>
      <c r="N896" s="3" t="str" cm="1">
        <f t="array" ref="N896">IF(C896="","",INDEX(FitCurve!$AF$3:$AF$1002,J896))</f>
        <v/>
      </c>
      <c r="O896" s="3" t="str" cm="1">
        <f t="array" ref="O896">IF(C896="","",INDEX(FitCurve!$AF$3:$AF$1002,K896))</f>
        <v/>
      </c>
      <c r="P896" s="3" t="str" cm="1">
        <f t="array" ref="P896">IF(C896="","",INDEX(FitCurve!$B$3:$B$1002,H896))</f>
        <v/>
      </c>
      <c r="Q896" s="3" t="str" cm="1">
        <f t="array" ref="Q896">IF(C896="","",INDEX(FitCurve!$B$3:$B$1002,I896))</f>
        <v/>
      </c>
      <c r="R896" s="3" t="str" cm="1">
        <f t="array" ref="R896">IF(C896="","",INDEX(FitCurve!$B$3:$B$1002,J896))</f>
        <v/>
      </c>
      <c r="S896" s="3" t="str" cm="1">
        <f t="array" ref="S896">IF(C896="","",INDEX(FitCurve!$B$3:$B$1002,K896))</f>
        <v/>
      </c>
    </row>
    <row r="897" spans="3:19" x14ac:dyDescent="0.25">
      <c r="C897" s="36"/>
      <c r="D897" s="3" t="str">
        <f>IF(C897="","",IF(OR(C897&gt;MAX(_xlfn.ANCHORARRAY(FitCurve!$E$3)),C897&lt;MIN(_xlfn.ANCHORARRAY(FitCurve!$E$3))),"Out of range",IF(CurveFitting!$N$3="5PL",10^(CurveFitting!$U$26-((LOG10(((CurveFitting!$U$25-CurveFitting!$U$24)/(C897-CurveFitting!$U$24))^(1/CurveFitting!$U$28)-1))/1)/CurveFitting!$U$27),
IF(CurveFitting!$N$3="4PL",10^(CurveFitting!$U$26-((LOG10((CurveFitting!$U$25-CurveFitting!$U$24)/(C897-CurveFitting!$U$24)-1))/CurveFitting!$U$27)),
IF(CurveFitting!$N$3="Linear",(C897-CurveFitting!$U$24)/CurveFitting!$U$25,
IF(CurveFitting!$N$3="Hyperbolic",CurveFitting!$U$25*C897/(CurveFitting!$U$24-C897),
IF(CurveFitting!$N$3="Exp1",CurveFitting!$U$26*LN(CurveFitting!$U$25/(CurveFitting!$U$25-C897)-CurveFitting!$U$24/(CurveFitting!$U$25-C897)),
IF(CurveFitting!$N$3="Exp2",CurveFitting!$U$26*LOG(CurveFitting!$U$24/(CurveFitting!$U$24-C897)-CurveFitting!$U$25/(CurveFitting!$U$24-C897)),""))))))))</f>
        <v/>
      </c>
      <c r="E897" s="3" t="str">
        <f>IFERROR(IF(C897="","",IF(OR(C897&gt;MAX(_xlfn.ANCHORARRAY(FitCurve!$E$3)),C897&lt;MIN(_xlfn.ANCHORARRAY(FitCurve!$E$3))),"Out of range","[ " &amp; TEXT(_xlfn.FORECAST.LINEAR(C897,R897:S897,N897:O897),"#.####") &amp; ", " &amp; TEXT(_xlfn.FORECAST.LINEAR(C897,P897:Q897,L897:M897),"#.####") &amp; " ]")),"")</f>
        <v/>
      </c>
      <c r="H897" s="52" t="str">
        <f>IF(C897="","",_xlfn.XMATCH(C897,FitCurve!AE897:AE1896,-1))</f>
        <v/>
      </c>
      <c r="I897" s="52" t="str">
        <f>IF(C897="","",_xlfn.XMATCH(C897,FitCurve!AE897:AE1896,1))</f>
        <v/>
      </c>
      <c r="J897" s="52" t="str">
        <f>IF(C897="","",_xlfn.XMATCH(C897,FitCurve!AF897:AF1896,-1))</f>
        <v/>
      </c>
      <c r="K897" s="52" t="str">
        <f>IF(C897="","",_xlfn.XMATCH(C897,FitCurve!AF897:AF1896,1))</f>
        <v/>
      </c>
      <c r="L897" s="3" t="str" cm="1">
        <f t="array" ref="L897">IF(C897="","",INDEX(FitCurve!$AE$3:$AE$1002,H897))</f>
        <v/>
      </c>
      <c r="M897" s="3" t="str" cm="1">
        <f t="array" ref="M897">IF(C897="","",INDEX(FitCurve!$AE$3:$AE$1002,I897))</f>
        <v/>
      </c>
      <c r="N897" s="3" t="str" cm="1">
        <f t="array" ref="N897">IF(C897="","",INDEX(FitCurve!$AF$3:$AF$1002,J897))</f>
        <v/>
      </c>
      <c r="O897" s="3" t="str" cm="1">
        <f t="array" ref="O897">IF(C897="","",INDEX(FitCurve!$AF$3:$AF$1002,K897))</f>
        <v/>
      </c>
      <c r="P897" s="3" t="str" cm="1">
        <f t="array" ref="P897">IF(C897="","",INDEX(FitCurve!$B$3:$B$1002,H897))</f>
        <v/>
      </c>
      <c r="Q897" s="3" t="str" cm="1">
        <f t="array" ref="Q897">IF(C897="","",INDEX(FitCurve!$B$3:$B$1002,I897))</f>
        <v/>
      </c>
      <c r="R897" s="3" t="str" cm="1">
        <f t="array" ref="R897">IF(C897="","",INDEX(FitCurve!$B$3:$B$1002,J897))</f>
        <v/>
      </c>
      <c r="S897" s="3" t="str" cm="1">
        <f t="array" ref="S897">IF(C897="","",INDEX(FitCurve!$B$3:$B$1002,K897))</f>
        <v/>
      </c>
    </row>
    <row r="898" spans="3:19" x14ac:dyDescent="0.25">
      <c r="C898" s="36"/>
      <c r="D898" s="3" t="str">
        <f>IF(C898="","",IF(OR(C898&gt;MAX(_xlfn.ANCHORARRAY(FitCurve!$E$3)),C898&lt;MIN(_xlfn.ANCHORARRAY(FitCurve!$E$3))),"Out of range",IF(CurveFitting!$N$3="5PL",10^(CurveFitting!$U$26-((LOG10(((CurveFitting!$U$25-CurveFitting!$U$24)/(C898-CurveFitting!$U$24))^(1/CurveFitting!$U$28)-1))/1)/CurveFitting!$U$27),
IF(CurveFitting!$N$3="4PL",10^(CurveFitting!$U$26-((LOG10((CurveFitting!$U$25-CurveFitting!$U$24)/(C898-CurveFitting!$U$24)-1))/CurveFitting!$U$27)),
IF(CurveFitting!$N$3="Linear",(C898-CurveFitting!$U$24)/CurveFitting!$U$25,
IF(CurveFitting!$N$3="Hyperbolic",CurveFitting!$U$25*C898/(CurveFitting!$U$24-C898),
IF(CurveFitting!$N$3="Exp1",CurveFitting!$U$26*LN(CurveFitting!$U$25/(CurveFitting!$U$25-C898)-CurveFitting!$U$24/(CurveFitting!$U$25-C898)),
IF(CurveFitting!$N$3="Exp2",CurveFitting!$U$26*LOG(CurveFitting!$U$24/(CurveFitting!$U$24-C898)-CurveFitting!$U$25/(CurveFitting!$U$24-C898)),""))))))))</f>
        <v/>
      </c>
      <c r="E898" s="3" t="str">
        <f>IFERROR(IF(C898="","",IF(OR(C898&gt;MAX(_xlfn.ANCHORARRAY(FitCurve!$E$3)),C898&lt;MIN(_xlfn.ANCHORARRAY(FitCurve!$E$3))),"Out of range","[ " &amp; TEXT(_xlfn.FORECAST.LINEAR(C898,R898:S898,N898:O898),"#.####") &amp; ", " &amp; TEXT(_xlfn.FORECAST.LINEAR(C898,P898:Q898,L898:M898),"#.####") &amp; " ]")),"")</f>
        <v/>
      </c>
      <c r="H898" s="52" t="str">
        <f>IF(C898="","",_xlfn.XMATCH(C898,FitCurve!AE898:AE1897,-1))</f>
        <v/>
      </c>
      <c r="I898" s="52" t="str">
        <f>IF(C898="","",_xlfn.XMATCH(C898,FitCurve!AE898:AE1897,1))</f>
        <v/>
      </c>
      <c r="J898" s="52" t="str">
        <f>IF(C898="","",_xlfn.XMATCH(C898,FitCurve!AF898:AF1897,-1))</f>
        <v/>
      </c>
      <c r="K898" s="52" t="str">
        <f>IF(C898="","",_xlfn.XMATCH(C898,FitCurve!AF898:AF1897,1))</f>
        <v/>
      </c>
      <c r="L898" s="3" t="str" cm="1">
        <f t="array" ref="L898">IF(C898="","",INDEX(FitCurve!$AE$3:$AE$1002,H898))</f>
        <v/>
      </c>
      <c r="M898" s="3" t="str" cm="1">
        <f t="array" ref="M898">IF(C898="","",INDEX(FitCurve!$AE$3:$AE$1002,I898))</f>
        <v/>
      </c>
      <c r="N898" s="3" t="str" cm="1">
        <f t="array" ref="N898">IF(C898="","",INDEX(FitCurve!$AF$3:$AF$1002,J898))</f>
        <v/>
      </c>
      <c r="O898" s="3" t="str" cm="1">
        <f t="array" ref="O898">IF(C898="","",INDEX(FitCurve!$AF$3:$AF$1002,K898))</f>
        <v/>
      </c>
      <c r="P898" s="3" t="str" cm="1">
        <f t="array" ref="P898">IF(C898="","",INDEX(FitCurve!$B$3:$B$1002,H898))</f>
        <v/>
      </c>
      <c r="Q898" s="3" t="str" cm="1">
        <f t="array" ref="Q898">IF(C898="","",INDEX(FitCurve!$B$3:$B$1002,I898))</f>
        <v/>
      </c>
      <c r="R898" s="3" t="str" cm="1">
        <f t="array" ref="R898">IF(C898="","",INDEX(FitCurve!$B$3:$B$1002,J898))</f>
        <v/>
      </c>
      <c r="S898" s="3" t="str" cm="1">
        <f t="array" ref="S898">IF(C898="","",INDEX(FitCurve!$B$3:$B$1002,K898))</f>
        <v/>
      </c>
    </row>
    <row r="899" spans="3:19" x14ac:dyDescent="0.25">
      <c r="C899" s="36"/>
      <c r="D899" s="3" t="str">
        <f>IF(C899="","",IF(OR(C899&gt;MAX(_xlfn.ANCHORARRAY(FitCurve!$E$3)),C899&lt;MIN(_xlfn.ANCHORARRAY(FitCurve!$E$3))),"Out of range",IF(CurveFitting!$N$3="5PL",10^(CurveFitting!$U$26-((LOG10(((CurveFitting!$U$25-CurveFitting!$U$24)/(C899-CurveFitting!$U$24))^(1/CurveFitting!$U$28)-1))/1)/CurveFitting!$U$27),
IF(CurveFitting!$N$3="4PL",10^(CurveFitting!$U$26-((LOG10((CurveFitting!$U$25-CurveFitting!$U$24)/(C899-CurveFitting!$U$24)-1))/CurveFitting!$U$27)),
IF(CurveFitting!$N$3="Linear",(C899-CurveFitting!$U$24)/CurveFitting!$U$25,
IF(CurveFitting!$N$3="Hyperbolic",CurveFitting!$U$25*C899/(CurveFitting!$U$24-C899),
IF(CurveFitting!$N$3="Exp1",CurveFitting!$U$26*LN(CurveFitting!$U$25/(CurveFitting!$U$25-C899)-CurveFitting!$U$24/(CurveFitting!$U$25-C899)),
IF(CurveFitting!$N$3="Exp2",CurveFitting!$U$26*LOG(CurveFitting!$U$24/(CurveFitting!$U$24-C899)-CurveFitting!$U$25/(CurveFitting!$U$24-C899)),""))))))))</f>
        <v/>
      </c>
      <c r="E899" s="3" t="str">
        <f>IFERROR(IF(C899="","",IF(OR(C899&gt;MAX(_xlfn.ANCHORARRAY(FitCurve!$E$3)),C899&lt;MIN(_xlfn.ANCHORARRAY(FitCurve!$E$3))),"Out of range","[ " &amp; TEXT(_xlfn.FORECAST.LINEAR(C899,R899:S899,N899:O899),"#.####") &amp; ", " &amp; TEXT(_xlfn.FORECAST.LINEAR(C899,P899:Q899,L899:M899),"#.####") &amp; " ]")),"")</f>
        <v/>
      </c>
      <c r="H899" s="52" t="str">
        <f>IF(C899="","",_xlfn.XMATCH(C899,FitCurve!AE899:AE1898,-1))</f>
        <v/>
      </c>
      <c r="I899" s="52" t="str">
        <f>IF(C899="","",_xlfn.XMATCH(C899,FitCurve!AE899:AE1898,1))</f>
        <v/>
      </c>
      <c r="J899" s="52" t="str">
        <f>IF(C899="","",_xlfn.XMATCH(C899,FitCurve!AF899:AF1898,-1))</f>
        <v/>
      </c>
      <c r="K899" s="52" t="str">
        <f>IF(C899="","",_xlfn.XMATCH(C899,FitCurve!AF899:AF1898,1))</f>
        <v/>
      </c>
      <c r="L899" s="3" t="str" cm="1">
        <f t="array" ref="L899">IF(C899="","",INDEX(FitCurve!$AE$3:$AE$1002,H899))</f>
        <v/>
      </c>
      <c r="M899" s="3" t="str" cm="1">
        <f t="array" ref="M899">IF(C899="","",INDEX(FitCurve!$AE$3:$AE$1002,I899))</f>
        <v/>
      </c>
      <c r="N899" s="3" t="str" cm="1">
        <f t="array" ref="N899">IF(C899="","",INDEX(FitCurve!$AF$3:$AF$1002,J899))</f>
        <v/>
      </c>
      <c r="O899" s="3" t="str" cm="1">
        <f t="array" ref="O899">IF(C899="","",INDEX(FitCurve!$AF$3:$AF$1002,K899))</f>
        <v/>
      </c>
      <c r="P899" s="3" t="str" cm="1">
        <f t="array" ref="P899">IF(C899="","",INDEX(FitCurve!$B$3:$B$1002,H899))</f>
        <v/>
      </c>
      <c r="Q899" s="3" t="str" cm="1">
        <f t="array" ref="Q899">IF(C899="","",INDEX(FitCurve!$B$3:$B$1002,I899))</f>
        <v/>
      </c>
      <c r="R899" s="3" t="str" cm="1">
        <f t="array" ref="R899">IF(C899="","",INDEX(FitCurve!$B$3:$B$1002,J899))</f>
        <v/>
      </c>
      <c r="S899" s="3" t="str" cm="1">
        <f t="array" ref="S899">IF(C899="","",INDEX(FitCurve!$B$3:$B$1002,K899))</f>
        <v/>
      </c>
    </row>
    <row r="900" spans="3:19" x14ac:dyDescent="0.25">
      <c r="C900" s="36"/>
      <c r="D900" s="3" t="str">
        <f>IF(C900="","",IF(OR(C900&gt;MAX(_xlfn.ANCHORARRAY(FitCurve!$E$3)),C900&lt;MIN(_xlfn.ANCHORARRAY(FitCurve!$E$3))),"Out of range",IF(CurveFitting!$N$3="5PL",10^(CurveFitting!$U$26-((LOG10(((CurveFitting!$U$25-CurveFitting!$U$24)/(C900-CurveFitting!$U$24))^(1/CurveFitting!$U$28)-1))/1)/CurveFitting!$U$27),
IF(CurveFitting!$N$3="4PL",10^(CurveFitting!$U$26-((LOG10((CurveFitting!$U$25-CurveFitting!$U$24)/(C900-CurveFitting!$U$24)-1))/CurveFitting!$U$27)),
IF(CurveFitting!$N$3="Linear",(C900-CurveFitting!$U$24)/CurveFitting!$U$25,
IF(CurveFitting!$N$3="Hyperbolic",CurveFitting!$U$25*C900/(CurveFitting!$U$24-C900),
IF(CurveFitting!$N$3="Exp1",CurveFitting!$U$26*LN(CurveFitting!$U$25/(CurveFitting!$U$25-C900)-CurveFitting!$U$24/(CurveFitting!$U$25-C900)),
IF(CurveFitting!$N$3="Exp2",CurveFitting!$U$26*LOG(CurveFitting!$U$24/(CurveFitting!$U$24-C900)-CurveFitting!$U$25/(CurveFitting!$U$24-C900)),""))))))))</f>
        <v/>
      </c>
      <c r="E900" s="3" t="str">
        <f>IFERROR(IF(C900="","",IF(OR(C900&gt;MAX(_xlfn.ANCHORARRAY(FitCurve!$E$3)),C900&lt;MIN(_xlfn.ANCHORARRAY(FitCurve!$E$3))),"Out of range","[ " &amp; TEXT(_xlfn.FORECAST.LINEAR(C900,R900:S900,N900:O900),"#.####") &amp; ", " &amp; TEXT(_xlfn.FORECAST.LINEAR(C900,P900:Q900,L900:M900),"#.####") &amp; " ]")),"")</f>
        <v/>
      </c>
      <c r="H900" s="52" t="str">
        <f>IF(C900="","",_xlfn.XMATCH(C900,FitCurve!AE900:AE1899,-1))</f>
        <v/>
      </c>
      <c r="I900" s="52" t="str">
        <f>IF(C900="","",_xlfn.XMATCH(C900,FitCurve!AE900:AE1899,1))</f>
        <v/>
      </c>
      <c r="J900" s="52" t="str">
        <f>IF(C900="","",_xlfn.XMATCH(C900,FitCurve!AF900:AF1899,-1))</f>
        <v/>
      </c>
      <c r="K900" s="52" t="str">
        <f>IF(C900="","",_xlfn.XMATCH(C900,FitCurve!AF900:AF1899,1))</f>
        <v/>
      </c>
      <c r="L900" s="3" t="str" cm="1">
        <f t="array" ref="L900">IF(C900="","",INDEX(FitCurve!$AE$3:$AE$1002,H900))</f>
        <v/>
      </c>
      <c r="M900" s="3" t="str" cm="1">
        <f t="array" ref="M900">IF(C900="","",INDEX(FitCurve!$AE$3:$AE$1002,I900))</f>
        <v/>
      </c>
      <c r="N900" s="3" t="str" cm="1">
        <f t="array" ref="N900">IF(C900="","",INDEX(FitCurve!$AF$3:$AF$1002,J900))</f>
        <v/>
      </c>
      <c r="O900" s="3" t="str" cm="1">
        <f t="array" ref="O900">IF(C900="","",INDEX(FitCurve!$AF$3:$AF$1002,K900))</f>
        <v/>
      </c>
      <c r="P900" s="3" t="str" cm="1">
        <f t="array" ref="P900">IF(C900="","",INDEX(FitCurve!$B$3:$B$1002,H900))</f>
        <v/>
      </c>
      <c r="Q900" s="3" t="str" cm="1">
        <f t="array" ref="Q900">IF(C900="","",INDEX(FitCurve!$B$3:$B$1002,I900))</f>
        <v/>
      </c>
      <c r="R900" s="3" t="str" cm="1">
        <f t="array" ref="R900">IF(C900="","",INDEX(FitCurve!$B$3:$B$1002,J900))</f>
        <v/>
      </c>
      <c r="S900" s="3" t="str" cm="1">
        <f t="array" ref="S900">IF(C900="","",INDEX(FitCurve!$B$3:$B$1002,K900))</f>
        <v/>
      </c>
    </row>
    <row r="901" spans="3:19" x14ac:dyDescent="0.25">
      <c r="C901" s="36"/>
      <c r="D901" s="3" t="str">
        <f>IF(C901="","",IF(OR(C901&gt;MAX(_xlfn.ANCHORARRAY(FitCurve!$E$3)),C901&lt;MIN(_xlfn.ANCHORARRAY(FitCurve!$E$3))),"Out of range",IF(CurveFitting!$N$3="5PL",10^(CurveFitting!$U$26-((LOG10(((CurveFitting!$U$25-CurveFitting!$U$24)/(C901-CurveFitting!$U$24))^(1/CurveFitting!$U$28)-1))/1)/CurveFitting!$U$27),
IF(CurveFitting!$N$3="4PL",10^(CurveFitting!$U$26-((LOG10((CurveFitting!$U$25-CurveFitting!$U$24)/(C901-CurveFitting!$U$24)-1))/CurveFitting!$U$27)),
IF(CurveFitting!$N$3="Linear",(C901-CurveFitting!$U$24)/CurveFitting!$U$25,
IF(CurveFitting!$N$3="Hyperbolic",CurveFitting!$U$25*C901/(CurveFitting!$U$24-C901),
IF(CurveFitting!$N$3="Exp1",CurveFitting!$U$26*LN(CurveFitting!$U$25/(CurveFitting!$U$25-C901)-CurveFitting!$U$24/(CurveFitting!$U$25-C901)),
IF(CurveFitting!$N$3="Exp2",CurveFitting!$U$26*LOG(CurveFitting!$U$24/(CurveFitting!$U$24-C901)-CurveFitting!$U$25/(CurveFitting!$U$24-C901)),""))))))))</f>
        <v/>
      </c>
      <c r="E901" s="3" t="str">
        <f>IFERROR(IF(C901="","",IF(OR(C901&gt;MAX(_xlfn.ANCHORARRAY(FitCurve!$E$3)),C901&lt;MIN(_xlfn.ANCHORARRAY(FitCurve!$E$3))),"Out of range","[ " &amp; TEXT(_xlfn.FORECAST.LINEAR(C901,R901:S901,N901:O901),"#.####") &amp; ", " &amp; TEXT(_xlfn.FORECAST.LINEAR(C901,P901:Q901,L901:M901),"#.####") &amp; " ]")),"")</f>
        <v/>
      </c>
      <c r="H901" s="52" t="str">
        <f>IF(C901="","",_xlfn.XMATCH(C901,FitCurve!AE901:AE1900,-1))</f>
        <v/>
      </c>
      <c r="I901" s="52" t="str">
        <f>IF(C901="","",_xlfn.XMATCH(C901,FitCurve!AE901:AE1900,1))</f>
        <v/>
      </c>
      <c r="J901" s="52" t="str">
        <f>IF(C901="","",_xlfn.XMATCH(C901,FitCurve!AF901:AF1900,-1))</f>
        <v/>
      </c>
      <c r="K901" s="52" t="str">
        <f>IF(C901="","",_xlfn.XMATCH(C901,FitCurve!AF901:AF1900,1))</f>
        <v/>
      </c>
      <c r="L901" s="3" t="str" cm="1">
        <f t="array" ref="L901">IF(C901="","",INDEX(FitCurve!$AE$3:$AE$1002,H901))</f>
        <v/>
      </c>
      <c r="M901" s="3" t="str" cm="1">
        <f t="array" ref="M901">IF(C901="","",INDEX(FitCurve!$AE$3:$AE$1002,I901))</f>
        <v/>
      </c>
      <c r="N901" s="3" t="str" cm="1">
        <f t="array" ref="N901">IF(C901="","",INDEX(FitCurve!$AF$3:$AF$1002,J901))</f>
        <v/>
      </c>
      <c r="O901" s="3" t="str" cm="1">
        <f t="array" ref="O901">IF(C901="","",INDEX(FitCurve!$AF$3:$AF$1002,K901))</f>
        <v/>
      </c>
      <c r="P901" s="3" t="str" cm="1">
        <f t="array" ref="P901">IF(C901="","",INDEX(FitCurve!$B$3:$B$1002,H901))</f>
        <v/>
      </c>
      <c r="Q901" s="3" t="str" cm="1">
        <f t="array" ref="Q901">IF(C901="","",INDEX(FitCurve!$B$3:$B$1002,I901))</f>
        <v/>
      </c>
      <c r="R901" s="3" t="str" cm="1">
        <f t="array" ref="R901">IF(C901="","",INDEX(FitCurve!$B$3:$B$1002,J901))</f>
        <v/>
      </c>
      <c r="S901" s="3" t="str" cm="1">
        <f t="array" ref="S901">IF(C901="","",INDEX(FitCurve!$B$3:$B$1002,K901))</f>
        <v/>
      </c>
    </row>
    <row r="902" spans="3:19" x14ac:dyDescent="0.25">
      <c r="C902" s="36"/>
      <c r="D902" s="3" t="str">
        <f>IF(C902="","",IF(OR(C902&gt;MAX(_xlfn.ANCHORARRAY(FitCurve!$E$3)),C902&lt;MIN(_xlfn.ANCHORARRAY(FitCurve!$E$3))),"Out of range",IF(CurveFitting!$N$3="5PL",10^(CurveFitting!$U$26-((LOG10(((CurveFitting!$U$25-CurveFitting!$U$24)/(C902-CurveFitting!$U$24))^(1/CurveFitting!$U$28)-1))/1)/CurveFitting!$U$27),
IF(CurveFitting!$N$3="4PL",10^(CurveFitting!$U$26-((LOG10((CurveFitting!$U$25-CurveFitting!$U$24)/(C902-CurveFitting!$U$24)-1))/CurveFitting!$U$27)),
IF(CurveFitting!$N$3="Linear",(C902-CurveFitting!$U$24)/CurveFitting!$U$25,
IF(CurveFitting!$N$3="Hyperbolic",CurveFitting!$U$25*C902/(CurveFitting!$U$24-C902),
IF(CurveFitting!$N$3="Exp1",CurveFitting!$U$26*LN(CurveFitting!$U$25/(CurveFitting!$U$25-C902)-CurveFitting!$U$24/(CurveFitting!$U$25-C902)),
IF(CurveFitting!$N$3="Exp2",CurveFitting!$U$26*LOG(CurveFitting!$U$24/(CurveFitting!$U$24-C902)-CurveFitting!$U$25/(CurveFitting!$U$24-C902)),""))))))))</f>
        <v/>
      </c>
      <c r="E902" s="3" t="str">
        <f>IFERROR(IF(C902="","",IF(OR(C902&gt;MAX(_xlfn.ANCHORARRAY(FitCurve!$E$3)),C902&lt;MIN(_xlfn.ANCHORARRAY(FitCurve!$E$3))),"Out of range","[ " &amp; TEXT(_xlfn.FORECAST.LINEAR(C902,R902:S902,N902:O902),"#.####") &amp; ", " &amp; TEXT(_xlfn.FORECAST.LINEAR(C902,P902:Q902,L902:M902),"#.####") &amp; " ]")),"")</f>
        <v/>
      </c>
      <c r="H902" s="52" t="str">
        <f>IF(C902="","",_xlfn.XMATCH(C902,FitCurve!AE902:AE1901,-1))</f>
        <v/>
      </c>
      <c r="I902" s="52" t="str">
        <f>IF(C902="","",_xlfn.XMATCH(C902,FitCurve!AE902:AE1901,1))</f>
        <v/>
      </c>
      <c r="J902" s="52" t="str">
        <f>IF(C902="","",_xlfn.XMATCH(C902,FitCurve!AF902:AF1901,-1))</f>
        <v/>
      </c>
      <c r="K902" s="52" t="str">
        <f>IF(C902="","",_xlfn.XMATCH(C902,FitCurve!AF902:AF1901,1))</f>
        <v/>
      </c>
      <c r="L902" s="3" t="str" cm="1">
        <f t="array" ref="L902">IF(C902="","",INDEX(FitCurve!$AE$3:$AE$1002,H902))</f>
        <v/>
      </c>
      <c r="M902" s="3" t="str" cm="1">
        <f t="array" ref="M902">IF(C902="","",INDEX(FitCurve!$AE$3:$AE$1002,I902))</f>
        <v/>
      </c>
      <c r="N902" s="3" t="str" cm="1">
        <f t="array" ref="N902">IF(C902="","",INDEX(FitCurve!$AF$3:$AF$1002,J902))</f>
        <v/>
      </c>
      <c r="O902" s="3" t="str" cm="1">
        <f t="array" ref="O902">IF(C902="","",INDEX(FitCurve!$AF$3:$AF$1002,K902))</f>
        <v/>
      </c>
      <c r="P902" s="3" t="str" cm="1">
        <f t="array" ref="P902">IF(C902="","",INDEX(FitCurve!$B$3:$B$1002,H902))</f>
        <v/>
      </c>
      <c r="Q902" s="3" t="str" cm="1">
        <f t="array" ref="Q902">IF(C902="","",INDEX(FitCurve!$B$3:$B$1002,I902))</f>
        <v/>
      </c>
      <c r="R902" s="3" t="str" cm="1">
        <f t="array" ref="R902">IF(C902="","",INDEX(FitCurve!$B$3:$B$1002,J902))</f>
        <v/>
      </c>
      <c r="S902" s="3" t="str" cm="1">
        <f t="array" ref="S902">IF(C902="","",INDEX(FitCurve!$B$3:$B$1002,K902))</f>
        <v/>
      </c>
    </row>
    <row r="903" spans="3:19" x14ac:dyDescent="0.25">
      <c r="C903" s="36"/>
      <c r="D903" s="3" t="str">
        <f>IF(C903="","",IF(OR(C903&gt;MAX(_xlfn.ANCHORARRAY(FitCurve!$E$3)),C903&lt;MIN(_xlfn.ANCHORARRAY(FitCurve!$E$3))),"Out of range",IF(CurveFitting!$N$3="5PL",10^(CurveFitting!$U$26-((LOG10(((CurveFitting!$U$25-CurveFitting!$U$24)/(C903-CurveFitting!$U$24))^(1/CurveFitting!$U$28)-1))/1)/CurveFitting!$U$27),
IF(CurveFitting!$N$3="4PL",10^(CurveFitting!$U$26-((LOG10((CurveFitting!$U$25-CurveFitting!$U$24)/(C903-CurveFitting!$U$24)-1))/CurveFitting!$U$27)),
IF(CurveFitting!$N$3="Linear",(C903-CurveFitting!$U$24)/CurveFitting!$U$25,
IF(CurveFitting!$N$3="Hyperbolic",CurveFitting!$U$25*C903/(CurveFitting!$U$24-C903),
IF(CurveFitting!$N$3="Exp1",CurveFitting!$U$26*LN(CurveFitting!$U$25/(CurveFitting!$U$25-C903)-CurveFitting!$U$24/(CurveFitting!$U$25-C903)),
IF(CurveFitting!$N$3="Exp2",CurveFitting!$U$26*LOG(CurveFitting!$U$24/(CurveFitting!$U$24-C903)-CurveFitting!$U$25/(CurveFitting!$U$24-C903)),""))))))))</f>
        <v/>
      </c>
      <c r="E903" s="3" t="str">
        <f>IFERROR(IF(C903="","",IF(OR(C903&gt;MAX(_xlfn.ANCHORARRAY(FitCurve!$E$3)),C903&lt;MIN(_xlfn.ANCHORARRAY(FitCurve!$E$3))),"Out of range","[ " &amp; TEXT(_xlfn.FORECAST.LINEAR(C903,R903:S903,N903:O903),"#.####") &amp; ", " &amp; TEXT(_xlfn.FORECAST.LINEAR(C903,P903:Q903,L903:M903),"#.####") &amp; " ]")),"")</f>
        <v/>
      </c>
      <c r="H903" s="52" t="str">
        <f>IF(C903="","",_xlfn.XMATCH(C903,FitCurve!AE903:AE1902,-1))</f>
        <v/>
      </c>
      <c r="I903" s="52" t="str">
        <f>IF(C903="","",_xlfn.XMATCH(C903,FitCurve!AE903:AE1902,1))</f>
        <v/>
      </c>
      <c r="J903" s="52" t="str">
        <f>IF(C903="","",_xlfn.XMATCH(C903,FitCurve!AF903:AF1902,-1))</f>
        <v/>
      </c>
      <c r="K903" s="52" t="str">
        <f>IF(C903="","",_xlfn.XMATCH(C903,FitCurve!AF903:AF1902,1))</f>
        <v/>
      </c>
      <c r="L903" s="3" t="str" cm="1">
        <f t="array" ref="L903">IF(C903="","",INDEX(FitCurve!$AE$3:$AE$1002,H903))</f>
        <v/>
      </c>
      <c r="M903" s="3" t="str" cm="1">
        <f t="array" ref="M903">IF(C903="","",INDEX(FitCurve!$AE$3:$AE$1002,I903))</f>
        <v/>
      </c>
      <c r="N903" s="3" t="str" cm="1">
        <f t="array" ref="N903">IF(C903="","",INDEX(FitCurve!$AF$3:$AF$1002,J903))</f>
        <v/>
      </c>
      <c r="O903" s="3" t="str" cm="1">
        <f t="array" ref="O903">IF(C903="","",INDEX(FitCurve!$AF$3:$AF$1002,K903))</f>
        <v/>
      </c>
      <c r="P903" s="3" t="str" cm="1">
        <f t="array" ref="P903">IF(C903="","",INDEX(FitCurve!$B$3:$B$1002,H903))</f>
        <v/>
      </c>
      <c r="Q903" s="3" t="str" cm="1">
        <f t="array" ref="Q903">IF(C903="","",INDEX(FitCurve!$B$3:$B$1002,I903))</f>
        <v/>
      </c>
      <c r="R903" s="3" t="str" cm="1">
        <f t="array" ref="R903">IF(C903="","",INDEX(FitCurve!$B$3:$B$1002,J903))</f>
        <v/>
      </c>
      <c r="S903" s="3" t="str" cm="1">
        <f t="array" ref="S903">IF(C903="","",INDEX(FitCurve!$B$3:$B$1002,K903))</f>
        <v/>
      </c>
    </row>
    <row r="904" spans="3:19" x14ac:dyDescent="0.25">
      <c r="C904" s="36"/>
      <c r="D904" s="3" t="str">
        <f>IF(C904="","",IF(OR(C904&gt;MAX(_xlfn.ANCHORARRAY(FitCurve!$E$3)),C904&lt;MIN(_xlfn.ANCHORARRAY(FitCurve!$E$3))),"Out of range",IF(CurveFitting!$N$3="5PL",10^(CurveFitting!$U$26-((LOG10(((CurveFitting!$U$25-CurveFitting!$U$24)/(C904-CurveFitting!$U$24))^(1/CurveFitting!$U$28)-1))/1)/CurveFitting!$U$27),
IF(CurveFitting!$N$3="4PL",10^(CurveFitting!$U$26-((LOG10((CurveFitting!$U$25-CurveFitting!$U$24)/(C904-CurveFitting!$U$24)-1))/CurveFitting!$U$27)),
IF(CurveFitting!$N$3="Linear",(C904-CurveFitting!$U$24)/CurveFitting!$U$25,
IF(CurveFitting!$N$3="Hyperbolic",CurveFitting!$U$25*C904/(CurveFitting!$U$24-C904),
IF(CurveFitting!$N$3="Exp1",CurveFitting!$U$26*LN(CurveFitting!$U$25/(CurveFitting!$U$25-C904)-CurveFitting!$U$24/(CurveFitting!$U$25-C904)),
IF(CurveFitting!$N$3="Exp2",CurveFitting!$U$26*LOG(CurveFitting!$U$24/(CurveFitting!$U$24-C904)-CurveFitting!$U$25/(CurveFitting!$U$24-C904)),""))))))))</f>
        <v/>
      </c>
      <c r="E904" s="3" t="str">
        <f>IFERROR(IF(C904="","",IF(OR(C904&gt;MAX(_xlfn.ANCHORARRAY(FitCurve!$E$3)),C904&lt;MIN(_xlfn.ANCHORARRAY(FitCurve!$E$3))),"Out of range","[ " &amp; TEXT(_xlfn.FORECAST.LINEAR(C904,R904:S904,N904:O904),"#.####") &amp; ", " &amp; TEXT(_xlfn.FORECAST.LINEAR(C904,P904:Q904,L904:M904),"#.####") &amp; " ]")),"")</f>
        <v/>
      </c>
      <c r="H904" s="52" t="str">
        <f>IF(C904="","",_xlfn.XMATCH(C904,FitCurve!AE904:AE1903,-1))</f>
        <v/>
      </c>
      <c r="I904" s="52" t="str">
        <f>IF(C904="","",_xlfn.XMATCH(C904,FitCurve!AE904:AE1903,1))</f>
        <v/>
      </c>
      <c r="J904" s="52" t="str">
        <f>IF(C904="","",_xlfn.XMATCH(C904,FitCurve!AF904:AF1903,-1))</f>
        <v/>
      </c>
      <c r="K904" s="52" t="str">
        <f>IF(C904="","",_xlfn.XMATCH(C904,FitCurve!AF904:AF1903,1))</f>
        <v/>
      </c>
      <c r="L904" s="3" t="str" cm="1">
        <f t="array" ref="L904">IF(C904="","",INDEX(FitCurve!$AE$3:$AE$1002,H904))</f>
        <v/>
      </c>
      <c r="M904" s="3" t="str" cm="1">
        <f t="array" ref="M904">IF(C904="","",INDEX(FitCurve!$AE$3:$AE$1002,I904))</f>
        <v/>
      </c>
      <c r="N904" s="3" t="str" cm="1">
        <f t="array" ref="N904">IF(C904="","",INDEX(FitCurve!$AF$3:$AF$1002,J904))</f>
        <v/>
      </c>
      <c r="O904" s="3" t="str" cm="1">
        <f t="array" ref="O904">IF(C904="","",INDEX(FitCurve!$AF$3:$AF$1002,K904))</f>
        <v/>
      </c>
      <c r="P904" s="3" t="str" cm="1">
        <f t="array" ref="P904">IF(C904="","",INDEX(FitCurve!$B$3:$B$1002,H904))</f>
        <v/>
      </c>
      <c r="Q904" s="3" t="str" cm="1">
        <f t="array" ref="Q904">IF(C904="","",INDEX(FitCurve!$B$3:$B$1002,I904))</f>
        <v/>
      </c>
      <c r="R904" s="3" t="str" cm="1">
        <f t="array" ref="R904">IF(C904="","",INDEX(FitCurve!$B$3:$B$1002,J904))</f>
        <v/>
      </c>
      <c r="S904" s="3" t="str" cm="1">
        <f t="array" ref="S904">IF(C904="","",INDEX(FitCurve!$B$3:$B$1002,K904))</f>
        <v/>
      </c>
    </row>
    <row r="905" spans="3:19" x14ac:dyDescent="0.25">
      <c r="C905" s="36"/>
      <c r="D905" s="3" t="str">
        <f>IF(C905="","",IF(OR(C905&gt;MAX(_xlfn.ANCHORARRAY(FitCurve!$E$3)),C905&lt;MIN(_xlfn.ANCHORARRAY(FitCurve!$E$3))),"Out of range",IF(CurveFitting!$N$3="5PL",10^(CurveFitting!$U$26-((LOG10(((CurveFitting!$U$25-CurveFitting!$U$24)/(C905-CurveFitting!$U$24))^(1/CurveFitting!$U$28)-1))/1)/CurveFitting!$U$27),
IF(CurveFitting!$N$3="4PL",10^(CurveFitting!$U$26-((LOG10((CurveFitting!$U$25-CurveFitting!$U$24)/(C905-CurveFitting!$U$24)-1))/CurveFitting!$U$27)),
IF(CurveFitting!$N$3="Linear",(C905-CurveFitting!$U$24)/CurveFitting!$U$25,
IF(CurveFitting!$N$3="Hyperbolic",CurveFitting!$U$25*C905/(CurveFitting!$U$24-C905),
IF(CurveFitting!$N$3="Exp1",CurveFitting!$U$26*LN(CurveFitting!$U$25/(CurveFitting!$U$25-C905)-CurveFitting!$U$24/(CurveFitting!$U$25-C905)),
IF(CurveFitting!$N$3="Exp2",CurveFitting!$U$26*LOG(CurveFitting!$U$24/(CurveFitting!$U$24-C905)-CurveFitting!$U$25/(CurveFitting!$U$24-C905)),""))))))))</f>
        <v/>
      </c>
      <c r="E905" s="3" t="str">
        <f>IFERROR(IF(C905="","",IF(OR(C905&gt;MAX(_xlfn.ANCHORARRAY(FitCurve!$E$3)),C905&lt;MIN(_xlfn.ANCHORARRAY(FitCurve!$E$3))),"Out of range","[ " &amp; TEXT(_xlfn.FORECAST.LINEAR(C905,R905:S905,N905:O905),"#.####") &amp; ", " &amp; TEXT(_xlfn.FORECAST.LINEAR(C905,P905:Q905,L905:M905),"#.####") &amp; " ]")),"")</f>
        <v/>
      </c>
      <c r="H905" s="52" t="str">
        <f>IF(C905="","",_xlfn.XMATCH(C905,FitCurve!AE905:AE1904,-1))</f>
        <v/>
      </c>
      <c r="I905" s="52" t="str">
        <f>IF(C905="","",_xlfn.XMATCH(C905,FitCurve!AE905:AE1904,1))</f>
        <v/>
      </c>
      <c r="J905" s="52" t="str">
        <f>IF(C905="","",_xlfn.XMATCH(C905,FitCurve!AF905:AF1904,-1))</f>
        <v/>
      </c>
      <c r="K905" s="52" t="str">
        <f>IF(C905="","",_xlfn.XMATCH(C905,FitCurve!AF905:AF1904,1))</f>
        <v/>
      </c>
      <c r="L905" s="3" t="str" cm="1">
        <f t="array" ref="L905">IF(C905="","",INDEX(FitCurve!$AE$3:$AE$1002,H905))</f>
        <v/>
      </c>
      <c r="M905" s="3" t="str" cm="1">
        <f t="array" ref="M905">IF(C905="","",INDEX(FitCurve!$AE$3:$AE$1002,I905))</f>
        <v/>
      </c>
      <c r="N905" s="3" t="str" cm="1">
        <f t="array" ref="N905">IF(C905="","",INDEX(FitCurve!$AF$3:$AF$1002,J905))</f>
        <v/>
      </c>
      <c r="O905" s="3" t="str" cm="1">
        <f t="array" ref="O905">IF(C905="","",INDEX(FitCurve!$AF$3:$AF$1002,K905))</f>
        <v/>
      </c>
      <c r="P905" s="3" t="str" cm="1">
        <f t="array" ref="P905">IF(C905="","",INDEX(FitCurve!$B$3:$B$1002,H905))</f>
        <v/>
      </c>
      <c r="Q905" s="3" t="str" cm="1">
        <f t="array" ref="Q905">IF(C905="","",INDEX(FitCurve!$B$3:$B$1002,I905))</f>
        <v/>
      </c>
      <c r="R905" s="3" t="str" cm="1">
        <f t="array" ref="R905">IF(C905="","",INDEX(FitCurve!$B$3:$B$1002,J905))</f>
        <v/>
      </c>
      <c r="S905" s="3" t="str" cm="1">
        <f t="array" ref="S905">IF(C905="","",INDEX(FitCurve!$B$3:$B$1002,K905))</f>
        <v/>
      </c>
    </row>
    <row r="906" spans="3:19" x14ac:dyDescent="0.25">
      <c r="C906" s="36"/>
      <c r="D906" s="3" t="str">
        <f>IF(C906="","",IF(OR(C906&gt;MAX(_xlfn.ANCHORARRAY(FitCurve!$E$3)),C906&lt;MIN(_xlfn.ANCHORARRAY(FitCurve!$E$3))),"Out of range",IF(CurveFitting!$N$3="5PL",10^(CurveFitting!$U$26-((LOG10(((CurveFitting!$U$25-CurveFitting!$U$24)/(C906-CurveFitting!$U$24))^(1/CurveFitting!$U$28)-1))/1)/CurveFitting!$U$27),
IF(CurveFitting!$N$3="4PL",10^(CurveFitting!$U$26-((LOG10((CurveFitting!$U$25-CurveFitting!$U$24)/(C906-CurveFitting!$U$24)-1))/CurveFitting!$U$27)),
IF(CurveFitting!$N$3="Linear",(C906-CurveFitting!$U$24)/CurveFitting!$U$25,
IF(CurveFitting!$N$3="Hyperbolic",CurveFitting!$U$25*C906/(CurveFitting!$U$24-C906),
IF(CurveFitting!$N$3="Exp1",CurveFitting!$U$26*LN(CurveFitting!$U$25/(CurveFitting!$U$25-C906)-CurveFitting!$U$24/(CurveFitting!$U$25-C906)),
IF(CurveFitting!$N$3="Exp2",CurveFitting!$U$26*LOG(CurveFitting!$U$24/(CurveFitting!$U$24-C906)-CurveFitting!$U$25/(CurveFitting!$U$24-C906)),""))))))))</f>
        <v/>
      </c>
      <c r="E906" s="3" t="str">
        <f>IFERROR(IF(C906="","",IF(OR(C906&gt;MAX(_xlfn.ANCHORARRAY(FitCurve!$E$3)),C906&lt;MIN(_xlfn.ANCHORARRAY(FitCurve!$E$3))),"Out of range","[ " &amp; TEXT(_xlfn.FORECAST.LINEAR(C906,R906:S906,N906:O906),"#.####") &amp; ", " &amp; TEXT(_xlfn.FORECAST.LINEAR(C906,P906:Q906,L906:M906),"#.####") &amp; " ]")),"")</f>
        <v/>
      </c>
      <c r="H906" s="52" t="str">
        <f>IF(C906="","",_xlfn.XMATCH(C906,FitCurve!AE906:AE1905,-1))</f>
        <v/>
      </c>
      <c r="I906" s="52" t="str">
        <f>IF(C906="","",_xlfn.XMATCH(C906,FitCurve!AE906:AE1905,1))</f>
        <v/>
      </c>
      <c r="J906" s="52" t="str">
        <f>IF(C906="","",_xlfn.XMATCH(C906,FitCurve!AF906:AF1905,-1))</f>
        <v/>
      </c>
      <c r="K906" s="52" t="str">
        <f>IF(C906="","",_xlfn.XMATCH(C906,FitCurve!AF906:AF1905,1))</f>
        <v/>
      </c>
      <c r="L906" s="3" t="str" cm="1">
        <f t="array" ref="L906">IF(C906="","",INDEX(FitCurve!$AE$3:$AE$1002,H906))</f>
        <v/>
      </c>
      <c r="M906" s="3" t="str" cm="1">
        <f t="array" ref="M906">IF(C906="","",INDEX(FitCurve!$AE$3:$AE$1002,I906))</f>
        <v/>
      </c>
      <c r="N906" s="3" t="str" cm="1">
        <f t="array" ref="N906">IF(C906="","",INDEX(FitCurve!$AF$3:$AF$1002,J906))</f>
        <v/>
      </c>
      <c r="O906" s="3" t="str" cm="1">
        <f t="array" ref="O906">IF(C906="","",INDEX(FitCurve!$AF$3:$AF$1002,K906))</f>
        <v/>
      </c>
      <c r="P906" s="3" t="str" cm="1">
        <f t="array" ref="P906">IF(C906="","",INDEX(FitCurve!$B$3:$B$1002,H906))</f>
        <v/>
      </c>
      <c r="Q906" s="3" t="str" cm="1">
        <f t="array" ref="Q906">IF(C906="","",INDEX(FitCurve!$B$3:$B$1002,I906))</f>
        <v/>
      </c>
      <c r="R906" s="3" t="str" cm="1">
        <f t="array" ref="R906">IF(C906="","",INDEX(FitCurve!$B$3:$B$1002,J906))</f>
        <v/>
      </c>
      <c r="S906" s="3" t="str" cm="1">
        <f t="array" ref="S906">IF(C906="","",INDEX(FitCurve!$B$3:$B$1002,K906))</f>
        <v/>
      </c>
    </row>
    <row r="907" spans="3:19" x14ac:dyDescent="0.25">
      <c r="C907" s="36"/>
      <c r="D907" s="3" t="str">
        <f>IF(C907="","",IF(OR(C907&gt;MAX(_xlfn.ANCHORARRAY(FitCurve!$E$3)),C907&lt;MIN(_xlfn.ANCHORARRAY(FitCurve!$E$3))),"Out of range",IF(CurveFitting!$N$3="5PL",10^(CurveFitting!$U$26-((LOG10(((CurveFitting!$U$25-CurveFitting!$U$24)/(C907-CurveFitting!$U$24))^(1/CurveFitting!$U$28)-1))/1)/CurveFitting!$U$27),
IF(CurveFitting!$N$3="4PL",10^(CurveFitting!$U$26-((LOG10((CurveFitting!$U$25-CurveFitting!$U$24)/(C907-CurveFitting!$U$24)-1))/CurveFitting!$U$27)),
IF(CurveFitting!$N$3="Linear",(C907-CurveFitting!$U$24)/CurveFitting!$U$25,
IF(CurveFitting!$N$3="Hyperbolic",CurveFitting!$U$25*C907/(CurveFitting!$U$24-C907),
IF(CurveFitting!$N$3="Exp1",CurveFitting!$U$26*LN(CurveFitting!$U$25/(CurveFitting!$U$25-C907)-CurveFitting!$U$24/(CurveFitting!$U$25-C907)),
IF(CurveFitting!$N$3="Exp2",CurveFitting!$U$26*LOG(CurveFitting!$U$24/(CurveFitting!$U$24-C907)-CurveFitting!$U$25/(CurveFitting!$U$24-C907)),""))))))))</f>
        <v/>
      </c>
      <c r="E907" s="3" t="str">
        <f>IFERROR(IF(C907="","",IF(OR(C907&gt;MAX(_xlfn.ANCHORARRAY(FitCurve!$E$3)),C907&lt;MIN(_xlfn.ANCHORARRAY(FitCurve!$E$3))),"Out of range","[ " &amp; TEXT(_xlfn.FORECAST.LINEAR(C907,R907:S907,N907:O907),"#.####") &amp; ", " &amp; TEXT(_xlfn.FORECAST.LINEAR(C907,P907:Q907,L907:M907),"#.####") &amp; " ]")),"")</f>
        <v/>
      </c>
      <c r="H907" s="52" t="str">
        <f>IF(C907="","",_xlfn.XMATCH(C907,FitCurve!AE907:AE1906,-1))</f>
        <v/>
      </c>
      <c r="I907" s="52" t="str">
        <f>IF(C907="","",_xlfn.XMATCH(C907,FitCurve!AE907:AE1906,1))</f>
        <v/>
      </c>
      <c r="J907" s="52" t="str">
        <f>IF(C907="","",_xlfn.XMATCH(C907,FitCurve!AF907:AF1906,-1))</f>
        <v/>
      </c>
      <c r="K907" s="52" t="str">
        <f>IF(C907="","",_xlfn.XMATCH(C907,FitCurve!AF907:AF1906,1))</f>
        <v/>
      </c>
      <c r="L907" s="3" t="str" cm="1">
        <f t="array" ref="L907">IF(C907="","",INDEX(FitCurve!$AE$3:$AE$1002,H907))</f>
        <v/>
      </c>
      <c r="M907" s="3" t="str" cm="1">
        <f t="array" ref="M907">IF(C907="","",INDEX(FitCurve!$AE$3:$AE$1002,I907))</f>
        <v/>
      </c>
      <c r="N907" s="3" t="str" cm="1">
        <f t="array" ref="N907">IF(C907="","",INDEX(FitCurve!$AF$3:$AF$1002,J907))</f>
        <v/>
      </c>
      <c r="O907" s="3" t="str" cm="1">
        <f t="array" ref="O907">IF(C907="","",INDEX(FitCurve!$AF$3:$AF$1002,K907))</f>
        <v/>
      </c>
      <c r="P907" s="3" t="str" cm="1">
        <f t="array" ref="P907">IF(C907="","",INDEX(FitCurve!$B$3:$B$1002,H907))</f>
        <v/>
      </c>
      <c r="Q907" s="3" t="str" cm="1">
        <f t="array" ref="Q907">IF(C907="","",INDEX(FitCurve!$B$3:$B$1002,I907))</f>
        <v/>
      </c>
      <c r="R907" s="3" t="str" cm="1">
        <f t="array" ref="R907">IF(C907="","",INDEX(FitCurve!$B$3:$B$1002,J907))</f>
        <v/>
      </c>
      <c r="S907" s="3" t="str" cm="1">
        <f t="array" ref="S907">IF(C907="","",INDEX(FitCurve!$B$3:$B$1002,K907))</f>
        <v/>
      </c>
    </row>
    <row r="908" spans="3:19" x14ac:dyDescent="0.25">
      <c r="C908" s="36"/>
      <c r="D908" s="3" t="str">
        <f>IF(C908="","",IF(OR(C908&gt;MAX(_xlfn.ANCHORARRAY(FitCurve!$E$3)),C908&lt;MIN(_xlfn.ANCHORARRAY(FitCurve!$E$3))),"Out of range",IF(CurveFitting!$N$3="5PL",10^(CurveFitting!$U$26-((LOG10(((CurveFitting!$U$25-CurveFitting!$U$24)/(C908-CurveFitting!$U$24))^(1/CurveFitting!$U$28)-1))/1)/CurveFitting!$U$27),
IF(CurveFitting!$N$3="4PL",10^(CurveFitting!$U$26-((LOG10((CurveFitting!$U$25-CurveFitting!$U$24)/(C908-CurveFitting!$U$24)-1))/CurveFitting!$U$27)),
IF(CurveFitting!$N$3="Linear",(C908-CurveFitting!$U$24)/CurveFitting!$U$25,
IF(CurveFitting!$N$3="Hyperbolic",CurveFitting!$U$25*C908/(CurveFitting!$U$24-C908),
IF(CurveFitting!$N$3="Exp1",CurveFitting!$U$26*LN(CurveFitting!$U$25/(CurveFitting!$U$25-C908)-CurveFitting!$U$24/(CurveFitting!$U$25-C908)),
IF(CurveFitting!$N$3="Exp2",CurveFitting!$U$26*LOG(CurveFitting!$U$24/(CurveFitting!$U$24-C908)-CurveFitting!$U$25/(CurveFitting!$U$24-C908)),""))))))))</f>
        <v/>
      </c>
      <c r="E908" s="3" t="str">
        <f>IFERROR(IF(C908="","",IF(OR(C908&gt;MAX(_xlfn.ANCHORARRAY(FitCurve!$E$3)),C908&lt;MIN(_xlfn.ANCHORARRAY(FitCurve!$E$3))),"Out of range","[ " &amp; TEXT(_xlfn.FORECAST.LINEAR(C908,R908:S908,N908:O908),"#.####") &amp; ", " &amp; TEXT(_xlfn.FORECAST.LINEAR(C908,P908:Q908,L908:M908),"#.####") &amp; " ]")),"")</f>
        <v/>
      </c>
      <c r="H908" s="52" t="str">
        <f>IF(C908="","",_xlfn.XMATCH(C908,FitCurve!AE908:AE1907,-1))</f>
        <v/>
      </c>
      <c r="I908" s="52" t="str">
        <f>IF(C908="","",_xlfn.XMATCH(C908,FitCurve!AE908:AE1907,1))</f>
        <v/>
      </c>
      <c r="J908" s="52" t="str">
        <f>IF(C908="","",_xlfn.XMATCH(C908,FitCurve!AF908:AF1907,-1))</f>
        <v/>
      </c>
      <c r="K908" s="52" t="str">
        <f>IF(C908="","",_xlfn.XMATCH(C908,FitCurve!AF908:AF1907,1))</f>
        <v/>
      </c>
      <c r="L908" s="3" t="str" cm="1">
        <f t="array" ref="L908">IF(C908="","",INDEX(FitCurve!$AE$3:$AE$1002,H908))</f>
        <v/>
      </c>
      <c r="M908" s="3" t="str" cm="1">
        <f t="array" ref="M908">IF(C908="","",INDEX(FitCurve!$AE$3:$AE$1002,I908))</f>
        <v/>
      </c>
      <c r="N908" s="3" t="str" cm="1">
        <f t="array" ref="N908">IF(C908="","",INDEX(FitCurve!$AF$3:$AF$1002,J908))</f>
        <v/>
      </c>
      <c r="O908" s="3" t="str" cm="1">
        <f t="array" ref="O908">IF(C908="","",INDEX(FitCurve!$AF$3:$AF$1002,K908))</f>
        <v/>
      </c>
      <c r="P908" s="3" t="str" cm="1">
        <f t="array" ref="P908">IF(C908="","",INDEX(FitCurve!$B$3:$B$1002,H908))</f>
        <v/>
      </c>
      <c r="Q908" s="3" t="str" cm="1">
        <f t="array" ref="Q908">IF(C908="","",INDEX(FitCurve!$B$3:$B$1002,I908))</f>
        <v/>
      </c>
      <c r="R908" s="3" t="str" cm="1">
        <f t="array" ref="R908">IF(C908="","",INDEX(FitCurve!$B$3:$B$1002,J908))</f>
        <v/>
      </c>
      <c r="S908" s="3" t="str" cm="1">
        <f t="array" ref="S908">IF(C908="","",INDEX(FitCurve!$B$3:$B$1002,K908))</f>
        <v/>
      </c>
    </row>
    <row r="909" spans="3:19" x14ac:dyDescent="0.25">
      <c r="C909" s="36"/>
      <c r="D909" s="3" t="str">
        <f>IF(C909="","",IF(OR(C909&gt;MAX(_xlfn.ANCHORARRAY(FitCurve!$E$3)),C909&lt;MIN(_xlfn.ANCHORARRAY(FitCurve!$E$3))),"Out of range",IF(CurveFitting!$N$3="5PL",10^(CurveFitting!$U$26-((LOG10(((CurveFitting!$U$25-CurveFitting!$U$24)/(C909-CurveFitting!$U$24))^(1/CurveFitting!$U$28)-1))/1)/CurveFitting!$U$27),
IF(CurveFitting!$N$3="4PL",10^(CurveFitting!$U$26-((LOG10((CurveFitting!$U$25-CurveFitting!$U$24)/(C909-CurveFitting!$U$24)-1))/CurveFitting!$U$27)),
IF(CurveFitting!$N$3="Linear",(C909-CurveFitting!$U$24)/CurveFitting!$U$25,
IF(CurveFitting!$N$3="Hyperbolic",CurveFitting!$U$25*C909/(CurveFitting!$U$24-C909),
IF(CurveFitting!$N$3="Exp1",CurveFitting!$U$26*LN(CurveFitting!$U$25/(CurveFitting!$U$25-C909)-CurveFitting!$U$24/(CurveFitting!$U$25-C909)),
IF(CurveFitting!$N$3="Exp2",CurveFitting!$U$26*LOG(CurveFitting!$U$24/(CurveFitting!$U$24-C909)-CurveFitting!$U$25/(CurveFitting!$U$24-C909)),""))))))))</f>
        <v/>
      </c>
      <c r="E909" s="3" t="str">
        <f>IFERROR(IF(C909="","",IF(OR(C909&gt;MAX(_xlfn.ANCHORARRAY(FitCurve!$E$3)),C909&lt;MIN(_xlfn.ANCHORARRAY(FitCurve!$E$3))),"Out of range","[ " &amp; TEXT(_xlfn.FORECAST.LINEAR(C909,R909:S909,N909:O909),"#.####") &amp; ", " &amp; TEXT(_xlfn.FORECAST.LINEAR(C909,P909:Q909,L909:M909),"#.####") &amp; " ]")),"")</f>
        <v/>
      </c>
      <c r="H909" s="52" t="str">
        <f>IF(C909="","",_xlfn.XMATCH(C909,FitCurve!AE909:AE1908,-1))</f>
        <v/>
      </c>
      <c r="I909" s="52" t="str">
        <f>IF(C909="","",_xlfn.XMATCH(C909,FitCurve!AE909:AE1908,1))</f>
        <v/>
      </c>
      <c r="J909" s="52" t="str">
        <f>IF(C909="","",_xlfn.XMATCH(C909,FitCurve!AF909:AF1908,-1))</f>
        <v/>
      </c>
      <c r="K909" s="52" t="str">
        <f>IF(C909="","",_xlfn.XMATCH(C909,FitCurve!AF909:AF1908,1))</f>
        <v/>
      </c>
      <c r="L909" s="3" t="str" cm="1">
        <f t="array" ref="L909">IF(C909="","",INDEX(FitCurve!$AE$3:$AE$1002,H909))</f>
        <v/>
      </c>
      <c r="M909" s="3" t="str" cm="1">
        <f t="array" ref="M909">IF(C909="","",INDEX(FitCurve!$AE$3:$AE$1002,I909))</f>
        <v/>
      </c>
      <c r="N909" s="3" t="str" cm="1">
        <f t="array" ref="N909">IF(C909="","",INDEX(FitCurve!$AF$3:$AF$1002,J909))</f>
        <v/>
      </c>
      <c r="O909" s="3" t="str" cm="1">
        <f t="array" ref="O909">IF(C909="","",INDEX(FitCurve!$AF$3:$AF$1002,K909))</f>
        <v/>
      </c>
      <c r="P909" s="3" t="str" cm="1">
        <f t="array" ref="P909">IF(C909="","",INDEX(FitCurve!$B$3:$B$1002,H909))</f>
        <v/>
      </c>
      <c r="Q909" s="3" t="str" cm="1">
        <f t="array" ref="Q909">IF(C909="","",INDEX(FitCurve!$B$3:$B$1002,I909))</f>
        <v/>
      </c>
      <c r="R909" s="3" t="str" cm="1">
        <f t="array" ref="R909">IF(C909="","",INDEX(FitCurve!$B$3:$B$1002,J909))</f>
        <v/>
      </c>
      <c r="S909" s="3" t="str" cm="1">
        <f t="array" ref="S909">IF(C909="","",INDEX(FitCurve!$B$3:$B$1002,K909))</f>
        <v/>
      </c>
    </row>
    <row r="910" spans="3:19" x14ac:dyDescent="0.25">
      <c r="C910" s="36"/>
      <c r="D910" s="3" t="str">
        <f>IF(C910="","",IF(OR(C910&gt;MAX(_xlfn.ANCHORARRAY(FitCurve!$E$3)),C910&lt;MIN(_xlfn.ANCHORARRAY(FitCurve!$E$3))),"Out of range",IF(CurveFitting!$N$3="5PL",10^(CurveFitting!$U$26-((LOG10(((CurveFitting!$U$25-CurveFitting!$U$24)/(C910-CurveFitting!$U$24))^(1/CurveFitting!$U$28)-1))/1)/CurveFitting!$U$27),
IF(CurveFitting!$N$3="4PL",10^(CurveFitting!$U$26-((LOG10((CurveFitting!$U$25-CurveFitting!$U$24)/(C910-CurveFitting!$U$24)-1))/CurveFitting!$U$27)),
IF(CurveFitting!$N$3="Linear",(C910-CurveFitting!$U$24)/CurveFitting!$U$25,
IF(CurveFitting!$N$3="Hyperbolic",CurveFitting!$U$25*C910/(CurveFitting!$U$24-C910),
IF(CurveFitting!$N$3="Exp1",CurveFitting!$U$26*LN(CurveFitting!$U$25/(CurveFitting!$U$25-C910)-CurveFitting!$U$24/(CurveFitting!$U$25-C910)),
IF(CurveFitting!$N$3="Exp2",CurveFitting!$U$26*LOG(CurveFitting!$U$24/(CurveFitting!$U$24-C910)-CurveFitting!$U$25/(CurveFitting!$U$24-C910)),""))))))))</f>
        <v/>
      </c>
      <c r="E910" s="3" t="str">
        <f>IFERROR(IF(C910="","",IF(OR(C910&gt;MAX(_xlfn.ANCHORARRAY(FitCurve!$E$3)),C910&lt;MIN(_xlfn.ANCHORARRAY(FitCurve!$E$3))),"Out of range","[ " &amp; TEXT(_xlfn.FORECAST.LINEAR(C910,R910:S910,N910:O910),"#.####") &amp; ", " &amp; TEXT(_xlfn.FORECAST.LINEAR(C910,P910:Q910,L910:M910),"#.####") &amp; " ]")),"")</f>
        <v/>
      </c>
      <c r="H910" s="52" t="str">
        <f>IF(C910="","",_xlfn.XMATCH(C910,FitCurve!AE910:AE1909,-1))</f>
        <v/>
      </c>
      <c r="I910" s="52" t="str">
        <f>IF(C910="","",_xlfn.XMATCH(C910,FitCurve!AE910:AE1909,1))</f>
        <v/>
      </c>
      <c r="J910" s="52" t="str">
        <f>IF(C910="","",_xlfn.XMATCH(C910,FitCurve!AF910:AF1909,-1))</f>
        <v/>
      </c>
      <c r="K910" s="52" t="str">
        <f>IF(C910="","",_xlfn.XMATCH(C910,FitCurve!AF910:AF1909,1))</f>
        <v/>
      </c>
      <c r="L910" s="3" t="str" cm="1">
        <f t="array" ref="L910">IF(C910="","",INDEX(FitCurve!$AE$3:$AE$1002,H910))</f>
        <v/>
      </c>
      <c r="M910" s="3" t="str" cm="1">
        <f t="array" ref="M910">IF(C910="","",INDEX(FitCurve!$AE$3:$AE$1002,I910))</f>
        <v/>
      </c>
      <c r="N910" s="3" t="str" cm="1">
        <f t="array" ref="N910">IF(C910="","",INDEX(FitCurve!$AF$3:$AF$1002,J910))</f>
        <v/>
      </c>
      <c r="O910" s="3" t="str" cm="1">
        <f t="array" ref="O910">IF(C910="","",INDEX(FitCurve!$AF$3:$AF$1002,K910))</f>
        <v/>
      </c>
      <c r="P910" s="3" t="str" cm="1">
        <f t="array" ref="P910">IF(C910="","",INDEX(FitCurve!$B$3:$B$1002,H910))</f>
        <v/>
      </c>
      <c r="Q910" s="3" t="str" cm="1">
        <f t="array" ref="Q910">IF(C910="","",INDEX(FitCurve!$B$3:$B$1002,I910))</f>
        <v/>
      </c>
      <c r="R910" s="3" t="str" cm="1">
        <f t="array" ref="R910">IF(C910="","",INDEX(FitCurve!$B$3:$B$1002,J910))</f>
        <v/>
      </c>
      <c r="S910" s="3" t="str" cm="1">
        <f t="array" ref="S910">IF(C910="","",INDEX(FitCurve!$B$3:$B$1002,K910))</f>
        <v/>
      </c>
    </row>
    <row r="911" spans="3:19" x14ac:dyDescent="0.25">
      <c r="C911" s="36"/>
      <c r="D911" s="3" t="str">
        <f>IF(C911="","",IF(OR(C911&gt;MAX(_xlfn.ANCHORARRAY(FitCurve!$E$3)),C911&lt;MIN(_xlfn.ANCHORARRAY(FitCurve!$E$3))),"Out of range",IF(CurveFitting!$N$3="5PL",10^(CurveFitting!$U$26-((LOG10(((CurveFitting!$U$25-CurveFitting!$U$24)/(C911-CurveFitting!$U$24))^(1/CurveFitting!$U$28)-1))/1)/CurveFitting!$U$27),
IF(CurveFitting!$N$3="4PL",10^(CurveFitting!$U$26-((LOG10((CurveFitting!$U$25-CurveFitting!$U$24)/(C911-CurveFitting!$U$24)-1))/CurveFitting!$U$27)),
IF(CurveFitting!$N$3="Linear",(C911-CurveFitting!$U$24)/CurveFitting!$U$25,
IF(CurveFitting!$N$3="Hyperbolic",CurveFitting!$U$25*C911/(CurveFitting!$U$24-C911),
IF(CurveFitting!$N$3="Exp1",CurveFitting!$U$26*LN(CurveFitting!$U$25/(CurveFitting!$U$25-C911)-CurveFitting!$U$24/(CurveFitting!$U$25-C911)),
IF(CurveFitting!$N$3="Exp2",CurveFitting!$U$26*LOG(CurveFitting!$U$24/(CurveFitting!$U$24-C911)-CurveFitting!$U$25/(CurveFitting!$U$24-C911)),""))))))))</f>
        <v/>
      </c>
      <c r="E911" s="3" t="str">
        <f>IFERROR(IF(C911="","",IF(OR(C911&gt;MAX(_xlfn.ANCHORARRAY(FitCurve!$E$3)),C911&lt;MIN(_xlfn.ANCHORARRAY(FitCurve!$E$3))),"Out of range","[ " &amp; TEXT(_xlfn.FORECAST.LINEAR(C911,R911:S911,N911:O911),"#.####") &amp; ", " &amp; TEXT(_xlfn.FORECAST.LINEAR(C911,P911:Q911,L911:M911),"#.####") &amp; " ]")),"")</f>
        <v/>
      </c>
      <c r="H911" s="52" t="str">
        <f>IF(C911="","",_xlfn.XMATCH(C911,FitCurve!AE911:AE1910,-1))</f>
        <v/>
      </c>
      <c r="I911" s="52" t="str">
        <f>IF(C911="","",_xlfn.XMATCH(C911,FitCurve!AE911:AE1910,1))</f>
        <v/>
      </c>
      <c r="J911" s="52" t="str">
        <f>IF(C911="","",_xlfn.XMATCH(C911,FitCurve!AF911:AF1910,-1))</f>
        <v/>
      </c>
      <c r="K911" s="52" t="str">
        <f>IF(C911="","",_xlfn.XMATCH(C911,FitCurve!AF911:AF1910,1))</f>
        <v/>
      </c>
      <c r="L911" s="3" t="str" cm="1">
        <f t="array" ref="L911">IF(C911="","",INDEX(FitCurve!$AE$3:$AE$1002,H911))</f>
        <v/>
      </c>
      <c r="M911" s="3" t="str" cm="1">
        <f t="array" ref="M911">IF(C911="","",INDEX(FitCurve!$AE$3:$AE$1002,I911))</f>
        <v/>
      </c>
      <c r="N911" s="3" t="str" cm="1">
        <f t="array" ref="N911">IF(C911="","",INDEX(FitCurve!$AF$3:$AF$1002,J911))</f>
        <v/>
      </c>
      <c r="O911" s="3" t="str" cm="1">
        <f t="array" ref="O911">IF(C911="","",INDEX(FitCurve!$AF$3:$AF$1002,K911))</f>
        <v/>
      </c>
      <c r="P911" s="3" t="str" cm="1">
        <f t="array" ref="P911">IF(C911="","",INDEX(FitCurve!$B$3:$B$1002,H911))</f>
        <v/>
      </c>
      <c r="Q911" s="3" t="str" cm="1">
        <f t="array" ref="Q911">IF(C911="","",INDEX(FitCurve!$B$3:$B$1002,I911))</f>
        <v/>
      </c>
      <c r="R911" s="3" t="str" cm="1">
        <f t="array" ref="R911">IF(C911="","",INDEX(FitCurve!$B$3:$B$1002,J911))</f>
        <v/>
      </c>
      <c r="S911" s="3" t="str" cm="1">
        <f t="array" ref="S911">IF(C911="","",INDEX(FitCurve!$B$3:$B$1002,K911))</f>
        <v/>
      </c>
    </row>
    <row r="912" spans="3:19" x14ac:dyDescent="0.25">
      <c r="C912" s="36"/>
      <c r="D912" s="3" t="str">
        <f>IF(C912="","",IF(OR(C912&gt;MAX(_xlfn.ANCHORARRAY(FitCurve!$E$3)),C912&lt;MIN(_xlfn.ANCHORARRAY(FitCurve!$E$3))),"Out of range",IF(CurveFitting!$N$3="5PL",10^(CurveFitting!$U$26-((LOG10(((CurveFitting!$U$25-CurveFitting!$U$24)/(C912-CurveFitting!$U$24))^(1/CurveFitting!$U$28)-1))/1)/CurveFitting!$U$27),
IF(CurveFitting!$N$3="4PL",10^(CurveFitting!$U$26-((LOG10((CurveFitting!$U$25-CurveFitting!$U$24)/(C912-CurveFitting!$U$24)-1))/CurveFitting!$U$27)),
IF(CurveFitting!$N$3="Linear",(C912-CurveFitting!$U$24)/CurveFitting!$U$25,
IF(CurveFitting!$N$3="Hyperbolic",CurveFitting!$U$25*C912/(CurveFitting!$U$24-C912),
IF(CurveFitting!$N$3="Exp1",CurveFitting!$U$26*LN(CurveFitting!$U$25/(CurveFitting!$U$25-C912)-CurveFitting!$U$24/(CurveFitting!$U$25-C912)),
IF(CurveFitting!$N$3="Exp2",CurveFitting!$U$26*LOG(CurveFitting!$U$24/(CurveFitting!$U$24-C912)-CurveFitting!$U$25/(CurveFitting!$U$24-C912)),""))))))))</f>
        <v/>
      </c>
      <c r="E912" s="3" t="str">
        <f>IFERROR(IF(C912="","",IF(OR(C912&gt;MAX(_xlfn.ANCHORARRAY(FitCurve!$E$3)),C912&lt;MIN(_xlfn.ANCHORARRAY(FitCurve!$E$3))),"Out of range","[ " &amp; TEXT(_xlfn.FORECAST.LINEAR(C912,R912:S912,N912:O912),"#.####") &amp; ", " &amp; TEXT(_xlfn.FORECAST.LINEAR(C912,P912:Q912,L912:M912),"#.####") &amp; " ]")),"")</f>
        <v/>
      </c>
      <c r="H912" s="52" t="str">
        <f>IF(C912="","",_xlfn.XMATCH(C912,FitCurve!AE912:AE1911,-1))</f>
        <v/>
      </c>
      <c r="I912" s="52" t="str">
        <f>IF(C912="","",_xlfn.XMATCH(C912,FitCurve!AE912:AE1911,1))</f>
        <v/>
      </c>
      <c r="J912" s="52" t="str">
        <f>IF(C912="","",_xlfn.XMATCH(C912,FitCurve!AF912:AF1911,-1))</f>
        <v/>
      </c>
      <c r="K912" s="52" t="str">
        <f>IF(C912="","",_xlfn.XMATCH(C912,FitCurve!AF912:AF1911,1))</f>
        <v/>
      </c>
      <c r="L912" s="3" t="str" cm="1">
        <f t="array" ref="L912">IF(C912="","",INDEX(FitCurve!$AE$3:$AE$1002,H912))</f>
        <v/>
      </c>
      <c r="M912" s="3" t="str" cm="1">
        <f t="array" ref="M912">IF(C912="","",INDEX(FitCurve!$AE$3:$AE$1002,I912))</f>
        <v/>
      </c>
      <c r="N912" s="3" t="str" cm="1">
        <f t="array" ref="N912">IF(C912="","",INDEX(FitCurve!$AF$3:$AF$1002,J912))</f>
        <v/>
      </c>
      <c r="O912" s="3" t="str" cm="1">
        <f t="array" ref="O912">IF(C912="","",INDEX(FitCurve!$AF$3:$AF$1002,K912))</f>
        <v/>
      </c>
      <c r="P912" s="3" t="str" cm="1">
        <f t="array" ref="P912">IF(C912="","",INDEX(FitCurve!$B$3:$B$1002,H912))</f>
        <v/>
      </c>
      <c r="Q912" s="3" t="str" cm="1">
        <f t="array" ref="Q912">IF(C912="","",INDEX(FitCurve!$B$3:$B$1002,I912))</f>
        <v/>
      </c>
      <c r="R912" s="3" t="str" cm="1">
        <f t="array" ref="R912">IF(C912="","",INDEX(FitCurve!$B$3:$B$1002,J912))</f>
        <v/>
      </c>
      <c r="S912" s="3" t="str" cm="1">
        <f t="array" ref="S912">IF(C912="","",INDEX(FitCurve!$B$3:$B$1002,K912))</f>
        <v/>
      </c>
    </row>
    <row r="913" spans="3:19" x14ac:dyDescent="0.25">
      <c r="C913" s="36"/>
      <c r="D913" s="3" t="str">
        <f>IF(C913="","",IF(OR(C913&gt;MAX(_xlfn.ANCHORARRAY(FitCurve!$E$3)),C913&lt;MIN(_xlfn.ANCHORARRAY(FitCurve!$E$3))),"Out of range",IF(CurveFitting!$N$3="5PL",10^(CurveFitting!$U$26-((LOG10(((CurveFitting!$U$25-CurveFitting!$U$24)/(C913-CurveFitting!$U$24))^(1/CurveFitting!$U$28)-1))/1)/CurveFitting!$U$27),
IF(CurveFitting!$N$3="4PL",10^(CurveFitting!$U$26-((LOG10((CurveFitting!$U$25-CurveFitting!$U$24)/(C913-CurveFitting!$U$24)-1))/CurveFitting!$U$27)),
IF(CurveFitting!$N$3="Linear",(C913-CurveFitting!$U$24)/CurveFitting!$U$25,
IF(CurveFitting!$N$3="Hyperbolic",CurveFitting!$U$25*C913/(CurveFitting!$U$24-C913),
IF(CurveFitting!$N$3="Exp1",CurveFitting!$U$26*LN(CurveFitting!$U$25/(CurveFitting!$U$25-C913)-CurveFitting!$U$24/(CurveFitting!$U$25-C913)),
IF(CurveFitting!$N$3="Exp2",CurveFitting!$U$26*LOG(CurveFitting!$U$24/(CurveFitting!$U$24-C913)-CurveFitting!$U$25/(CurveFitting!$U$24-C913)),""))))))))</f>
        <v/>
      </c>
      <c r="E913" s="3" t="str">
        <f>IFERROR(IF(C913="","",IF(OR(C913&gt;MAX(_xlfn.ANCHORARRAY(FitCurve!$E$3)),C913&lt;MIN(_xlfn.ANCHORARRAY(FitCurve!$E$3))),"Out of range","[ " &amp; TEXT(_xlfn.FORECAST.LINEAR(C913,R913:S913,N913:O913),"#.####") &amp; ", " &amp; TEXT(_xlfn.FORECAST.LINEAR(C913,P913:Q913,L913:M913),"#.####") &amp; " ]")),"")</f>
        <v/>
      </c>
      <c r="H913" s="52" t="str">
        <f>IF(C913="","",_xlfn.XMATCH(C913,FitCurve!AE913:AE1912,-1))</f>
        <v/>
      </c>
      <c r="I913" s="52" t="str">
        <f>IF(C913="","",_xlfn.XMATCH(C913,FitCurve!AE913:AE1912,1))</f>
        <v/>
      </c>
      <c r="J913" s="52" t="str">
        <f>IF(C913="","",_xlfn.XMATCH(C913,FitCurve!AF913:AF1912,-1))</f>
        <v/>
      </c>
      <c r="K913" s="52" t="str">
        <f>IF(C913="","",_xlfn.XMATCH(C913,FitCurve!AF913:AF1912,1))</f>
        <v/>
      </c>
      <c r="L913" s="3" t="str" cm="1">
        <f t="array" ref="L913">IF(C913="","",INDEX(FitCurve!$AE$3:$AE$1002,H913))</f>
        <v/>
      </c>
      <c r="M913" s="3" t="str" cm="1">
        <f t="array" ref="M913">IF(C913="","",INDEX(FitCurve!$AE$3:$AE$1002,I913))</f>
        <v/>
      </c>
      <c r="N913" s="3" t="str" cm="1">
        <f t="array" ref="N913">IF(C913="","",INDEX(FitCurve!$AF$3:$AF$1002,J913))</f>
        <v/>
      </c>
      <c r="O913" s="3" t="str" cm="1">
        <f t="array" ref="O913">IF(C913="","",INDEX(FitCurve!$AF$3:$AF$1002,K913))</f>
        <v/>
      </c>
      <c r="P913" s="3" t="str" cm="1">
        <f t="array" ref="P913">IF(C913="","",INDEX(FitCurve!$B$3:$B$1002,H913))</f>
        <v/>
      </c>
      <c r="Q913" s="3" t="str" cm="1">
        <f t="array" ref="Q913">IF(C913="","",INDEX(FitCurve!$B$3:$B$1002,I913))</f>
        <v/>
      </c>
      <c r="R913" s="3" t="str" cm="1">
        <f t="array" ref="R913">IF(C913="","",INDEX(FitCurve!$B$3:$B$1002,J913))</f>
        <v/>
      </c>
      <c r="S913" s="3" t="str" cm="1">
        <f t="array" ref="S913">IF(C913="","",INDEX(FitCurve!$B$3:$B$1002,K913))</f>
        <v/>
      </c>
    </row>
    <row r="914" spans="3:19" x14ac:dyDescent="0.25">
      <c r="C914" s="36"/>
      <c r="D914" s="3" t="str">
        <f>IF(C914="","",IF(OR(C914&gt;MAX(_xlfn.ANCHORARRAY(FitCurve!$E$3)),C914&lt;MIN(_xlfn.ANCHORARRAY(FitCurve!$E$3))),"Out of range",IF(CurveFitting!$N$3="5PL",10^(CurveFitting!$U$26-((LOG10(((CurveFitting!$U$25-CurveFitting!$U$24)/(C914-CurveFitting!$U$24))^(1/CurveFitting!$U$28)-1))/1)/CurveFitting!$U$27),
IF(CurveFitting!$N$3="4PL",10^(CurveFitting!$U$26-((LOG10((CurveFitting!$U$25-CurveFitting!$U$24)/(C914-CurveFitting!$U$24)-1))/CurveFitting!$U$27)),
IF(CurveFitting!$N$3="Linear",(C914-CurveFitting!$U$24)/CurveFitting!$U$25,
IF(CurveFitting!$N$3="Hyperbolic",CurveFitting!$U$25*C914/(CurveFitting!$U$24-C914),
IF(CurveFitting!$N$3="Exp1",CurveFitting!$U$26*LN(CurveFitting!$U$25/(CurveFitting!$U$25-C914)-CurveFitting!$U$24/(CurveFitting!$U$25-C914)),
IF(CurveFitting!$N$3="Exp2",CurveFitting!$U$26*LOG(CurveFitting!$U$24/(CurveFitting!$U$24-C914)-CurveFitting!$U$25/(CurveFitting!$U$24-C914)),""))))))))</f>
        <v/>
      </c>
      <c r="E914" s="3" t="str">
        <f>IFERROR(IF(C914="","",IF(OR(C914&gt;MAX(_xlfn.ANCHORARRAY(FitCurve!$E$3)),C914&lt;MIN(_xlfn.ANCHORARRAY(FitCurve!$E$3))),"Out of range","[ " &amp; TEXT(_xlfn.FORECAST.LINEAR(C914,R914:S914,N914:O914),"#.####") &amp; ", " &amp; TEXT(_xlfn.FORECAST.LINEAR(C914,P914:Q914,L914:M914),"#.####") &amp; " ]")),"")</f>
        <v/>
      </c>
      <c r="H914" s="52" t="str">
        <f>IF(C914="","",_xlfn.XMATCH(C914,FitCurve!AE914:AE1913,-1))</f>
        <v/>
      </c>
      <c r="I914" s="52" t="str">
        <f>IF(C914="","",_xlfn.XMATCH(C914,FitCurve!AE914:AE1913,1))</f>
        <v/>
      </c>
      <c r="J914" s="52" t="str">
        <f>IF(C914="","",_xlfn.XMATCH(C914,FitCurve!AF914:AF1913,-1))</f>
        <v/>
      </c>
      <c r="K914" s="52" t="str">
        <f>IF(C914="","",_xlfn.XMATCH(C914,FitCurve!AF914:AF1913,1))</f>
        <v/>
      </c>
      <c r="L914" s="3" t="str" cm="1">
        <f t="array" ref="L914">IF(C914="","",INDEX(FitCurve!$AE$3:$AE$1002,H914))</f>
        <v/>
      </c>
      <c r="M914" s="3" t="str" cm="1">
        <f t="array" ref="M914">IF(C914="","",INDEX(FitCurve!$AE$3:$AE$1002,I914))</f>
        <v/>
      </c>
      <c r="N914" s="3" t="str" cm="1">
        <f t="array" ref="N914">IF(C914="","",INDEX(FitCurve!$AF$3:$AF$1002,J914))</f>
        <v/>
      </c>
      <c r="O914" s="3" t="str" cm="1">
        <f t="array" ref="O914">IF(C914="","",INDEX(FitCurve!$AF$3:$AF$1002,K914))</f>
        <v/>
      </c>
      <c r="P914" s="3" t="str" cm="1">
        <f t="array" ref="P914">IF(C914="","",INDEX(FitCurve!$B$3:$B$1002,H914))</f>
        <v/>
      </c>
      <c r="Q914" s="3" t="str" cm="1">
        <f t="array" ref="Q914">IF(C914="","",INDEX(FitCurve!$B$3:$B$1002,I914))</f>
        <v/>
      </c>
      <c r="R914" s="3" t="str" cm="1">
        <f t="array" ref="R914">IF(C914="","",INDEX(FitCurve!$B$3:$B$1002,J914))</f>
        <v/>
      </c>
      <c r="S914" s="3" t="str" cm="1">
        <f t="array" ref="S914">IF(C914="","",INDEX(FitCurve!$B$3:$B$1002,K914))</f>
        <v/>
      </c>
    </row>
    <row r="915" spans="3:19" x14ac:dyDescent="0.25">
      <c r="C915" s="36"/>
      <c r="D915" s="3" t="str">
        <f>IF(C915="","",IF(OR(C915&gt;MAX(_xlfn.ANCHORARRAY(FitCurve!$E$3)),C915&lt;MIN(_xlfn.ANCHORARRAY(FitCurve!$E$3))),"Out of range",IF(CurveFitting!$N$3="5PL",10^(CurveFitting!$U$26-((LOG10(((CurveFitting!$U$25-CurveFitting!$U$24)/(C915-CurveFitting!$U$24))^(1/CurveFitting!$U$28)-1))/1)/CurveFitting!$U$27),
IF(CurveFitting!$N$3="4PL",10^(CurveFitting!$U$26-((LOG10((CurveFitting!$U$25-CurveFitting!$U$24)/(C915-CurveFitting!$U$24)-1))/CurveFitting!$U$27)),
IF(CurveFitting!$N$3="Linear",(C915-CurveFitting!$U$24)/CurveFitting!$U$25,
IF(CurveFitting!$N$3="Hyperbolic",CurveFitting!$U$25*C915/(CurveFitting!$U$24-C915),
IF(CurveFitting!$N$3="Exp1",CurveFitting!$U$26*LN(CurveFitting!$U$25/(CurveFitting!$U$25-C915)-CurveFitting!$U$24/(CurveFitting!$U$25-C915)),
IF(CurveFitting!$N$3="Exp2",CurveFitting!$U$26*LOG(CurveFitting!$U$24/(CurveFitting!$U$24-C915)-CurveFitting!$U$25/(CurveFitting!$U$24-C915)),""))))))))</f>
        <v/>
      </c>
      <c r="E915" s="3" t="str">
        <f>IFERROR(IF(C915="","",IF(OR(C915&gt;MAX(_xlfn.ANCHORARRAY(FitCurve!$E$3)),C915&lt;MIN(_xlfn.ANCHORARRAY(FitCurve!$E$3))),"Out of range","[ " &amp; TEXT(_xlfn.FORECAST.LINEAR(C915,R915:S915,N915:O915),"#.####") &amp; ", " &amp; TEXT(_xlfn.FORECAST.LINEAR(C915,P915:Q915,L915:M915),"#.####") &amp; " ]")),"")</f>
        <v/>
      </c>
      <c r="H915" s="52" t="str">
        <f>IF(C915="","",_xlfn.XMATCH(C915,FitCurve!AE915:AE1914,-1))</f>
        <v/>
      </c>
      <c r="I915" s="52" t="str">
        <f>IF(C915="","",_xlfn.XMATCH(C915,FitCurve!AE915:AE1914,1))</f>
        <v/>
      </c>
      <c r="J915" s="52" t="str">
        <f>IF(C915="","",_xlfn.XMATCH(C915,FitCurve!AF915:AF1914,-1))</f>
        <v/>
      </c>
      <c r="K915" s="52" t="str">
        <f>IF(C915="","",_xlfn.XMATCH(C915,FitCurve!AF915:AF1914,1))</f>
        <v/>
      </c>
      <c r="L915" s="3" t="str" cm="1">
        <f t="array" ref="L915">IF(C915="","",INDEX(FitCurve!$AE$3:$AE$1002,H915))</f>
        <v/>
      </c>
      <c r="M915" s="3" t="str" cm="1">
        <f t="array" ref="M915">IF(C915="","",INDEX(FitCurve!$AE$3:$AE$1002,I915))</f>
        <v/>
      </c>
      <c r="N915" s="3" t="str" cm="1">
        <f t="array" ref="N915">IF(C915="","",INDEX(FitCurve!$AF$3:$AF$1002,J915))</f>
        <v/>
      </c>
      <c r="O915" s="3" t="str" cm="1">
        <f t="array" ref="O915">IF(C915="","",INDEX(FitCurve!$AF$3:$AF$1002,K915))</f>
        <v/>
      </c>
      <c r="P915" s="3" t="str" cm="1">
        <f t="array" ref="P915">IF(C915="","",INDEX(FitCurve!$B$3:$B$1002,H915))</f>
        <v/>
      </c>
      <c r="Q915" s="3" t="str" cm="1">
        <f t="array" ref="Q915">IF(C915="","",INDEX(FitCurve!$B$3:$B$1002,I915))</f>
        <v/>
      </c>
      <c r="R915" s="3" t="str" cm="1">
        <f t="array" ref="R915">IF(C915="","",INDEX(FitCurve!$B$3:$B$1002,J915))</f>
        <v/>
      </c>
      <c r="S915" s="3" t="str" cm="1">
        <f t="array" ref="S915">IF(C915="","",INDEX(FitCurve!$B$3:$B$1002,K915))</f>
        <v/>
      </c>
    </row>
    <row r="916" spans="3:19" x14ac:dyDescent="0.25">
      <c r="C916" s="36"/>
      <c r="D916" s="3" t="str">
        <f>IF(C916="","",IF(OR(C916&gt;MAX(_xlfn.ANCHORARRAY(FitCurve!$E$3)),C916&lt;MIN(_xlfn.ANCHORARRAY(FitCurve!$E$3))),"Out of range",IF(CurveFitting!$N$3="5PL",10^(CurveFitting!$U$26-((LOG10(((CurveFitting!$U$25-CurveFitting!$U$24)/(C916-CurveFitting!$U$24))^(1/CurveFitting!$U$28)-1))/1)/CurveFitting!$U$27),
IF(CurveFitting!$N$3="4PL",10^(CurveFitting!$U$26-((LOG10((CurveFitting!$U$25-CurveFitting!$U$24)/(C916-CurveFitting!$U$24)-1))/CurveFitting!$U$27)),
IF(CurveFitting!$N$3="Linear",(C916-CurveFitting!$U$24)/CurveFitting!$U$25,
IF(CurveFitting!$N$3="Hyperbolic",CurveFitting!$U$25*C916/(CurveFitting!$U$24-C916),
IF(CurveFitting!$N$3="Exp1",CurveFitting!$U$26*LN(CurveFitting!$U$25/(CurveFitting!$U$25-C916)-CurveFitting!$U$24/(CurveFitting!$U$25-C916)),
IF(CurveFitting!$N$3="Exp2",CurveFitting!$U$26*LOG(CurveFitting!$U$24/(CurveFitting!$U$24-C916)-CurveFitting!$U$25/(CurveFitting!$U$24-C916)),""))))))))</f>
        <v/>
      </c>
      <c r="E916" s="3" t="str">
        <f>IFERROR(IF(C916="","",IF(OR(C916&gt;MAX(_xlfn.ANCHORARRAY(FitCurve!$E$3)),C916&lt;MIN(_xlfn.ANCHORARRAY(FitCurve!$E$3))),"Out of range","[ " &amp; TEXT(_xlfn.FORECAST.LINEAR(C916,R916:S916,N916:O916),"#.####") &amp; ", " &amp; TEXT(_xlfn.FORECAST.LINEAR(C916,P916:Q916,L916:M916),"#.####") &amp; " ]")),"")</f>
        <v/>
      </c>
      <c r="H916" s="52" t="str">
        <f>IF(C916="","",_xlfn.XMATCH(C916,FitCurve!AE916:AE1915,-1))</f>
        <v/>
      </c>
      <c r="I916" s="52" t="str">
        <f>IF(C916="","",_xlfn.XMATCH(C916,FitCurve!AE916:AE1915,1))</f>
        <v/>
      </c>
      <c r="J916" s="52" t="str">
        <f>IF(C916="","",_xlfn.XMATCH(C916,FitCurve!AF916:AF1915,-1))</f>
        <v/>
      </c>
      <c r="K916" s="52" t="str">
        <f>IF(C916="","",_xlfn.XMATCH(C916,FitCurve!AF916:AF1915,1))</f>
        <v/>
      </c>
      <c r="L916" s="3" t="str" cm="1">
        <f t="array" ref="L916">IF(C916="","",INDEX(FitCurve!$AE$3:$AE$1002,H916))</f>
        <v/>
      </c>
      <c r="M916" s="3" t="str" cm="1">
        <f t="array" ref="M916">IF(C916="","",INDEX(FitCurve!$AE$3:$AE$1002,I916))</f>
        <v/>
      </c>
      <c r="N916" s="3" t="str" cm="1">
        <f t="array" ref="N916">IF(C916="","",INDEX(FitCurve!$AF$3:$AF$1002,J916))</f>
        <v/>
      </c>
      <c r="O916" s="3" t="str" cm="1">
        <f t="array" ref="O916">IF(C916="","",INDEX(FitCurve!$AF$3:$AF$1002,K916))</f>
        <v/>
      </c>
      <c r="P916" s="3" t="str" cm="1">
        <f t="array" ref="P916">IF(C916="","",INDEX(FitCurve!$B$3:$B$1002,H916))</f>
        <v/>
      </c>
      <c r="Q916" s="3" t="str" cm="1">
        <f t="array" ref="Q916">IF(C916="","",INDEX(FitCurve!$B$3:$B$1002,I916))</f>
        <v/>
      </c>
      <c r="R916" s="3" t="str" cm="1">
        <f t="array" ref="R916">IF(C916="","",INDEX(FitCurve!$B$3:$B$1002,J916))</f>
        <v/>
      </c>
      <c r="S916" s="3" t="str" cm="1">
        <f t="array" ref="S916">IF(C916="","",INDEX(FitCurve!$B$3:$B$1002,K916))</f>
        <v/>
      </c>
    </row>
    <row r="917" spans="3:19" x14ac:dyDescent="0.25">
      <c r="C917" s="36"/>
      <c r="D917" s="3" t="str">
        <f>IF(C917="","",IF(OR(C917&gt;MAX(_xlfn.ANCHORARRAY(FitCurve!$E$3)),C917&lt;MIN(_xlfn.ANCHORARRAY(FitCurve!$E$3))),"Out of range",IF(CurveFitting!$N$3="5PL",10^(CurveFitting!$U$26-((LOG10(((CurveFitting!$U$25-CurveFitting!$U$24)/(C917-CurveFitting!$U$24))^(1/CurveFitting!$U$28)-1))/1)/CurveFitting!$U$27),
IF(CurveFitting!$N$3="4PL",10^(CurveFitting!$U$26-((LOG10((CurveFitting!$U$25-CurveFitting!$U$24)/(C917-CurveFitting!$U$24)-1))/CurveFitting!$U$27)),
IF(CurveFitting!$N$3="Linear",(C917-CurveFitting!$U$24)/CurveFitting!$U$25,
IF(CurveFitting!$N$3="Hyperbolic",CurveFitting!$U$25*C917/(CurveFitting!$U$24-C917),
IF(CurveFitting!$N$3="Exp1",CurveFitting!$U$26*LN(CurveFitting!$U$25/(CurveFitting!$U$25-C917)-CurveFitting!$U$24/(CurveFitting!$U$25-C917)),
IF(CurveFitting!$N$3="Exp2",CurveFitting!$U$26*LOG(CurveFitting!$U$24/(CurveFitting!$U$24-C917)-CurveFitting!$U$25/(CurveFitting!$U$24-C917)),""))))))))</f>
        <v/>
      </c>
      <c r="E917" s="3" t="str">
        <f>IFERROR(IF(C917="","",IF(OR(C917&gt;MAX(_xlfn.ANCHORARRAY(FitCurve!$E$3)),C917&lt;MIN(_xlfn.ANCHORARRAY(FitCurve!$E$3))),"Out of range","[ " &amp; TEXT(_xlfn.FORECAST.LINEAR(C917,R917:S917,N917:O917),"#.####") &amp; ", " &amp; TEXT(_xlfn.FORECAST.LINEAR(C917,P917:Q917,L917:M917),"#.####") &amp; " ]")),"")</f>
        <v/>
      </c>
      <c r="H917" s="52" t="str">
        <f>IF(C917="","",_xlfn.XMATCH(C917,FitCurve!AE917:AE1916,-1))</f>
        <v/>
      </c>
      <c r="I917" s="52" t="str">
        <f>IF(C917="","",_xlfn.XMATCH(C917,FitCurve!AE917:AE1916,1))</f>
        <v/>
      </c>
      <c r="J917" s="52" t="str">
        <f>IF(C917="","",_xlfn.XMATCH(C917,FitCurve!AF917:AF1916,-1))</f>
        <v/>
      </c>
      <c r="K917" s="52" t="str">
        <f>IF(C917="","",_xlfn.XMATCH(C917,FitCurve!AF917:AF1916,1))</f>
        <v/>
      </c>
      <c r="L917" s="3" t="str" cm="1">
        <f t="array" ref="L917">IF(C917="","",INDEX(FitCurve!$AE$3:$AE$1002,H917))</f>
        <v/>
      </c>
      <c r="M917" s="3" t="str" cm="1">
        <f t="array" ref="M917">IF(C917="","",INDEX(FitCurve!$AE$3:$AE$1002,I917))</f>
        <v/>
      </c>
      <c r="N917" s="3" t="str" cm="1">
        <f t="array" ref="N917">IF(C917="","",INDEX(FitCurve!$AF$3:$AF$1002,J917))</f>
        <v/>
      </c>
      <c r="O917" s="3" t="str" cm="1">
        <f t="array" ref="O917">IF(C917="","",INDEX(FitCurve!$AF$3:$AF$1002,K917))</f>
        <v/>
      </c>
      <c r="P917" s="3" t="str" cm="1">
        <f t="array" ref="P917">IF(C917="","",INDEX(FitCurve!$B$3:$B$1002,H917))</f>
        <v/>
      </c>
      <c r="Q917" s="3" t="str" cm="1">
        <f t="array" ref="Q917">IF(C917="","",INDEX(FitCurve!$B$3:$B$1002,I917))</f>
        <v/>
      </c>
      <c r="R917" s="3" t="str" cm="1">
        <f t="array" ref="R917">IF(C917="","",INDEX(FitCurve!$B$3:$B$1002,J917))</f>
        <v/>
      </c>
      <c r="S917" s="3" t="str" cm="1">
        <f t="array" ref="S917">IF(C917="","",INDEX(FitCurve!$B$3:$B$1002,K917))</f>
        <v/>
      </c>
    </row>
    <row r="918" spans="3:19" x14ac:dyDescent="0.25">
      <c r="C918" s="36"/>
      <c r="D918" s="3" t="str">
        <f>IF(C918="","",IF(OR(C918&gt;MAX(_xlfn.ANCHORARRAY(FitCurve!$E$3)),C918&lt;MIN(_xlfn.ANCHORARRAY(FitCurve!$E$3))),"Out of range",IF(CurveFitting!$N$3="5PL",10^(CurveFitting!$U$26-((LOG10(((CurveFitting!$U$25-CurveFitting!$U$24)/(C918-CurveFitting!$U$24))^(1/CurveFitting!$U$28)-1))/1)/CurveFitting!$U$27),
IF(CurveFitting!$N$3="4PL",10^(CurveFitting!$U$26-((LOG10((CurveFitting!$U$25-CurveFitting!$U$24)/(C918-CurveFitting!$U$24)-1))/CurveFitting!$U$27)),
IF(CurveFitting!$N$3="Linear",(C918-CurveFitting!$U$24)/CurveFitting!$U$25,
IF(CurveFitting!$N$3="Hyperbolic",CurveFitting!$U$25*C918/(CurveFitting!$U$24-C918),
IF(CurveFitting!$N$3="Exp1",CurveFitting!$U$26*LN(CurveFitting!$U$25/(CurveFitting!$U$25-C918)-CurveFitting!$U$24/(CurveFitting!$U$25-C918)),
IF(CurveFitting!$N$3="Exp2",CurveFitting!$U$26*LOG(CurveFitting!$U$24/(CurveFitting!$U$24-C918)-CurveFitting!$U$25/(CurveFitting!$U$24-C918)),""))))))))</f>
        <v/>
      </c>
      <c r="E918" s="3" t="str">
        <f>IFERROR(IF(C918="","",IF(OR(C918&gt;MAX(_xlfn.ANCHORARRAY(FitCurve!$E$3)),C918&lt;MIN(_xlfn.ANCHORARRAY(FitCurve!$E$3))),"Out of range","[ " &amp; TEXT(_xlfn.FORECAST.LINEAR(C918,R918:S918,N918:O918),"#.####") &amp; ", " &amp; TEXT(_xlfn.FORECAST.LINEAR(C918,P918:Q918,L918:M918),"#.####") &amp; " ]")),"")</f>
        <v/>
      </c>
      <c r="H918" s="52" t="str">
        <f>IF(C918="","",_xlfn.XMATCH(C918,FitCurve!AE918:AE1917,-1))</f>
        <v/>
      </c>
      <c r="I918" s="52" t="str">
        <f>IF(C918="","",_xlfn.XMATCH(C918,FitCurve!AE918:AE1917,1))</f>
        <v/>
      </c>
      <c r="J918" s="52" t="str">
        <f>IF(C918="","",_xlfn.XMATCH(C918,FitCurve!AF918:AF1917,-1))</f>
        <v/>
      </c>
      <c r="K918" s="52" t="str">
        <f>IF(C918="","",_xlfn.XMATCH(C918,FitCurve!AF918:AF1917,1))</f>
        <v/>
      </c>
      <c r="L918" s="3" t="str" cm="1">
        <f t="array" ref="L918">IF(C918="","",INDEX(FitCurve!$AE$3:$AE$1002,H918))</f>
        <v/>
      </c>
      <c r="M918" s="3" t="str" cm="1">
        <f t="array" ref="M918">IF(C918="","",INDEX(FitCurve!$AE$3:$AE$1002,I918))</f>
        <v/>
      </c>
      <c r="N918" s="3" t="str" cm="1">
        <f t="array" ref="N918">IF(C918="","",INDEX(FitCurve!$AF$3:$AF$1002,J918))</f>
        <v/>
      </c>
      <c r="O918" s="3" t="str" cm="1">
        <f t="array" ref="O918">IF(C918="","",INDEX(FitCurve!$AF$3:$AF$1002,K918))</f>
        <v/>
      </c>
      <c r="P918" s="3" t="str" cm="1">
        <f t="array" ref="P918">IF(C918="","",INDEX(FitCurve!$B$3:$B$1002,H918))</f>
        <v/>
      </c>
      <c r="Q918" s="3" t="str" cm="1">
        <f t="array" ref="Q918">IF(C918="","",INDEX(FitCurve!$B$3:$B$1002,I918))</f>
        <v/>
      </c>
      <c r="R918" s="3" t="str" cm="1">
        <f t="array" ref="R918">IF(C918="","",INDEX(FitCurve!$B$3:$B$1002,J918))</f>
        <v/>
      </c>
      <c r="S918" s="3" t="str" cm="1">
        <f t="array" ref="S918">IF(C918="","",INDEX(FitCurve!$B$3:$B$1002,K918))</f>
        <v/>
      </c>
    </row>
    <row r="919" spans="3:19" x14ac:dyDescent="0.25">
      <c r="C919" s="36"/>
      <c r="D919" s="3" t="str">
        <f>IF(C919="","",IF(OR(C919&gt;MAX(_xlfn.ANCHORARRAY(FitCurve!$E$3)),C919&lt;MIN(_xlfn.ANCHORARRAY(FitCurve!$E$3))),"Out of range",IF(CurveFitting!$N$3="5PL",10^(CurveFitting!$U$26-((LOG10(((CurveFitting!$U$25-CurveFitting!$U$24)/(C919-CurveFitting!$U$24))^(1/CurveFitting!$U$28)-1))/1)/CurveFitting!$U$27),
IF(CurveFitting!$N$3="4PL",10^(CurveFitting!$U$26-((LOG10((CurveFitting!$U$25-CurveFitting!$U$24)/(C919-CurveFitting!$U$24)-1))/CurveFitting!$U$27)),
IF(CurveFitting!$N$3="Linear",(C919-CurveFitting!$U$24)/CurveFitting!$U$25,
IF(CurveFitting!$N$3="Hyperbolic",CurveFitting!$U$25*C919/(CurveFitting!$U$24-C919),
IF(CurveFitting!$N$3="Exp1",CurveFitting!$U$26*LN(CurveFitting!$U$25/(CurveFitting!$U$25-C919)-CurveFitting!$U$24/(CurveFitting!$U$25-C919)),
IF(CurveFitting!$N$3="Exp2",CurveFitting!$U$26*LOG(CurveFitting!$U$24/(CurveFitting!$U$24-C919)-CurveFitting!$U$25/(CurveFitting!$U$24-C919)),""))))))))</f>
        <v/>
      </c>
      <c r="E919" s="3" t="str">
        <f>IFERROR(IF(C919="","",IF(OR(C919&gt;MAX(_xlfn.ANCHORARRAY(FitCurve!$E$3)),C919&lt;MIN(_xlfn.ANCHORARRAY(FitCurve!$E$3))),"Out of range","[ " &amp; TEXT(_xlfn.FORECAST.LINEAR(C919,R919:S919,N919:O919),"#.####") &amp; ", " &amp; TEXT(_xlfn.FORECAST.LINEAR(C919,P919:Q919,L919:M919),"#.####") &amp; " ]")),"")</f>
        <v/>
      </c>
      <c r="H919" s="52" t="str">
        <f>IF(C919="","",_xlfn.XMATCH(C919,FitCurve!AE919:AE1918,-1))</f>
        <v/>
      </c>
      <c r="I919" s="52" t="str">
        <f>IF(C919="","",_xlfn.XMATCH(C919,FitCurve!AE919:AE1918,1))</f>
        <v/>
      </c>
      <c r="J919" s="52" t="str">
        <f>IF(C919="","",_xlfn.XMATCH(C919,FitCurve!AF919:AF1918,-1))</f>
        <v/>
      </c>
      <c r="K919" s="52" t="str">
        <f>IF(C919="","",_xlfn.XMATCH(C919,FitCurve!AF919:AF1918,1))</f>
        <v/>
      </c>
      <c r="L919" s="3" t="str" cm="1">
        <f t="array" ref="L919">IF(C919="","",INDEX(FitCurve!$AE$3:$AE$1002,H919))</f>
        <v/>
      </c>
      <c r="M919" s="3" t="str" cm="1">
        <f t="array" ref="M919">IF(C919="","",INDEX(FitCurve!$AE$3:$AE$1002,I919))</f>
        <v/>
      </c>
      <c r="N919" s="3" t="str" cm="1">
        <f t="array" ref="N919">IF(C919="","",INDEX(FitCurve!$AF$3:$AF$1002,J919))</f>
        <v/>
      </c>
      <c r="O919" s="3" t="str" cm="1">
        <f t="array" ref="O919">IF(C919="","",INDEX(FitCurve!$AF$3:$AF$1002,K919))</f>
        <v/>
      </c>
      <c r="P919" s="3" t="str" cm="1">
        <f t="array" ref="P919">IF(C919="","",INDEX(FitCurve!$B$3:$B$1002,H919))</f>
        <v/>
      </c>
      <c r="Q919" s="3" t="str" cm="1">
        <f t="array" ref="Q919">IF(C919="","",INDEX(FitCurve!$B$3:$B$1002,I919))</f>
        <v/>
      </c>
      <c r="R919" s="3" t="str" cm="1">
        <f t="array" ref="R919">IF(C919="","",INDEX(FitCurve!$B$3:$B$1002,J919))</f>
        <v/>
      </c>
      <c r="S919" s="3" t="str" cm="1">
        <f t="array" ref="S919">IF(C919="","",INDEX(FitCurve!$B$3:$B$1002,K919))</f>
        <v/>
      </c>
    </row>
    <row r="920" spans="3:19" x14ac:dyDescent="0.25">
      <c r="C920" s="36"/>
      <c r="D920" s="3" t="str">
        <f>IF(C920="","",IF(OR(C920&gt;MAX(_xlfn.ANCHORARRAY(FitCurve!$E$3)),C920&lt;MIN(_xlfn.ANCHORARRAY(FitCurve!$E$3))),"Out of range",IF(CurveFitting!$N$3="5PL",10^(CurveFitting!$U$26-((LOG10(((CurveFitting!$U$25-CurveFitting!$U$24)/(C920-CurveFitting!$U$24))^(1/CurveFitting!$U$28)-1))/1)/CurveFitting!$U$27),
IF(CurveFitting!$N$3="4PL",10^(CurveFitting!$U$26-((LOG10((CurveFitting!$U$25-CurveFitting!$U$24)/(C920-CurveFitting!$U$24)-1))/CurveFitting!$U$27)),
IF(CurveFitting!$N$3="Linear",(C920-CurveFitting!$U$24)/CurveFitting!$U$25,
IF(CurveFitting!$N$3="Hyperbolic",CurveFitting!$U$25*C920/(CurveFitting!$U$24-C920),
IF(CurveFitting!$N$3="Exp1",CurveFitting!$U$26*LN(CurveFitting!$U$25/(CurveFitting!$U$25-C920)-CurveFitting!$U$24/(CurveFitting!$U$25-C920)),
IF(CurveFitting!$N$3="Exp2",CurveFitting!$U$26*LOG(CurveFitting!$U$24/(CurveFitting!$U$24-C920)-CurveFitting!$U$25/(CurveFitting!$U$24-C920)),""))))))))</f>
        <v/>
      </c>
      <c r="E920" s="3" t="str">
        <f>IFERROR(IF(C920="","",IF(OR(C920&gt;MAX(_xlfn.ANCHORARRAY(FitCurve!$E$3)),C920&lt;MIN(_xlfn.ANCHORARRAY(FitCurve!$E$3))),"Out of range","[ " &amp; TEXT(_xlfn.FORECAST.LINEAR(C920,R920:S920,N920:O920),"#.####") &amp; ", " &amp; TEXT(_xlfn.FORECAST.LINEAR(C920,P920:Q920,L920:M920),"#.####") &amp; " ]")),"")</f>
        <v/>
      </c>
      <c r="H920" s="52" t="str">
        <f>IF(C920="","",_xlfn.XMATCH(C920,FitCurve!AE920:AE1919,-1))</f>
        <v/>
      </c>
      <c r="I920" s="52" t="str">
        <f>IF(C920="","",_xlfn.XMATCH(C920,FitCurve!AE920:AE1919,1))</f>
        <v/>
      </c>
      <c r="J920" s="52" t="str">
        <f>IF(C920="","",_xlfn.XMATCH(C920,FitCurve!AF920:AF1919,-1))</f>
        <v/>
      </c>
      <c r="K920" s="52" t="str">
        <f>IF(C920="","",_xlfn.XMATCH(C920,FitCurve!AF920:AF1919,1))</f>
        <v/>
      </c>
      <c r="L920" s="3" t="str" cm="1">
        <f t="array" ref="L920">IF(C920="","",INDEX(FitCurve!$AE$3:$AE$1002,H920))</f>
        <v/>
      </c>
      <c r="M920" s="3" t="str" cm="1">
        <f t="array" ref="M920">IF(C920="","",INDEX(FitCurve!$AE$3:$AE$1002,I920))</f>
        <v/>
      </c>
      <c r="N920" s="3" t="str" cm="1">
        <f t="array" ref="N920">IF(C920="","",INDEX(FitCurve!$AF$3:$AF$1002,J920))</f>
        <v/>
      </c>
      <c r="O920" s="3" t="str" cm="1">
        <f t="array" ref="O920">IF(C920="","",INDEX(FitCurve!$AF$3:$AF$1002,K920))</f>
        <v/>
      </c>
      <c r="P920" s="3" t="str" cm="1">
        <f t="array" ref="P920">IF(C920="","",INDEX(FitCurve!$B$3:$B$1002,H920))</f>
        <v/>
      </c>
      <c r="Q920" s="3" t="str" cm="1">
        <f t="array" ref="Q920">IF(C920="","",INDEX(FitCurve!$B$3:$B$1002,I920))</f>
        <v/>
      </c>
      <c r="R920" s="3" t="str" cm="1">
        <f t="array" ref="R920">IF(C920="","",INDEX(FitCurve!$B$3:$B$1002,J920))</f>
        <v/>
      </c>
      <c r="S920" s="3" t="str" cm="1">
        <f t="array" ref="S920">IF(C920="","",INDEX(FitCurve!$B$3:$B$1002,K920))</f>
        <v/>
      </c>
    </row>
    <row r="921" spans="3:19" x14ac:dyDescent="0.25">
      <c r="C921" s="36"/>
      <c r="D921" s="3" t="str">
        <f>IF(C921="","",IF(OR(C921&gt;MAX(_xlfn.ANCHORARRAY(FitCurve!$E$3)),C921&lt;MIN(_xlfn.ANCHORARRAY(FitCurve!$E$3))),"Out of range",IF(CurveFitting!$N$3="5PL",10^(CurveFitting!$U$26-((LOG10(((CurveFitting!$U$25-CurveFitting!$U$24)/(C921-CurveFitting!$U$24))^(1/CurveFitting!$U$28)-1))/1)/CurveFitting!$U$27),
IF(CurveFitting!$N$3="4PL",10^(CurveFitting!$U$26-((LOG10((CurveFitting!$U$25-CurveFitting!$U$24)/(C921-CurveFitting!$U$24)-1))/CurveFitting!$U$27)),
IF(CurveFitting!$N$3="Linear",(C921-CurveFitting!$U$24)/CurveFitting!$U$25,
IF(CurveFitting!$N$3="Hyperbolic",CurveFitting!$U$25*C921/(CurveFitting!$U$24-C921),
IF(CurveFitting!$N$3="Exp1",CurveFitting!$U$26*LN(CurveFitting!$U$25/(CurveFitting!$U$25-C921)-CurveFitting!$U$24/(CurveFitting!$U$25-C921)),
IF(CurveFitting!$N$3="Exp2",CurveFitting!$U$26*LOG(CurveFitting!$U$24/(CurveFitting!$U$24-C921)-CurveFitting!$U$25/(CurveFitting!$U$24-C921)),""))))))))</f>
        <v/>
      </c>
      <c r="E921" s="3" t="str">
        <f>IFERROR(IF(C921="","",IF(OR(C921&gt;MAX(_xlfn.ANCHORARRAY(FitCurve!$E$3)),C921&lt;MIN(_xlfn.ANCHORARRAY(FitCurve!$E$3))),"Out of range","[ " &amp; TEXT(_xlfn.FORECAST.LINEAR(C921,R921:S921,N921:O921),"#.####") &amp; ", " &amp; TEXT(_xlfn.FORECAST.LINEAR(C921,P921:Q921,L921:M921),"#.####") &amp; " ]")),"")</f>
        <v/>
      </c>
      <c r="H921" s="52" t="str">
        <f>IF(C921="","",_xlfn.XMATCH(C921,FitCurve!AE921:AE1920,-1))</f>
        <v/>
      </c>
      <c r="I921" s="52" t="str">
        <f>IF(C921="","",_xlfn.XMATCH(C921,FitCurve!AE921:AE1920,1))</f>
        <v/>
      </c>
      <c r="J921" s="52" t="str">
        <f>IF(C921="","",_xlfn.XMATCH(C921,FitCurve!AF921:AF1920,-1))</f>
        <v/>
      </c>
      <c r="K921" s="52" t="str">
        <f>IF(C921="","",_xlfn.XMATCH(C921,FitCurve!AF921:AF1920,1))</f>
        <v/>
      </c>
      <c r="L921" s="3" t="str" cm="1">
        <f t="array" ref="L921">IF(C921="","",INDEX(FitCurve!$AE$3:$AE$1002,H921))</f>
        <v/>
      </c>
      <c r="M921" s="3" t="str" cm="1">
        <f t="array" ref="M921">IF(C921="","",INDEX(FitCurve!$AE$3:$AE$1002,I921))</f>
        <v/>
      </c>
      <c r="N921" s="3" t="str" cm="1">
        <f t="array" ref="N921">IF(C921="","",INDEX(FitCurve!$AF$3:$AF$1002,J921))</f>
        <v/>
      </c>
      <c r="O921" s="3" t="str" cm="1">
        <f t="array" ref="O921">IF(C921="","",INDEX(FitCurve!$AF$3:$AF$1002,K921))</f>
        <v/>
      </c>
      <c r="P921" s="3" t="str" cm="1">
        <f t="array" ref="P921">IF(C921="","",INDEX(FitCurve!$B$3:$B$1002,H921))</f>
        <v/>
      </c>
      <c r="Q921" s="3" t="str" cm="1">
        <f t="array" ref="Q921">IF(C921="","",INDEX(FitCurve!$B$3:$B$1002,I921))</f>
        <v/>
      </c>
      <c r="R921" s="3" t="str" cm="1">
        <f t="array" ref="R921">IF(C921="","",INDEX(FitCurve!$B$3:$B$1002,J921))</f>
        <v/>
      </c>
      <c r="S921" s="3" t="str" cm="1">
        <f t="array" ref="S921">IF(C921="","",INDEX(FitCurve!$B$3:$B$1002,K921))</f>
        <v/>
      </c>
    </row>
    <row r="922" spans="3:19" x14ac:dyDescent="0.25">
      <c r="C922" s="36"/>
      <c r="D922" s="3" t="str">
        <f>IF(C922="","",IF(OR(C922&gt;MAX(_xlfn.ANCHORARRAY(FitCurve!$E$3)),C922&lt;MIN(_xlfn.ANCHORARRAY(FitCurve!$E$3))),"Out of range",IF(CurveFitting!$N$3="5PL",10^(CurveFitting!$U$26-((LOG10(((CurveFitting!$U$25-CurveFitting!$U$24)/(C922-CurveFitting!$U$24))^(1/CurveFitting!$U$28)-1))/1)/CurveFitting!$U$27),
IF(CurveFitting!$N$3="4PL",10^(CurveFitting!$U$26-((LOG10((CurveFitting!$U$25-CurveFitting!$U$24)/(C922-CurveFitting!$U$24)-1))/CurveFitting!$U$27)),
IF(CurveFitting!$N$3="Linear",(C922-CurveFitting!$U$24)/CurveFitting!$U$25,
IF(CurveFitting!$N$3="Hyperbolic",CurveFitting!$U$25*C922/(CurveFitting!$U$24-C922),
IF(CurveFitting!$N$3="Exp1",CurveFitting!$U$26*LN(CurveFitting!$U$25/(CurveFitting!$U$25-C922)-CurveFitting!$U$24/(CurveFitting!$U$25-C922)),
IF(CurveFitting!$N$3="Exp2",CurveFitting!$U$26*LOG(CurveFitting!$U$24/(CurveFitting!$U$24-C922)-CurveFitting!$U$25/(CurveFitting!$U$24-C922)),""))))))))</f>
        <v/>
      </c>
      <c r="E922" s="3" t="str">
        <f>IFERROR(IF(C922="","",IF(OR(C922&gt;MAX(_xlfn.ANCHORARRAY(FitCurve!$E$3)),C922&lt;MIN(_xlfn.ANCHORARRAY(FitCurve!$E$3))),"Out of range","[ " &amp; TEXT(_xlfn.FORECAST.LINEAR(C922,R922:S922,N922:O922),"#.####") &amp; ", " &amp; TEXT(_xlfn.FORECAST.LINEAR(C922,P922:Q922,L922:M922),"#.####") &amp; " ]")),"")</f>
        <v/>
      </c>
      <c r="H922" s="52" t="str">
        <f>IF(C922="","",_xlfn.XMATCH(C922,FitCurve!AE922:AE1921,-1))</f>
        <v/>
      </c>
      <c r="I922" s="52" t="str">
        <f>IF(C922="","",_xlfn.XMATCH(C922,FitCurve!AE922:AE1921,1))</f>
        <v/>
      </c>
      <c r="J922" s="52" t="str">
        <f>IF(C922="","",_xlfn.XMATCH(C922,FitCurve!AF922:AF1921,-1))</f>
        <v/>
      </c>
      <c r="K922" s="52" t="str">
        <f>IF(C922="","",_xlfn.XMATCH(C922,FitCurve!AF922:AF1921,1))</f>
        <v/>
      </c>
      <c r="L922" s="3" t="str" cm="1">
        <f t="array" ref="L922">IF(C922="","",INDEX(FitCurve!$AE$3:$AE$1002,H922))</f>
        <v/>
      </c>
      <c r="M922" s="3" t="str" cm="1">
        <f t="array" ref="M922">IF(C922="","",INDEX(FitCurve!$AE$3:$AE$1002,I922))</f>
        <v/>
      </c>
      <c r="N922" s="3" t="str" cm="1">
        <f t="array" ref="N922">IF(C922="","",INDEX(FitCurve!$AF$3:$AF$1002,J922))</f>
        <v/>
      </c>
      <c r="O922" s="3" t="str" cm="1">
        <f t="array" ref="O922">IF(C922="","",INDEX(FitCurve!$AF$3:$AF$1002,K922))</f>
        <v/>
      </c>
      <c r="P922" s="3" t="str" cm="1">
        <f t="array" ref="P922">IF(C922="","",INDEX(FitCurve!$B$3:$B$1002,H922))</f>
        <v/>
      </c>
      <c r="Q922" s="3" t="str" cm="1">
        <f t="array" ref="Q922">IF(C922="","",INDEX(FitCurve!$B$3:$B$1002,I922))</f>
        <v/>
      </c>
      <c r="R922" s="3" t="str" cm="1">
        <f t="array" ref="R922">IF(C922="","",INDEX(FitCurve!$B$3:$B$1002,J922))</f>
        <v/>
      </c>
      <c r="S922" s="3" t="str" cm="1">
        <f t="array" ref="S922">IF(C922="","",INDEX(FitCurve!$B$3:$B$1002,K922))</f>
        <v/>
      </c>
    </row>
    <row r="923" spans="3:19" x14ac:dyDescent="0.25">
      <c r="C923" s="36"/>
      <c r="D923" s="3" t="str">
        <f>IF(C923="","",IF(OR(C923&gt;MAX(_xlfn.ANCHORARRAY(FitCurve!$E$3)),C923&lt;MIN(_xlfn.ANCHORARRAY(FitCurve!$E$3))),"Out of range",IF(CurveFitting!$N$3="5PL",10^(CurveFitting!$U$26-((LOG10(((CurveFitting!$U$25-CurveFitting!$U$24)/(C923-CurveFitting!$U$24))^(1/CurveFitting!$U$28)-1))/1)/CurveFitting!$U$27),
IF(CurveFitting!$N$3="4PL",10^(CurveFitting!$U$26-((LOG10((CurveFitting!$U$25-CurveFitting!$U$24)/(C923-CurveFitting!$U$24)-1))/CurveFitting!$U$27)),
IF(CurveFitting!$N$3="Linear",(C923-CurveFitting!$U$24)/CurveFitting!$U$25,
IF(CurveFitting!$N$3="Hyperbolic",CurveFitting!$U$25*C923/(CurveFitting!$U$24-C923),
IF(CurveFitting!$N$3="Exp1",CurveFitting!$U$26*LN(CurveFitting!$U$25/(CurveFitting!$U$25-C923)-CurveFitting!$U$24/(CurveFitting!$U$25-C923)),
IF(CurveFitting!$N$3="Exp2",CurveFitting!$U$26*LOG(CurveFitting!$U$24/(CurveFitting!$U$24-C923)-CurveFitting!$U$25/(CurveFitting!$U$24-C923)),""))))))))</f>
        <v/>
      </c>
      <c r="E923" s="3" t="str">
        <f>IFERROR(IF(C923="","",IF(OR(C923&gt;MAX(_xlfn.ANCHORARRAY(FitCurve!$E$3)),C923&lt;MIN(_xlfn.ANCHORARRAY(FitCurve!$E$3))),"Out of range","[ " &amp; TEXT(_xlfn.FORECAST.LINEAR(C923,R923:S923,N923:O923),"#.####") &amp; ", " &amp; TEXT(_xlfn.FORECAST.LINEAR(C923,P923:Q923,L923:M923),"#.####") &amp; " ]")),"")</f>
        <v/>
      </c>
      <c r="H923" s="52" t="str">
        <f>IF(C923="","",_xlfn.XMATCH(C923,FitCurve!AE923:AE1922,-1))</f>
        <v/>
      </c>
      <c r="I923" s="52" t="str">
        <f>IF(C923="","",_xlfn.XMATCH(C923,FitCurve!AE923:AE1922,1))</f>
        <v/>
      </c>
      <c r="J923" s="52" t="str">
        <f>IF(C923="","",_xlfn.XMATCH(C923,FitCurve!AF923:AF1922,-1))</f>
        <v/>
      </c>
      <c r="K923" s="52" t="str">
        <f>IF(C923="","",_xlfn.XMATCH(C923,FitCurve!AF923:AF1922,1))</f>
        <v/>
      </c>
      <c r="L923" s="3" t="str" cm="1">
        <f t="array" ref="L923">IF(C923="","",INDEX(FitCurve!$AE$3:$AE$1002,H923))</f>
        <v/>
      </c>
      <c r="M923" s="3" t="str" cm="1">
        <f t="array" ref="M923">IF(C923="","",INDEX(FitCurve!$AE$3:$AE$1002,I923))</f>
        <v/>
      </c>
      <c r="N923" s="3" t="str" cm="1">
        <f t="array" ref="N923">IF(C923="","",INDEX(FitCurve!$AF$3:$AF$1002,J923))</f>
        <v/>
      </c>
      <c r="O923" s="3" t="str" cm="1">
        <f t="array" ref="O923">IF(C923="","",INDEX(FitCurve!$AF$3:$AF$1002,K923))</f>
        <v/>
      </c>
      <c r="P923" s="3" t="str" cm="1">
        <f t="array" ref="P923">IF(C923="","",INDEX(FitCurve!$B$3:$B$1002,H923))</f>
        <v/>
      </c>
      <c r="Q923" s="3" t="str" cm="1">
        <f t="array" ref="Q923">IF(C923="","",INDEX(FitCurve!$B$3:$B$1002,I923))</f>
        <v/>
      </c>
      <c r="R923" s="3" t="str" cm="1">
        <f t="array" ref="R923">IF(C923="","",INDEX(FitCurve!$B$3:$B$1002,J923))</f>
        <v/>
      </c>
      <c r="S923" s="3" t="str" cm="1">
        <f t="array" ref="S923">IF(C923="","",INDEX(FitCurve!$B$3:$B$1002,K923))</f>
        <v/>
      </c>
    </row>
    <row r="924" spans="3:19" x14ac:dyDescent="0.25">
      <c r="C924" s="36"/>
      <c r="D924" s="3" t="str">
        <f>IF(C924="","",IF(OR(C924&gt;MAX(_xlfn.ANCHORARRAY(FitCurve!$E$3)),C924&lt;MIN(_xlfn.ANCHORARRAY(FitCurve!$E$3))),"Out of range",IF(CurveFitting!$N$3="5PL",10^(CurveFitting!$U$26-((LOG10(((CurveFitting!$U$25-CurveFitting!$U$24)/(C924-CurveFitting!$U$24))^(1/CurveFitting!$U$28)-1))/1)/CurveFitting!$U$27),
IF(CurveFitting!$N$3="4PL",10^(CurveFitting!$U$26-((LOG10((CurveFitting!$U$25-CurveFitting!$U$24)/(C924-CurveFitting!$U$24)-1))/CurveFitting!$U$27)),
IF(CurveFitting!$N$3="Linear",(C924-CurveFitting!$U$24)/CurveFitting!$U$25,
IF(CurveFitting!$N$3="Hyperbolic",CurveFitting!$U$25*C924/(CurveFitting!$U$24-C924),
IF(CurveFitting!$N$3="Exp1",CurveFitting!$U$26*LN(CurveFitting!$U$25/(CurveFitting!$U$25-C924)-CurveFitting!$U$24/(CurveFitting!$U$25-C924)),
IF(CurveFitting!$N$3="Exp2",CurveFitting!$U$26*LOG(CurveFitting!$U$24/(CurveFitting!$U$24-C924)-CurveFitting!$U$25/(CurveFitting!$U$24-C924)),""))))))))</f>
        <v/>
      </c>
      <c r="E924" s="3" t="str">
        <f>IFERROR(IF(C924="","",IF(OR(C924&gt;MAX(_xlfn.ANCHORARRAY(FitCurve!$E$3)),C924&lt;MIN(_xlfn.ANCHORARRAY(FitCurve!$E$3))),"Out of range","[ " &amp; TEXT(_xlfn.FORECAST.LINEAR(C924,R924:S924,N924:O924),"#.####") &amp; ", " &amp; TEXT(_xlfn.FORECAST.LINEAR(C924,P924:Q924,L924:M924),"#.####") &amp; " ]")),"")</f>
        <v/>
      </c>
      <c r="H924" s="52" t="str">
        <f>IF(C924="","",_xlfn.XMATCH(C924,FitCurve!AE924:AE1923,-1))</f>
        <v/>
      </c>
      <c r="I924" s="52" t="str">
        <f>IF(C924="","",_xlfn.XMATCH(C924,FitCurve!AE924:AE1923,1))</f>
        <v/>
      </c>
      <c r="J924" s="52" t="str">
        <f>IF(C924="","",_xlfn.XMATCH(C924,FitCurve!AF924:AF1923,-1))</f>
        <v/>
      </c>
      <c r="K924" s="52" t="str">
        <f>IF(C924="","",_xlfn.XMATCH(C924,FitCurve!AF924:AF1923,1))</f>
        <v/>
      </c>
      <c r="L924" s="3" t="str" cm="1">
        <f t="array" ref="L924">IF(C924="","",INDEX(FitCurve!$AE$3:$AE$1002,H924))</f>
        <v/>
      </c>
      <c r="M924" s="3" t="str" cm="1">
        <f t="array" ref="M924">IF(C924="","",INDEX(FitCurve!$AE$3:$AE$1002,I924))</f>
        <v/>
      </c>
      <c r="N924" s="3" t="str" cm="1">
        <f t="array" ref="N924">IF(C924="","",INDEX(FitCurve!$AF$3:$AF$1002,J924))</f>
        <v/>
      </c>
      <c r="O924" s="3" t="str" cm="1">
        <f t="array" ref="O924">IF(C924="","",INDEX(FitCurve!$AF$3:$AF$1002,K924))</f>
        <v/>
      </c>
      <c r="P924" s="3" t="str" cm="1">
        <f t="array" ref="P924">IF(C924="","",INDEX(FitCurve!$B$3:$B$1002,H924))</f>
        <v/>
      </c>
      <c r="Q924" s="3" t="str" cm="1">
        <f t="array" ref="Q924">IF(C924="","",INDEX(FitCurve!$B$3:$B$1002,I924))</f>
        <v/>
      </c>
      <c r="R924" s="3" t="str" cm="1">
        <f t="array" ref="R924">IF(C924="","",INDEX(FitCurve!$B$3:$B$1002,J924))</f>
        <v/>
      </c>
      <c r="S924" s="3" t="str" cm="1">
        <f t="array" ref="S924">IF(C924="","",INDEX(FitCurve!$B$3:$B$1002,K924))</f>
        <v/>
      </c>
    </row>
    <row r="925" spans="3:19" x14ac:dyDescent="0.25">
      <c r="C925" s="36"/>
      <c r="D925" s="3" t="str">
        <f>IF(C925="","",IF(OR(C925&gt;MAX(_xlfn.ANCHORARRAY(FitCurve!$E$3)),C925&lt;MIN(_xlfn.ANCHORARRAY(FitCurve!$E$3))),"Out of range",IF(CurveFitting!$N$3="5PL",10^(CurveFitting!$U$26-((LOG10(((CurveFitting!$U$25-CurveFitting!$U$24)/(C925-CurveFitting!$U$24))^(1/CurveFitting!$U$28)-1))/1)/CurveFitting!$U$27),
IF(CurveFitting!$N$3="4PL",10^(CurveFitting!$U$26-((LOG10((CurveFitting!$U$25-CurveFitting!$U$24)/(C925-CurveFitting!$U$24)-1))/CurveFitting!$U$27)),
IF(CurveFitting!$N$3="Linear",(C925-CurveFitting!$U$24)/CurveFitting!$U$25,
IF(CurveFitting!$N$3="Hyperbolic",CurveFitting!$U$25*C925/(CurveFitting!$U$24-C925),
IF(CurveFitting!$N$3="Exp1",CurveFitting!$U$26*LN(CurveFitting!$U$25/(CurveFitting!$U$25-C925)-CurveFitting!$U$24/(CurveFitting!$U$25-C925)),
IF(CurveFitting!$N$3="Exp2",CurveFitting!$U$26*LOG(CurveFitting!$U$24/(CurveFitting!$U$24-C925)-CurveFitting!$U$25/(CurveFitting!$U$24-C925)),""))))))))</f>
        <v/>
      </c>
      <c r="E925" s="3" t="str">
        <f>IFERROR(IF(C925="","",IF(OR(C925&gt;MAX(_xlfn.ANCHORARRAY(FitCurve!$E$3)),C925&lt;MIN(_xlfn.ANCHORARRAY(FitCurve!$E$3))),"Out of range","[ " &amp; TEXT(_xlfn.FORECAST.LINEAR(C925,R925:S925,N925:O925),"#.####") &amp; ", " &amp; TEXT(_xlfn.FORECAST.LINEAR(C925,P925:Q925,L925:M925),"#.####") &amp; " ]")),"")</f>
        <v/>
      </c>
      <c r="H925" s="52" t="str">
        <f>IF(C925="","",_xlfn.XMATCH(C925,FitCurve!AE925:AE1924,-1))</f>
        <v/>
      </c>
      <c r="I925" s="52" t="str">
        <f>IF(C925="","",_xlfn.XMATCH(C925,FitCurve!AE925:AE1924,1))</f>
        <v/>
      </c>
      <c r="J925" s="52" t="str">
        <f>IF(C925="","",_xlfn.XMATCH(C925,FitCurve!AF925:AF1924,-1))</f>
        <v/>
      </c>
      <c r="K925" s="52" t="str">
        <f>IF(C925="","",_xlfn.XMATCH(C925,FitCurve!AF925:AF1924,1))</f>
        <v/>
      </c>
      <c r="L925" s="3" t="str" cm="1">
        <f t="array" ref="L925">IF(C925="","",INDEX(FitCurve!$AE$3:$AE$1002,H925))</f>
        <v/>
      </c>
      <c r="M925" s="3" t="str" cm="1">
        <f t="array" ref="M925">IF(C925="","",INDEX(FitCurve!$AE$3:$AE$1002,I925))</f>
        <v/>
      </c>
      <c r="N925" s="3" t="str" cm="1">
        <f t="array" ref="N925">IF(C925="","",INDEX(FitCurve!$AF$3:$AF$1002,J925))</f>
        <v/>
      </c>
      <c r="O925" s="3" t="str" cm="1">
        <f t="array" ref="O925">IF(C925="","",INDEX(FitCurve!$AF$3:$AF$1002,K925))</f>
        <v/>
      </c>
      <c r="P925" s="3" t="str" cm="1">
        <f t="array" ref="P925">IF(C925="","",INDEX(FitCurve!$B$3:$B$1002,H925))</f>
        <v/>
      </c>
      <c r="Q925" s="3" t="str" cm="1">
        <f t="array" ref="Q925">IF(C925="","",INDEX(FitCurve!$B$3:$B$1002,I925))</f>
        <v/>
      </c>
      <c r="R925" s="3" t="str" cm="1">
        <f t="array" ref="R925">IF(C925="","",INDEX(FitCurve!$B$3:$B$1002,J925))</f>
        <v/>
      </c>
      <c r="S925" s="3" t="str" cm="1">
        <f t="array" ref="S925">IF(C925="","",INDEX(FitCurve!$B$3:$B$1002,K925))</f>
        <v/>
      </c>
    </row>
    <row r="926" spans="3:19" x14ac:dyDescent="0.25">
      <c r="C926" s="36"/>
      <c r="D926" s="3" t="str">
        <f>IF(C926="","",IF(OR(C926&gt;MAX(_xlfn.ANCHORARRAY(FitCurve!$E$3)),C926&lt;MIN(_xlfn.ANCHORARRAY(FitCurve!$E$3))),"Out of range",IF(CurveFitting!$N$3="5PL",10^(CurveFitting!$U$26-((LOG10(((CurveFitting!$U$25-CurveFitting!$U$24)/(C926-CurveFitting!$U$24))^(1/CurveFitting!$U$28)-1))/1)/CurveFitting!$U$27),
IF(CurveFitting!$N$3="4PL",10^(CurveFitting!$U$26-((LOG10((CurveFitting!$U$25-CurveFitting!$U$24)/(C926-CurveFitting!$U$24)-1))/CurveFitting!$U$27)),
IF(CurveFitting!$N$3="Linear",(C926-CurveFitting!$U$24)/CurveFitting!$U$25,
IF(CurveFitting!$N$3="Hyperbolic",CurveFitting!$U$25*C926/(CurveFitting!$U$24-C926),
IF(CurveFitting!$N$3="Exp1",CurveFitting!$U$26*LN(CurveFitting!$U$25/(CurveFitting!$U$25-C926)-CurveFitting!$U$24/(CurveFitting!$U$25-C926)),
IF(CurveFitting!$N$3="Exp2",CurveFitting!$U$26*LOG(CurveFitting!$U$24/(CurveFitting!$U$24-C926)-CurveFitting!$U$25/(CurveFitting!$U$24-C926)),""))))))))</f>
        <v/>
      </c>
      <c r="E926" s="3" t="str">
        <f>IFERROR(IF(C926="","",IF(OR(C926&gt;MAX(_xlfn.ANCHORARRAY(FitCurve!$E$3)),C926&lt;MIN(_xlfn.ANCHORARRAY(FitCurve!$E$3))),"Out of range","[ " &amp; TEXT(_xlfn.FORECAST.LINEAR(C926,R926:S926,N926:O926),"#.####") &amp; ", " &amp; TEXT(_xlfn.FORECAST.LINEAR(C926,P926:Q926,L926:M926),"#.####") &amp; " ]")),"")</f>
        <v/>
      </c>
      <c r="H926" s="52" t="str">
        <f>IF(C926="","",_xlfn.XMATCH(C926,FitCurve!AE926:AE1925,-1))</f>
        <v/>
      </c>
      <c r="I926" s="52" t="str">
        <f>IF(C926="","",_xlfn.XMATCH(C926,FitCurve!AE926:AE1925,1))</f>
        <v/>
      </c>
      <c r="J926" s="52" t="str">
        <f>IF(C926="","",_xlfn.XMATCH(C926,FitCurve!AF926:AF1925,-1))</f>
        <v/>
      </c>
      <c r="K926" s="52" t="str">
        <f>IF(C926="","",_xlfn.XMATCH(C926,FitCurve!AF926:AF1925,1))</f>
        <v/>
      </c>
      <c r="L926" s="3" t="str" cm="1">
        <f t="array" ref="L926">IF(C926="","",INDEX(FitCurve!$AE$3:$AE$1002,H926))</f>
        <v/>
      </c>
      <c r="M926" s="3" t="str" cm="1">
        <f t="array" ref="M926">IF(C926="","",INDEX(FitCurve!$AE$3:$AE$1002,I926))</f>
        <v/>
      </c>
      <c r="N926" s="3" t="str" cm="1">
        <f t="array" ref="N926">IF(C926="","",INDEX(FitCurve!$AF$3:$AF$1002,J926))</f>
        <v/>
      </c>
      <c r="O926" s="3" t="str" cm="1">
        <f t="array" ref="O926">IF(C926="","",INDEX(FitCurve!$AF$3:$AF$1002,K926))</f>
        <v/>
      </c>
      <c r="P926" s="3" t="str" cm="1">
        <f t="array" ref="P926">IF(C926="","",INDEX(FitCurve!$B$3:$B$1002,H926))</f>
        <v/>
      </c>
      <c r="Q926" s="3" t="str" cm="1">
        <f t="array" ref="Q926">IF(C926="","",INDEX(FitCurve!$B$3:$B$1002,I926))</f>
        <v/>
      </c>
      <c r="R926" s="3" t="str" cm="1">
        <f t="array" ref="R926">IF(C926="","",INDEX(FitCurve!$B$3:$B$1002,J926))</f>
        <v/>
      </c>
      <c r="S926" s="3" t="str" cm="1">
        <f t="array" ref="S926">IF(C926="","",INDEX(FitCurve!$B$3:$B$1002,K926))</f>
        <v/>
      </c>
    </row>
    <row r="927" spans="3:19" x14ac:dyDescent="0.25">
      <c r="C927" s="36"/>
      <c r="D927" s="3" t="str">
        <f>IF(C927="","",IF(OR(C927&gt;MAX(_xlfn.ANCHORARRAY(FitCurve!$E$3)),C927&lt;MIN(_xlfn.ANCHORARRAY(FitCurve!$E$3))),"Out of range",IF(CurveFitting!$N$3="5PL",10^(CurveFitting!$U$26-((LOG10(((CurveFitting!$U$25-CurveFitting!$U$24)/(C927-CurveFitting!$U$24))^(1/CurveFitting!$U$28)-1))/1)/CurveFitting!$U$27),
IF(CurveFitting!$N$3="4PL",10^(CurveFitting!$U$26-((LOG10((CurveFitting!$U$25-CurveFitting!$U$24)/(C927-CurveFitting!$U$24)-1))/CurveFitting!$U$27)),
IF(CurveFitting!$N$3="Linear",(C927-CurveFitting!$U$24)/CurveFitting!$U$25,
IF(CurveFitting!$N$3="Hyperbolic",CurveFitting!$U$25*C927/(CurveFitting!$U$24-C927),
IF(CurveFitting!$N$3="Exp1",CurveFitting!$U$26*LN(CurveFitting!$U$25/(CurveFitting!$U$25-C927)-CurveFitting!$U$24/(CurveFitting!$U$25-C927)),
IF(CurveFitting!$N$3="Exp2",CurveFitting!$U$26*LOG(CurveFitting!$U$24/(CurveFitting!$U$24-C927)-CurveFitting!$U$25/(CurveFitting!$U$24-C927)),""))))))))</f>
        <v/>
      </c>
      <c r="E927" s="3" t="str">
        <f>IFERROR(IF(C927="","",IF(OR(C927&gt;MAX(_xlfn.ANCHORARRAY(FitCurve!$E$3)),C927&lt;MIN(_xlfn.ANCHORARRAY(FitCurve!$E$3))),"Out of range","[ " &amp; TEXT(_xlfn.FORECAST.LINEAR(C927,R927:S927,N927:O927),"#.####") &amp; ", " &amp; TEXT(_xlfn.FORECAST.LINEAR(C927,P927:Q927,L927:M927),"#.####") &amp; " ]")),"")</f>
        <v/>
      </c>
      <c r="H927" s="52" t="str">
        <f>IF(C927="","",_xlfn.XMATCH(C927,FitCurve!AE927:AE1926,-1))</f>
        <v/>
      </c>
      <c r="I927" s="52" t="str">
        <f>IF(C927="","",_xlfn.XMATCH(C927,FitCurve!AE927:AE1926,1))</f>
        <v/>
      </c>
      <c r="J927" s="52" t="str">
        <f>IF(C927="","",_xlfn.XMATCH(C927,FitCurve!AF927:AF1926,-1))</f>
        <v/>
      </c>
      <c r="K927" s="52" t="str">
        <f>IF(C927="","",_xlfn.XMATCH(C927,FitCurve!AF927:AF1926,1))</f>
        <v/>
      </c>
      <c r="L927" s="3" t="str" cm="1">
        <f t="array" ref="L927">IF(C927="","",INDEX(FitCurve!$AE$3:$AE$1002,H927))</f>
        <v/>
      </c>
      <c r="M927" s="3" t="str" cm="1">
        <f t="array" ref="M927">IF(C927="","",INDEX(FitCurve!$AE$3:$AE$1002,I927))</f>
        <v/>
      </c>
      <c r="N927" s="3" t="str" cm="1">
        <f t="array" ref="N927">IF(C927="","",INDEX(FitCurve!$AF$3:$AF$1002,J927))</f>
        <v/>
      </c>
      <c r="O927" s="3" t="str" cm="1">
        <f t="array" ref="O927">IF(C927="","",INDEX(FitCurve!$AF$3:$AF$1002,K927))</f>
        <v/>
      </c>
      <c r="P927" s="3" t="str" cm="1">
        <f t="array" ref="P927">IF(C927="","",INDEX(FitCurve!$B$3:$B$1002,H927))</f>
        <v/>
      </c>
      <c r="Q927" s="3" t="str" cm="1">
        <f t="array" ref="Q927">IF(C927="","",INDEX(FitCurve!$B$3:$B$1002,I927))</f>
        <v/>
      </c>
      <c r="R927" s="3" t="str" cm="1">
        <f t="array" ref="R927">IF(C927="","",INDEX(FitCurve!$B$3:$B$1002,J927))</f>
        <v/>
      </c>
      <c r="S927" s="3" t="str" cm="1">
        <f t="array" ref="S927">IF(C927="","",INDEX(FitCurve!$B$3:$B$1002,K927))</f>
        <v/>
      </c>
    </row>
    <row r="928" spans="3:19" x14ac:dyDescent="0.25">
      <c r="C928" s="36"/>
      <c r="D928" s="3" t="str">
        <f>IF(C928="","",IF(OR(C928&gt;MAX(_xlfn.ANCHORARRAY(FitCurve!$E$3)),C928&lt;MIN(_xlfn.ANCHORARRAY(FitCurve!$E$3))),"Out of range",IF(CurveFitting!$N$3="5PL",10^(CurveFitting!$U$26-((LOG10(((CurveFitting!$U$25-CurveFitting!$U$24)/(C928-CurveFitting!$U$24))^(1/CurveFitting!$U$28)-1))/1)/CurveFitting!$U$27),
IF(CurveFitting!$N$3="4PL",10^(CurveFitting!$U$26-((LOG10((CurveFitting!$U$25-CurveFitting!$U$24)/(C928-CurveFitting!$U$24)-1))/CurveFitting!$U$27)),
IF(CurveFitting!$N$3="Linear",(C928-CurveFitting!$U$24)/CurveFitting!$U$25,
IF(CurveFitting!$N$3="Hyperbolic",CurveFitting!$U$25*C928/(CurveFitting!$U$24-C928),
IF(CurveFitting!$N$3="Exp1",CurveFitting!$U$26*LN(CurveFitting!$U$25/(CurveFitting!$U$25-C928)-CurveFitting!$U$24/(CurveFitting!$U$25-C928)),
IF(CurveFitting!$N$3="Exp2",CurveFitting!$U$26*LOG(CurveFitting!$U$24/(CurveFitting!$U$24-C928)-CurveFitting!$U$25/(CurveFitting!$U$24-C928)),""))))))))</f>
        <v/>
      </c>
      <c r="E928" s="3" t="str">
        <f>IFERROR(IF(C928="","",IF(OR(C928&gt;MAX(_xlfn.ANCHORARRAY(FitCurve!$E$3)),C928&lt;MIN(_xlfn.ANCHORARRAY(FitCurve!$E$3))),"Out of range","[ " &amp; TEXT(_xlfn.FORECAST.LINEAR(C928,R928:S928,N928:O928),"#.####") &amp; ", " &amp; TEXT(_xlfn.FORECAST.LINEAR(C928,P928:Q928,L928:M928),"#.####") &amp; " ]")),"")</f>
        <v/>
      </c>
      <c r="H928" s="52" t="str">
        <f>IF(C928="","",_xlfn.XMATCH(C928,FitCurve!AE928:AE1927,-1))</f>
        <v/>
      </c>
      <c r="I928" s="52" t="str">
        <f>IF(C928="","",_xlfn.XMATCH(C928,FitCurve!AE928:AE1927,1))</f>
        <v/>
      </c>
      <c r="J928" s="52" t="str">
        <f>IF(C928="","",_xlfn.XMATCH(C928,FitCurve!AF928:AF1927,-1))</f>
        <v/>
      </c>
      <c r="K928" s="52" t="str">
        <f>IF(C928="","",_xlfn.XMATCH(C928,FitCurve!AF928:AF1927,1))</f>
        <v/>
      </c>
      <c r="L928" s="3" t="str" cm="1">
        <f t="array" ref="L928">IF(C928="","",INDEX(FitCurve!$AE$3:$AE$1002,H928))</f>
        <v/>
      </c>
      <c r="M928" s="3" t="str" cm="1">
        <f t="array" ref="M928">IF(C928="","",INDEX(FitCurve!$AE$3:$AE$1002,I928))</f>
        <v/>
      </c>
      <c r="N928" s="3" t="str" cm="1">
        <f t="array" ref="N928">IF(C928="","",INDEX(FitCurve!$AF$3:$AF$1002,J928))</f>
        <v/>
      </c>
      <c r="O928" s="3" t="str" cm="1">
        <f t="array" ref="O928">IF(C928="","",INDEX(FitCurve!$AF$3:$AF$1002,K928))</f>
        <v/>
      </c>
      <c r="P928" s="3" t="str" cm="1">
        <f t="array" ref="P928">IF(C928="","",INDEX(FitCurve!$B$3:$B$1002,H928))</f>
        <v/>
      </c>
      <c r="Q928" s="3" t="str" cm="1">
        <f t="array" ref="Q928">IF(C928="","",INDEX(FitCurve!$B$3:$B$1002,I928))</f>
        <v/>
      </c>
      <c r="R928" s="3" t="str" cm="1">
        <f t="array" ref="R928">IF(C928="","",INDEX(FitCurve!$B$3:$B$1002,J928))</f>
        <v/>
      </c>
      <c r="S928" s="3" t="str" cm="1">
        <f t="array" ref="S928">IF(C928="","",INDEX(FitCurve!$B$3:$B$1002,K928))</f>
        <v/>
      </c>
    </row>
    <row r="929" spans="3:19" x14ac:dyDescent="0.25">
      <c r="C929" s="36"/>
      <c r="D929" s="3" t="str">
        <f>IF(C929="","",IF(OR(C929&gt;MAX(_xlfn.ANCHORARRAY(FitCurve!$E$3)),C929&lt;MIN(_xlfn.ANCHORARRAY(FitCurve!$E$3))),"Out of range",IF(CurveFitting!$N$3="5PL",10^(CurveFitting!$U$26-((LOG10(((CurveFitting!$U$25-CurveFitting!$U$24)/(C929-CurveFitting!$U$24))^(1/CurveFitting!$U$28)-1))/1)/CurveFitting!$U$27),
IF(CurveFitting!$N$3="4PL",10^(CurveFitting!$U$26-((LOG10((CurveFitting!$U$25-CurveFitting!$U$24)/(C929-CurveFitting!$U$24)-1))/CurveFitting!$U$27)),
IF(CurveFitting!$N$3="Linear",(C929-CurveFitting!$U$24)/CurveFitting!$U$25,
IF(CurveFitting!$N$3="Hyperbolic",CurveFitting!$U$25*C929/(CurveFitting!$U$24-C929),
IF(CurveFitting!$N$3="Exp1",CurveFitting!$U$26*LN(CurveFitting!$U$25/(CurveFitting!$U$25-C929)-CurveFitting!$U$24/(CurveFitting!$U$25-C929)),
IF(CurveFitting!$N$3="Exp2",CurveFitting!$U$26*LOG(CurveFitting!$U$24/(CurveFitting!$U$24-C929)-CurveFitting!$U$25/(CurveFitting!$U$24-C929)),""))))))))</f>
        <v/>
      </c>
      <c r="E929" s="3" t="str">
        <f>IFERROR(IF(C929="","",IF(OR(C929&gt;MAX(_xlfn.ANCHORARRAY(FitCurve!$E$3)),C929&lt;MIN(_xlfn.ANCHORARRAY(FitCurve!$E$3))),"Out of range","[ " &amp; TEXT(_xlfn.FORECAST.LINEAR(C929,R929:S929,N929:O929),"#.####") &amp; ", " &amp; TEXT(_xlfn.FORECAST.LINEAR(C929,P929:Q929,L929:M929),"#.####") &amp; " ]")),"")</f>
        <v/>
      </c>
      <c r="H929" s="52" t="str">
        <f>IF(C929="","",_xlfn.XMATCH(C929,FitCurve!AE929:AE1928,-1))</f>
        <v/>
      </c>
      <c r="I929" s="52" t="str">
        <f>IF(C929="","",_xlfn.XMATCH(C929,FitCurve!AE929:AE1928,1))</f>
        <v/>
      </c>
      <c r="J929" s="52" t="str">
        <f>IF(C929="","",_xlfn.XMATCH(C929,FitCurve!AF929:AF1928,-1))</f>
        <v/>
      </c>
      <c r="K929" s="52" t="str">
        <f>IF(C929="","",_xlfn.XMATCH(C929,FitCurve!AF929:AF1928,1))</f>
        <v/>
      </c>
      <c r="L929" s="3" t="str" cm="1">
        <f t="array" ref="L929">IF(C929="","",INDEX(FitCurve!$AE$3:$AE$1002,H929))</f>
        <v/>
      </c>
      <c r="M929" s="3" t="str" cm="1">
        <f t="array" ref="M929">IF(C929="","",INDEX(FitCurve!$AE$3:$AE$1002,I929))</f>
        <v/>
      </c>
      <c r="N929" s="3" t="str" cm="1">
        <f t="array" ref="N929">IF(C929="","",INDEX(FitCurve!$AF$3:$AF$1002,J929))</f>
        <v/>
      </c>
      <c r="O929" s="3" t="str" cm="1">
        <f t="array" ref="O929">IF(C929="","",INDEX(FitCurve!$AF$3:$AF$1002,K929))</f>
        <v/>
      </c>
      <c r="P929" s="3" t="str" cm="1">
        <f t="array" ref="P929">IF(C929="","",INDEX(FitCurve!$B$3:$B$1002,H929))</f>
        <v/>
      </c>
      <c r="Q929" s="3" t="str" cm="1">
        <f t="array" ref="Q929">IF(C929="","",INDEX(FitCurve!$B$3:$B$1002,I929))</f>
        <v/>
      </c>
      <c r="R929" s="3" t="str" cm="1">
        <f t="array" ref="R929">IF(C929="","",INDEX(FitCurve!$B$3:$B$1002,J929))</f>
        <v/>
      </c>
      <c r="S929" s="3" t="str" cm="1">
        <f t="array" ref="S929">IF(C929="","",INDEX(FitCurve!$B$3:$B$1002,K929))</f>
        <v/>
      </c>
    </row>
    <row r="930" spans="3:19" x14ac:dyDescent="0.25">
      <c r="C930" s="36"/>
      <c r="D930" s="3" t="str">
        <f>IF(C930="","",IF(OR(C930&gt;MAX(_xlfn.ANCHORARRAY(FitCurve!$E$3)),C930&lt;MIN(_xlfn.ANCHORARRAY(FitCurve!$E$3))),"Out of range",IF(CurveFitting!$N$3="5PL",10^(CurveFitting!$U$26-((LOG10(((CurveFitting!$U$25-CurveFitting!$U$24)/(C930-CurveFitting!$U$24))^(1/CurveFitting!$U$28)-1))/1)/CurveFitting!$U$27),
IF(CurveFitting!$N$3="4PL",10^(CurveFitting!$U$26-((LOG10((CurveFitting!$U$25-CurveFitting!$U$24)/(C930-CurveFitting!$U$24)-1))/CurveFitting!$U$27)),
IF(CurveFitting!$N$3="Linear",(C930-CurveFitting!$U$24)/CurveFitting!$U$25,
IF(CurveFitting!$N$3="Hyperbolic",CurveFitting!$U$25*C930/(CurveFitting!$U$24-C930),
IF(CurveFitting!$N$3="Exp1",CurveFitting!$U$26*LN(CurveFitting!$U$25/(CurveFitting!$U$25-C930)-CurveFitting!$U$24/(CurveFitting!$U$25-C930)),
IF(CurveFitting!$N$3="Exp2",CurveFitting!$U$26*LOG(CurveFitting!$U$24/(CurveFitting!$U$24-C930)-CurveFitting!$U$25/(CurveFitting!$U$24-C930)),""))))))))</f>
        <v/>
      </c>
      <c r="E930" s="3" t="str">
        <f>IFERROR(IF(C930="","",IF(OR(C930&gt;MAX(_xlfn.ANCHORARRAY(FitCurve!$E$3)),C930&lt;MIN(_xlfn.ANCHORARRAY(FitCurve!$E$3))),"Out of range","[ " &amp; TEXT(_xlfn.FORECAST.LINEAR(C930,R930:S930,N930:O930),"#.####") &amp; ", " &amp; TEXT(_xlfn.FORECAST.LINEAR(C930,P930:Q930,L930:M930),"#.####") &amp; " ]")),"")</f>
        <v/>
      </c>
      <c r="H930" s="52" t="str">
        <f>IF(C930="","",_xlfn.XMATCH(C930,FitCurve!AE930:AE1929,-1))</f>
        <v/>
      </c>
      <c r="I930" s="52" t="str">
        <f>IF(C930="","",_xlfn.XMATCH(C930,FitCurve!AE930:AE1929,1))</f>
        <v/>
      </c>
      <c r="J930" s="52" t="str">
        <f>IF(C930="","",_xlfn.XMATCH(C930,FitCurve!AF930:AF1929,-1))</f>
        <v/>
      </c>
      <c r="K930" s="52" t="str">
        <f>IF(C930="","",_xlfn.XMATCH(C930,FitCurve!AF930:AF1929,1))</f>
        <v/>
      </c>
      <c r="L930" s="3" t="str" cm="1">
        <f t="array" ref="L930">IF(C930="","",INDEX(FitCurve!$AE$3:$AE$1002,H930))</f>
        <v/>
      </c>
      <c r="M930" s="3" t="str" cm="1">
        <f t="array" ref="M930">IF(C930="","",INDEX(FitCurve!$AE$3:$AE$1002,I930))</f>
        <v/>
      </c>
      <c r="N930" s="3" t="str" cm="1">
        <f t="array" ref="N930">IF(C930="","",INDEX(FitCurve!$AF$3:$AF$1002,J930))</f>
        <v/>
      </c>
      <c r="O930" s="3" t="str" cm="1">
        <f t="array" ref="O930">IF(C930="","",INDEX(FitCurve!$AF$3:$AF$1002,K930))</f>
        <v/>
      </c>
      <c r="P930" s="3" t="str" cm="1">
        <f t="array" ref="P930">IF(C930="","",INDEX(FitCurve!$B$3:$B$1002,H930))</f>
        <v/>
      </c>
      <c r="Q930" s="3" t="str" cm="1">
        <f t="array" ref="Q930">IF(C930="","",INDEX(FitCurve!$B$3:$B$1002,I930))</f>
        <v/>
      </c>
      <c r="R930" s="3" t="str" cm="1">
        <f t="array" ref="R930">IF(C930="","",INDEX(FitCurve!$B$3:$B$1002,J930))</f>
        <v/>
      </c>
      <c r="S930" s="3" t="str" cm="1">
        <f t="array" ref="S930">IF(C930="","",INDEX(FitCurve!$B$3:$B$1002,K930))</f>
        <v/>
      </c>
    </row>
    <row r="931" spans="3:19" x14ac:dyDescent="0.25">
      <c r="C931" s="36"/>
      <c r="D931" s="3" t="str">
        <f>IF(C931="","",IF(OR(C931&gt;MAX(_xlfn.ANCHORARRAY(FitCurve!$E$3)),C931&lt;MIN(_xlfn.ANCHORARRAY(FitCurve!$E$3))),"Out of range",IF(CurveFitting!$N$3="5PL",10^(CurveFitting!$U$26-((LOG10(((CurveFitting!$U$25-CurveFitting!$U$24)/(C931-CurveFitting!$U$24))^(1/CurveFitting!$U$28)-1))/1)/CurveFitting!$U$27),
IF(CurveFitting!$N$3="4PL",10^(CurveFitting!$U$26-((LOG10((CurveFitting!$U$25-CurveFitting!$U$24)/(C931-CurveFitting!$U$24)-1))/CurveFitting!$U$27)),
IF(CurveFitting!$N$3="Linear",(C931-CurveFitting!$U$24)/CurveFitting!$U$25,
IF(CurveFitting!$N$3="Hyperbolic",CurveFitting!$U$25*C931/(CurveFitting!$U$24-C931),
IF(CurveFitting!$N$3="Exp1",CurveFitting!$U$26*LN(CurveFitting!$U$25/(CurveFitting!$U$25-C931)-CurveFitting!$U$24/(CurveFitting!$U$25-C931)),
IF(CurveFitting!$N$3="Exp2",CurveFitting!$U$26*LOG(CurveFitting!$U$24/(CurveFitting!$U$24-C931)-CurveFitting!$U$25/(CurveFitting!$U$24-C931)),""))))))))</f>
        <v/>
      </c>
      <c r="E931" s="3" t="str">
        <f>IFERROR(IF(C931="","",IF(OR(C931&gt;MAX(_xlfn.ANCHORARRAY(FitCurve!$E$3)),C931&lt;MIN(_xlfn.ANCHORARRAY(FitCurve!$E$3))),"Out of range","[ " &amp; TEXT(_xlfn.FORECAST.LINEAR(C931,R931:S931,N931:O931),"#.####") &amp; ", " &amp; TEXT(_xlfn.FORECAST.LINEAR(C931,P931:Q931,L931:M931),"#.####") &amp; " ]")),"")</f>
        <v/>
      </c>
      <c r="H931" s="52" t="str">
        <f>IF(C931="","",_xlfn.XMATCH(C931,FitCurve!AE931:AE1930,-1))</f>
        <v/>
      </c>
      <c r="I931" s="52" t="str">
        <f>IF(C931="","",_xlfn.XMATCH(C931,FitCurve!AE931:AE1930,1))</f>
        <v/>
      </c>
      <c r="J931" s="52" t="str">
        <f>IF(C931="","",_xlfn.XMATCH(C931,FitCurve!AF931:AF1930,-1))</f>
        <v/>
      </c>
      <c r="K931" s="52" t="str">
        <f>IF(C931="","",_xlfn.XMATCH(C931,FitCurve!AF931:AF1930,1))</f>
        <v/>
      </c>
      <c r="L931" s="3" t="str" cm="1">
        <f t="array" ref="L931">IF(C931="","",INDEX(FitCurve!$AE$3:$AE$1002,H931))</f>
        <v/>
      </c>
      <c r="M931" s="3" t="str" cm="1">
        <f t="array" ref="M931">IF(C931="","",INDEX(FitCurve!$AE$3:$AE$1002,I931))</f>
        <v/>
      </c>
      <c r="N931" s="3" t="str" cm="1">
        <f t="array" ref="N931">IF(C931="","",INDEX(FitCurve!$AF$3:$AF$1002,J931))</f>
        <v/>
      </c>
      <c r="O931" s="3" t="str" cm="1">
        <f t="array" ref="O931">IF(C931="","",INDEX(FitCurve!$AF$3:$AF$1002,K931))</f>
        <v/>
      </c>
      <c r="P931" s="3" t="str" cm="1">
        <f t="array" ref="P931">IF(C931="","",INDEX(FitCurve!$B$3:$B$1002,H931))</f>
        <v/>
      </c>
      <c r="Q931" s="3" t="str" cm="1">
        <f t="array" ref="Q931">IF(C931="","",INDEX(FitCurve!$B$3:$B$1002,I931))</f>
        <v/>
      </c>
      <c r="R931" s="3" t="str" cm="1">
        <f t="array" ref="R931">IF(C931="","",INDEX(FitCurve!$B$3:$B$1002,J931))</f>
        <v/>
      </c>
      <c r="S931" s="3" t="str" cm="1">
        <f t="array" ref="S931">IF(C931="","",INDEX(FitCurve!$B$3:$B$1002,K931))</f>
        <v/>
      </c>
    </row>
    <row r="932" spans="3:19" x14ac:dyDescent="0.25">
      <c r="C932" s="36"/>
      <c r="D932" s="3" t="str">
        <f>IF(C932="","",IF(OR(C932&gt;MAX(_xlfn.ANCHORARRAY(FitCurve!$E$3)),C932&lt;MIN(_xlfn.ANCHORARRAY(FitCurve!$E$3))),"Out of range",IF(CurveFitting!$N$3="5PL",10^(CurveFitting!$U$26-((LOG10(((CurveFitting!$U$25-CurveFitting!$U$24)/(C932-CurveFitting!$U$24))^(1/CurveFitting!$U$28)-1))/1)/CurveFitting!$U$27),
IF(CurveFitting!$N$3="4PL",10^(CurveFitting!$U$26-((LOG10((CurveFitting!$U$25-CurveFitting!$U$24)/(C932-CurveFitting!$U$24)-1))/CurveFitting!$U$27)),
IF(CurveFitting!$N$3="Linear",(C932-CurveFitting!$U$24)/CurveFitting!$U$25,
IF(CurveFitting!$N$3="Hyperbolic",CurveFitting!$U$25*C932/(CurveFitting!$U$24-C932),
IF(CurveFitting!$N$3="Exp1",CurveFitting!$U$26*LN(CurveFitting!$U$25/(CurveFitting!$U$25-C932)-CurveFitting!$U$24/(CurveFitting!$U$25-C932)),
IF(CurveFitting!$N$3="Exp2",CurveFitting!$U$26*LOG(CurveFitting!$U$24/(CurveFitting!$U$24-C932)-CurveFitting!$U$25/(CurveFitting!$U$24-C932)),""))))))))</f>
        <v/>
      </c>
      <c r="E932" s="3" t="str">
        <f>IFERROR(IF(C932="","",IF(OR(C932&gt;MAX(_xlfn.ANCHORARRAY(FitCurve!$E$3)),C932&lt;MIN(_xlfn.ANCHORARRAY(FitCurve!$E$3))),"Out of range","[ " &amp; TEXT(_xlfn.FORECAST.LINEAR(C932,R932:S932,N932:O932),"#.####") &amp; ", " &amp; TEXT(_xlfn.FORECAST.LINEAR(C932,P932:Q932,L932:M932),"#.####") &amp; " ]")),"")</f>
        <v/>
      </c>
      <c r="H932" s="52" t="str">
        <f>IF(C932="","",_xlfn.XMATCH(C932,FitCurve!AE932:AE1931,-1))</f>
        <v/>
      </c>
      <c r="I932" s="52" t="str">
        <f>IF(C932="","",_xlfn.XMATCH(C932,FitCurve!AE932:AE1931,1))</f>
        <v/>
      </c>
      <c r="J932" s="52" t="str">
        <f>IF(C932="","",_xlfn.XMATCH(C932,FitCurve!AF932:AF1931,-1))</f>
        <v/>
      </c>
      <c r="K932" s="52" t="str">
        <f>IF(C932="","",_xlfn.XMATCH(C932,FitCurve!AF932:AF1931,1))</f>
        <v/>
      </c>
      <c r="L932" s="3" t="str" cm="1">
        <f t="array" ref="L932">IF(C932="","",INDEX(FitCurve!$AE$3:$AE$1002,H932))</f>
        <v/>
      </c>
      <c r="M932" s="3" t="str" cm="1">
        <f t="array" ref="M932">IF(C932="","",INDEX(FitCurve!$AE$3:$AE$1002,I932))</f>
        <v/>
      </c>
      <c r="N932" s="3" t="str" cm="1">
        <f t="array" ref="N932">IF(C932="","",INDEX(FitCurve!$AF$3:$AF$1002,J932))</f>
        <v/>
      </c>
      <c r="O932" s="3" t="str" cm="1">
        <f t="array" ref="O932">IF(C932="","",INDEX(FitCurve!$AF$3:$AF$1002,K932))</f>
        <v/>
      </c>
      <c r="P932" s="3" t="str" cm="1">
        <f t="array" ref="P932">IF(C932="","",INDEX(FitCurve!$B$3:$B$1002,H932))</f>
        <v/>
      </c>
      <c r="Q932" s="3" t="str" cm="1">
        <f t="array" ref="Q932">IF(C932="","",INDEX(FitCurve!$B$3:$B$1002,I932))</f>
        <v/>
      </c>
      <c r="R932" s="3" t="str" cm="1">
        <f t="array" ref="R932">IF(C932="","",INDEX(FitCurve!$B$3:$B$1002,J932))</f>
        <v/>
      </c>
      <c r="S932" s="3" t="str" cm="1">
        <f t="array" ref="S932">IF(C932="","",INDEX(FitCurve!$B$3:$B$1002,K932))</f>
        <v/>
      </c>
    </row>
    <row r="933" spans="3:19" x14ac:dyDescent="0.25">
      <c r="C933" s="36"/>
      <c r="D933" s="3" t="str">
        <f>IF(C933="","",IF(OR(C933&gt;MAX(_xlfn.ANCHORARRAY(FitCurve!$E$3)),C933&lt;MIN(_xlfn.ANCHORARRAY(FitCurve!$E$3))),"Out of range",IF(CurveFitting!$N$3="5PL",10^(CurveFitting!$U$26-((LOG10(((CurveFitting!$U$25-CurveFitting!$U$24)/(C933-CurveFitting!$U$24))^(1/CurveFitting!$U$28)-1))/1)/CurveFitting!$U$27),
IF(CurveFitting!$N$3="4PL",10^(CurveFitting!$U$26-((LOG10((CurveFitting!$U$25-CurveFitting!$U$24)/(C933-CurveFitting!$U$24)-1))/CurveFitting!$U$27)),
IF(CurveFitting!$N$3="Linear",(C933-CurveFitting!$U$24)/CurveFitting!$U$25,
IF(CurveFitting!$N$3="Hyperbolic",CurveFitting!$U$25*C933/(CurveFitting!$U$24-C933),
IF(CurveFitting!$N$3="Exp1",CurveFitting!$U$26*LN(CurveFitting!$U$25/(CurveFitting!$U$25-C933)-CurveFitting!$U$24/(CurveFitting!$U$25-C933)),
IF(CurveFitting!$N$3="Exp2",CurveFitting!$U$26*LOG(CurveFitting!$U$24/(CurveFitting!$U$24-C933)-CurveFitting!$U$25/(CurveFitting!$U$24-C933)),""))))))))</f>
        <v/>
      </c>
      <c r="E933" s="3" t="str">
        <f>IFERROR(IF(C933="","",IF(OR(C933&gt;MAX(_xlfn.ANCHORARRAY(FitCurve!$E$3)),C933&lt;MIN(_xlfn.ANCHORARRAY(FitCurve!$E$3))),"Out of range","[ " &amp; TEXT(_xlfn.FORECAST.LINEAR(C933,R933:S933,N933:O933),"#.####") &amp; ", " &amp; TEXT(_xlfn.FORECAST.LINEAR(C933,P933:Q933,L933:M933),"#.####") &amp; " ]")),"")</f>
        <v/>
      </c>
      <c r="H933" s="52" t="str">
        <f>IF(C933="","",_xlfn.XMATCH(C933,FitCurve!AE933:AE1932,-1))</f>
        <v/>
      </c>
      <c r="I933" s="52" t="str">
        <f>IF(C933="","",_xlfn.XMATCH(C933,FitCurve!AE933:AE1932,1))</f>
        <v/>
      </c>
      <c r="J933" s="52" t="str">
        <f>IF(C933="","",_xlfn.XMATCH(C933,FitCurve!AF933:AF1932,-1))</f>
        <v/>
      </c>
      <c r="K933" s="52" t="str">
        <f>IF(C933="","",_xlfn.XMATCH(C933,FitCurve!AF933:AF1932,1))</f>
        <v/>
      </c>
      <c r="L933" s="3" t="str" cm="1">
        <f t="array" ref="L933">IF(C933="","",INDEX(FitCurve!$AE$3:$AE$1002,H933))</f>
        <v/>
      </c>
      <c r="M933" s="3" t="str" cm="1">
        <f t="array" ref="M933">IF(C933="","",INDEX(FitCurve!$AE$3:$AE$1002,I933))</f>
        <v/>
      </c>
      <c r="N933" s="3" t="str" cm="1">
        <f t="array" ref="N933">IF(C933="","",INDEX(FitCurve!$AF$3:$AF$1002,J933))</f>
        <v/>
      </c>
      <c r="O933" s="3" t="str" cm="1">
        <f t="array" ref="O933">IF(C933="","",INDEX(FitCurve!$AF$3:$AF$1002,K933))</f>
        <v/>
      </c>
      <c r="P933" s="3" t="str" cm="1">
        <f t="array" ref="P933">IF(C933="","",INDEX(FitCurve!$B$3:$B$1002,H933))</f>
        <v/>
      </c>
      <c r="Q933" s="3" t="str" cm="1">
        <f t="array" ref="Q933">IF(C933="","",INDEX(FitCurve!$B$3:$B$1002,I933))</f>
        <v/>
      </c>
      <c r="R933" s="3" t="str" cm="1">
        <f t="array" ref="R933">IF(C933="","",INDEX(FitCurve!$B$3:$B$1002,J933))</f>
        <v/>
      </c>
      <c r="S933" s="3" t="str" cm="1">
        <f t="array" ref="S933">IF(C933="","",INDEX(FitCurve!$B$3:$B$1002,K933))</f>
        <v/>
      </c>
    </row>
    <row r="934" spans="3:19" x14ac:dyDescent="0.25">
      <c r="C934" s="36"/>
      <c r="D934" s="3" t="str">
        <f>IF(C934="","",IF(OR(C934&gt;MAX(_xlfn.ANCHORARRAY(FitCurve!$E$3)),C934&lt;MIN(_xlfn.ANCHORARRAY(FitCurve!$E$3))),"Out of range",IF(CurveFitting!$N$3="5PL",10^(CurveFitting!$U$26-((LOG10(((CurveFitting!$U$25-CurveFitting!$U$24)/(C934-CurveFitting!$U$24))^(1/CurveFitting!$U$28)-1))/1)/CurveFitting!$U$27),
IF(CurveFitting!$N$3="4PL",10^(CurveFitting!$U$26-((LOG10((CurveFitting!$U$25-CurveFitting!$U$24)/(C934-CurveFitting!$U$24)-1))/CurveFitting!$U$27)),
IF(CurveFitting!$N$3="Linear",(C934-CurveFitting!$U$24)/CurveFitting!$U$25,
IF(CurveFitting!$N$3="Hyperbolic",CurveFitting!$U$25*C934/(CurveFitting!$U$24-C934),
IF(CurveFitting!$N$3="Exp1",CurveFitting!$U$26*LN(CurveFitting!$U$25/(CurveFitting!$U$25-C934)-CurveFitting!$U$24/(CurveFitting!$U$25-C934)),
IF(CurveFitting!$N$3="Exp2",CurveFitting!$U$26*LOG(CurveFitting!$U$24/(CurveFitting!$U$24-C934)-CurveFitting!$U$25/(CurveFitting!$U$24-C934)),""))))))))</f>
        <v/>
      </c>
      <c r="E934" s="3" t="str">
        <f>IFERROR(IF(C934="","",IF(OR(C934&gt;MAX(_xlfn.ANCHORARRAY(FitCurve!$E$3)),C934&lt;MIN(_xlfn.ANCHORARRAY(FitCurve!$E$3))),"Out of range","[ " &amp; TEXT(_xlfn.FORECAST.LINEAR(C934,R934:S934,N934:O934),"#.####") &amp; ", " &amp; TEXT(_xlfn.FORECAST.LINEAR(C934,P934:Q934,L934:M934),"#.####") &amp; " ]")),"")</f>
        <v/>
      </c>
      <c r="H934" s="52" t="str">
        <f>IF(C934="","",_xlfn.XMATCH(C934,FitCurve!AE934:AE1933,-1))</f>
        <v/>
      </c>
      <c r="I934" s="52" t="str">
        <f>IF(C934="","",_xlfn.XMATCH(C934,FitCurve!AE934:AE1933,1))</f>
        <v/>
      </c>
      <c r="J934" s="52" t="str">
        <f>IF(C934="","",_xlfn.XMATCH(C934,FitCurve!AF934:AF1933,-1))</f>
        <v/>
      </c>
      <c r="K934" s="52" t="str">
        <f>IF(C934="","",_xlfn.XMATCH(C934,FitCurve!AF934:AF1933,1))</f>
        <v/>
      </c>
      <c r="L934" s="3" t="str" cm="1">
        <f t="array" ref="L934">IF(C934="","",INDEX(FitCurve!$AE$3:$AE$1002,H934))</f>
        <v/>
      </c>
      <c r="M934" s="3" t="str" cm="1">
        <f t="array" ref="M934">IF(C934="","",INDEX(FitCurve!$AE$3:$AE$1002,I934))</f>
        <v/>
      </c>
      <c r="N934" s="3" t="str" cm="1">
        <f t="array" ref="N934">IF(C934="","",INDEX(FitCurve!$AF$3:$AF$1002,J934))</f>
        <v/>
      </c>
      <c r="O934" s="3" t="str" cm="1">
        <f t="array" ref="O934">IF(C934="","",INDEX(FitCurve!$AF$3:$AF$1002,K934))</f>
        <v/>
      </c>
      <c r="P934" s="3" t="str" cm="1">
        <f t="array" ref="P934">IF(C934="","",INDEX(FitCurve!$B$3:$B$1002,H934))</f>
        <v/>
      </c>
      <c r="Q934" s="3" t="str" cm="1">
        <f t="array" ref="Q934">IF(C934="","",INDEX(FitCurve!$B$3:$B$1002,I934))</f>
        <v/>
      </c>
      <c r="R934" s="3" t="str" cm="1">
        <f t="array" ref="R934">IF(C934="","",INDEX(FitCurve!$B$3:$B$1002,J934))</f>
        <v/>
      </c>
      <c r="S934" s="3" t="str" cm="1">
        <f t="array" ref="S934">IF(C934="","",INDEX(FitCurve!$B$3:$B$1002,K934))</f>
        <v/>
      </c>
    </row>
    <row r="935" spans="3:19" x14ac:dyDescent="0.25">
      <c r="C935" s="36"/>
      <c r="D935" s="3" t="str">
        <f>IF(C935="","",IF(OR(C935&gt;MAX(_xlfn.ANCHORARRAY(FitCurve!$E$3)),C935&lt;MIN(_xlfn.ANCHORARRAY(FitCurve!$E$3))),"Out of range",IF(CurveFitting!$N$3="5PL",10^(CurveFitting!$U$26-((LOG10(((CurveFitting!$U$25-CurveFitting!$U$24)/(C935-CurveFitting!$U$24))^(1/CurveFitting!$U$28)-1))/1)/CurveFitting!$U$27),
IF(CurveFitting!$N$3="4PL",10^(CurveFitting!$U$26-((LOG10((CurveFitting!$U$25-CurveFitting!$U$24)/(C935-CurveFitting!$U$24)-1))/CurveFitting!$U$27)),
IF(CurveFitting!$N$3="Linear",(C935-CurveFitting!$U$24)/CurveFitting!$U$25,
IF(CurveFitting!$N$3="Hyperbolic",CurveFitting!$U$25*C935/(CurveFitting!$U$24-C935),
IF(CurveFitting!$N$3="Exp1",CurveFitting!$U$26*LN(CurveFitting!$U$25/(CurveFitting!$U$25-C935)-CurveFitting!$U$24/(CurveFitting!$U$25-C935)),
IF(CurveFitting!$N$3="Exp2",CurveFitting!$U$26*LOG(CurveFitting!$U$24/(CurveFitting!$U$24-C935)-CurveFitting!$U$25/(CurveFitting!$U$24-C935)),""))))))))</f>
        <v/>
      </c>
      <c r="E935" s="3" t="str">
        <f>IFERROR(IF(C935="","",IF(OR(C935&gt;MAX(_xlfn.ANCHORARRAY(FitCurve!$E$3)),C935&lt;MIN(_xlfn.ANCHORARRAY(FitCurve!$E$3))),"Out of range","[ " &amp; TEXT(_xlfn.FORECAST.LINEAR(C935,R935:S935,N935:O935),"#.####") &amp; ", " &amp; TEXT(_xlfn.FORECAST.LINEAR(C935,P935:Q935,L935:M935),"#.####") &amp; " ]")),"")</f>
        <v/>
      </c>
      <c r="H935" s="52" t="str">
        <f>IF(C935="","",_xlfn.XMATCH(C935,FitCurve!AE935:AE1934,-1))</f>
        <v/>
      </c>
      <c r="I935" s="52" t="str">
        <f>IF(C935="","",_xlfn.XMATCH(C935,FitCurve!AE935:AE1934,1))</f>
        <v/>
      </c>
      <c r="J935" s="52" t="str">
        <f>IF(C935="","",_xlfn.XMATCH(C935,FitCurve!AF935:AF1934,-1))</f>
        <v/>
      </c>
      <c r="K935" s="52" t="str">
        <f>IF(C935="","",_xlfn.XMATCH(C935,FitCurve!AF935:AF1934,1))</f>
        <v/>
      </c>
      <c r="L935" s="3" t="str" cm="1">
        <f t="array" ref="L935">IF(C935="","",INDEX(FitCurve!$AE$3:$AE$1002,H935))</f>
        <v/>
      </c>
      <c r="M935" s="3" t="str" cm="1">
        <f t="array" ref="M935">IF(C935="","",INDEX(FitCurve!$AE$3:$AE$1002,I935))</f>
        <v/>
      </c>
      <c r="N935" s="3" t="str" cm="1">
        <f t="array" ref="N935">IF(C935="","",INDEX(FitCurve!$AF$3:$AF$1002,J935))</f>
        <v/>
      </c>
      <c r="O935" s="3" t="str" cm="1">
        <f t="array" ref="O935">IF(C935="","",INDEX(FitCurve!$AF$3:$AF$1002,K935))</f>
        <v/>
      </c>
      <c r="P935" s="3" t="str" cm="1">
        <f t="array" ref="P935">IF(C935="","",INDEX(FitCurve!$B$3:$B$1002,H935))</f>
        <v/>
      </c>
      <c r="Q935" s="3" t="str" cm="1">
        <f t="array" ref="Q935">IF(C935="","",INDEX(FitCurve!$B$3:$B$1002,I935))</f>
        <v/>
      </c>
      <c r="R935" s="3" t="str" cm="1">
        <f t="array" ref="R935">IF(C935="","",INDEX(FitCurve!$B$3:$B$1002,J935))</f>
        <v/>
      </c>
      <c r="S935" s="3" t="str" cm="1">
        <f t="array" ref="S935">IF(C935="","",INDEX(FitCurve!$B$3:$B$1002,K935))</f>
        <v/>
      </c>
    </row>
    <row r="936" spans="3:19" x14ac:dyDescent="0.25">
      <c r="C936" s="36"/>
      <c r="D936" s="3" t="str">
        <f>IF(C936="","",IF(OR(C936&gt;MAX(_xlfn.ANCHORARRAY(FitCurve!$E$3)),C936&lt;MIN(_xlfn.ANCHORARRAY(FitCurve!$E$3))),"Out of range",IF(CurveFitting!$N$3="5PL",10^(CurveFitting!$U$26-((LOG10(((CurveFitting!$U$25-CurveFitting!$U$24)/(C936-CurveFitting!$U$24))^(1/CurveFitting!$U$28)-1))/1)/CurveFitting!$U$27),
IF(CurveFitting!$N$3="4PL",10^(CurveFitting!$U$26-((LOG10((CurveFitting!$U$25-CurveFitting!$U$24)/(C936-CurveFitting!$U$24)-1))/CurveFitting!$U$27)),
IF(CurveFitting!$N$3="Linear",(C936-CurveFitting!$U$24)/CurveFitting!$U$25,
IF(CurveFitting!$N$3="Hyperbolic",CurveFitting!$U$25*C936/(CurveFitting!$U$24-C936),
IF(CurveFitting!$N$3="Exp1",CurveFitting!$U$26*LN(CurveFitting!$U$25/(CurveFitting!$U$25-C936)-CurveFitting!$U$24/(CurveFitting!$U$25-C936)),
IF(CurveFitting!$N$3="Exp2",CurveFitting!$U$26*LOG(CurveFitting!$U$24/(CurveFitting!$U$24-C936)-CurveFitting!$U$25/(CurveFitting!$U$24-C936)),""))))))))</f>
        <v/>
      </c>
      <c r="E936" s="3" t="str">
        <f>IFERROR(IF(C936="","",IF(OR(C936&gt;MAX(_xlfn.ANCHORARRAY(FitCurve!$E$3)),C936&lt;MIN(_xlfn.ANCHORARRAY(FitCurve!$E$3))),"Out of range","[ " &amp; TEXT(_xlfn.FORECAST.LINEAR(C936,R936:S936,N936:O936),"#.####") &amp; ", " &amp; TEXT(_xlfn.FORECAST.LINEAR(C936,P936:Q936,L936:M936),"#.####") &amp; " ]")),"")</f>
        <v/>
      </c>
      <c r="H936" s="52" t="str">
        <f>IF(C936="","",_xlfn.XMATCH(C936,FitCurve!AE936:AE1935,-1))</f>
        <v/>
      </c>
      <c r="I936" s="52" t="str">
        <f>IF(C936="","",_xlfn.XMATCH(C936,FitCurve!AE936:AE1935,1))</f>
        <v/>
      </c>
      <c r="J936" s="52" t="str">
        <f>IF(C936="","",_xlfn.XMATCH(C936,FitCurve!AF936:AF1935,-1))</f>
        <v/>
      </c>
      <c r="K936" s="52" t="str">
        <f>IF(C936="","",_xlfn.XMATCH(C936,FitCurve!AF936:AF1935,1))</f>
        <v/>
      </c>
      <c r="L936" s="3" t="str" cm="1">
        <f t="array" ref="L936">IF(C936="","",INDEX(FitCurve!$AE$3:$AE$1002,H936))</f>
        <v/>
      </c>
      <c r="M936" s="3" t="str" cm="1">
        <f t="array" ref="M936">IF(C936="","",INDEX(FitCurve!$AE$3:$AE$1002,I936))</f>
        <v/>
      </c>
      <c r="N936" s="3" t="str" cm="1">
        <f t="array" ref="N936">IF(C936="","",INDEX(FitCurve!$AF$3:$AF$1002,J936))</f>
        <v/>
      </c>
      <c r="O936" s="3" t="str" cm="1">
        <f t="array" ref="O936">IF(C936="","",INDEX(FitCurve!$AF$3:$AF$1002,K936))</f>
        <v/>
      </c>
      <c r="P936" s="3" t="str" cm="1">
        <f t="array" ref="P936">IF(C936="","",INDEX(FitCurve!$B$3:$B$1002,H936))</f>
        <v/>
      </c>
      <c r="Q936" s="3" t="str" cm="1">
        <f t="array" ref="Q936">IF(C936="","",INDEX(FitCurve!$B$3:$B$1002,I936))</f>
        <v/>
      </c>
      <c r="R936" s="3" t="str" cm="1">
        <f t="array" ref="R936">IF(C936="","",INDEX(FitCurve!$B$3:$B$1002,J936))</f>
        <v/>
      </c>
      <c r="S936" s="3" t="str" cm="1">
        <f t="array" ref="S936">IF(C936="","",INDEX(FitCurve!$B$3:$B$1002,K936))</f>
        <v/>
      </c>
    </row>
    <row r="937" spans="3:19" x14ac:dyDescent="0.25">
      <c r="C937" s="36"/>
      <c r="D937" s="3" t="str">
        <f>IF(C937="","",IF(OR(C937&gt;MAX(_xlfn.ANCHORARRAY(FitCurve!$E$3)),C937&lt;MIN(_xlfn.ANCHORARRAY(FitCurve!$E$3))),"Out of range",IF(CurveFitting!$N$3="5PL",10^(CurveFitting!$U$26-((LOG10(((CurveFitting!$U$25-CurveFitting!$U$24)/(C937-CurveFitting!$U$24))^(1/CurveFitting!$U$28)-1))/1)/CurveFitting!$U$27),
IF(CurveFitting!$N$3="4PL",10^(CurveFitting!$U$26-((LOG10((CurveFitting!$U$25-CurveFitting!$U$24)/(C937-CurveFitting!$U$24)-1))/CurveFitting!$U$27)),
IF(CurveFitting!$N$3="Linear",(C937-CurveFitting!$U$24)/CurveFitting!$U$25,
IF(CurveFitting!$N$3="Hyperbolic",CurveFitting!$U$25*C937/(CurveFitting!$U$24-C937),
IF(CurveFitting!$N$3="Exp1",CurveFitting!$U$26*LN(CurveFitting!$U$25/(CurveFitting!$U$25-C937)-CurveFitting!$U$24/(CurveFitting!$U$25-C937)),
IF(CurveFitting!$N$3="Exp2",CurveFitting!$U$26*LOG(CurveFitting!$U$24/(CurveFitting!$U$24-C937)-CurveFitting!$U$25/(CurveFitting!$U$24-C937)),""))))))))</f>
        <v/>
      </c>
      <c r="E937" s="3" t="str">
        <f>IFERROR(IF(C937="","",IF(OR(C937&gt;MAX(_xlfn.ANCHORARRAY(FitCurve!$E$3)),C937&lt;MIN(_xlfn.ANCHORARRAY(FitCurve!$E$3))),"Out of range","[ " &amp; TEXT(_xlfn.FORECAST.LINEAR(C937,R937:S937,N937:O937),"#.####") &amp; ", " &amp; TEXT(_xlfn.FORECAST.LINEAR(C937,P937:Q937,L937:M937),"#.####") &amp; " ]")),"")</f>
        <v/>
      </c>
      <c r="H937" s="52" t="str">
        <f>IF(C937="","",_xlfn.XMATCH(C937,FitCurve!AE937:AE1936,-1))</f>
        <v/>
      </c>
      <c r="I937" s="52" t="str">
        <f>IF(C937="","",_xlfn.XMATCH(C937,FitCurve!AE937:AE1936,1))</f>
        <v/>
      </c>
      <c r="J937" s="52" t="str">
        <f>IF(C937="","",_xlfn.XMATCH(C937,FitCurve!AF937:AF1936,-1))</f>
        <v/>
      </c>
      <c r="K937" s="52" t="str">
        <f>IF(C937="","",_xlfn.XMATCH(C937,FitCurve!AF937:AF1936,1))</f>
        <v/>
      </c>
      <c r="L937" s="3" t="str" cm="1">
        <f t="array" ref="L937">IF(C937="","",INDEX(FitCurve!$AE$3:$AE$1002,H937))</f>
        <v/>
      </c>
      <c r="M937" s="3" t="str" cm="1">
        <f t="array" ref="M937">IF(C937="","",INDEX(FitCurve!$AE$3:$AE$1002,I937))</f>
        <v/>
      </c>
      <c r="N937" s="3" t="str" cm="1">
        <f t="array" ref="N937">IF(C937="","",INDEX(FitCurve!$AF$3:$AF$1002,J937))</f>
        <v/>
      </c>
      <c r="O937" s="3" t="str" cm="1">
        <f t="array" ref="O937">IF(C937="","",INDEX(FitCurve!$AF$3:$AF$1002,K937))</f>
        <v/>
      </c>
      <c r="P937" s="3" t="str" cm="1">
        <f t="array" ref="P937">IF(C937="","",INDEX(FitCurve!$B$3:$B$1002,H937))</f>
        <v/>
      </c>
      <c r="Q937" s="3" t="str" cm="1">
        <f t="array" ref="Q937">IF(C937="","",INDEX(FitCurve!$B$3:$B$1002,I937))</f>
        <v/>
      </c>
      <c r="R937" s="3" t="str" cm="1">
        <f t="array" ref="R937">IF(C937="","",INDEX(FitCurve!$B$3:$B$1002,J937))</f>
        <v/>
      </c>
      <c r="S937" s="3" t="str" cm="1">
        <f t="array" ref="S937">IF(C937="","",INDEX(FitCurve!$B$3:$B$1002,K937))</f>
        <v/>
      </c>
    </row>
    <row r="938" spans="3:19" x14ac:dyDescent="0.25">
      <c r="C938" s="36"/>
      <c r="D938" s="3" t="str">
        <f>IF(C938="","",IF(OR(C938&gt;MAX(_xlfn.ANCHORARRAY(FitCurve!$E$3)),C938&lt;MIN(_xlfn.ANCHORARRAY(FitCurve!$E$3))),"Out of range",IF(CurveFitting!$N$3="5PL",10^(CurveFitting!$U$26-((LOG10(((CurveFitting!$U$25-CurveFitting!$U$24)/(C938-CurveFitting!$U$24))^(1/CurveFitting!$U$28)-1))/1)/CurveFitting!$U$27),
IF(CurveFitting!$N$3="4PL",10^(CurveFitting!$U$26-((LOG10((CurveFitting!$U$25-CurveFitting!$U$24)/(C938-CurveFitting!$U$24)-1))/CurveFitting!$U$27)),
IF(CurveFitting!$N$3="Linear",(C938-CurveFitting!$U$24)/CurveFitting!$U$25,
IF(CurveFitting!$N$3="Hyperbolic",CurveFitting!$U$25*C938/(CurveFitting!$U$24-C938),
IF(CurveFitting!$N$3="Exp1",CurveFitting!$U$26*LN(CurveFitting!$U$25/(CurveFitting!$U$25-C938)-CurveFitting!$U$24/(CurveFitting!$U$25-C938)),
IF(CurveFitting!$N$3="Exp2",CurveFitting!$U$26*LOG(CurveFitting!$U$24/(CurveFitting!$U$24-C938)-CurveFitting!$U$25/(CurveFitting!$U$24-C938)),""))))))))</f>
        <v/>
      </c>
      <c r="E938" s="3" t="str">
        <f>IFERROR(IF(C938="","",IF(OR(C938&gt;MAX(_xlfn.ANCHORARRAY(FitCurve!$E$3)),C938&lt;MIN(_xlfn.ANCHORARRAY(FitCurve!$E$3))),"Out of range","[ " &amp; TEXT(_xlfn.FORECAST.LINEAR(C938,R938:S938,N938:O938),"#.####") &amp; ", " &amp; TEXT(_xlfn.FORECAST.LINEAR(C938,P938:Q938,L938:M938),"#.####") &amp; " ]")),"")</f>
        <v/>
      </c>
      <c r="H938" s="52" t="str">
        <f>IF(C938="","",_xlfn.XMATCH(C938,FitCurve!AE938:AE1937,-1))</f>
        <v/>
      </c>
      <c r="I938" s="52" t="str">
        <f>IF(C938="","",_xlfn.XMATCH(C938,FitCurve!AE938:AE1937,1))</f>
        <v/>
      </c>
      <c r="J938" s="52" t="str">
        <f>IF(C938="","",_xlfn.XMATCH(C938,FitCurve!AF938:AF1937,-1))</f>
        <v/>
      </c>
      <c r="K938" s="52" t="str">
        <f>IF(C938="","",_xlfn.XMATCH(C938,FitCurve!AF938:AF1937,1))</f>
        <v/>
      </c>
      <c r="L938" s="3" t="str" cm="1">
        <f t="array" ref="L938">IF(C938="","",INDEX(FitCurve!$AE$3:$AE$1002,H938))</f>
        <v/>
      </c>
      <c r="M938" s="3" t="str" cm="1">
        <f t="array" ref="M938">IF(C938="","",INDEX(FitCurve!$AE$3:$AE$1002,I938))</f>
        <v/>
      </c>
      <c r="N938" s="3" t="str" cm="1">
        <f t="array" ref="N938">IF(C938="","",INDEX(FitCurve!$AF$3:$AF$1002,J938))</f>
        <v/>
      </c>
      <c r="O938" s="3" t="str" cm="1">
        <f t="array" ref="O938">IF(C938="","",INDEX(FitCurve!$AF$3:$AF$1002,K938))</f>
        <v/>
      </c>
      <c r="P938" s="3" t="str" cm="1">
        <f t="array" ref="P938">IF(C938="","",INDEX(FitCurve!$B$3:$B$1002,H938))</f>
        <v/>
      </c>
      <c r="Q938" s="3" t="str" cm="1">
        <f t="array" ref="Q938">IF(C938="","",INDEX(FitCurve!$B$3:$B$1002,I938))</f>
        <v/>
      </c>
      <c r="R938" s="3" t="str" cm="1">
        <f t="array" ref="R938">IF(C938="","",INDEX(FitCurve!$B$3:$B$1002,J938))</f>
        <v/>
      </c>
      <c r="S938" s="3" t="str" cm="1">
        <f t="array" ref="S938">IF(C938="","",INDEX(FitCurve!$B$3:$B$1002,K938))</f>
        <v/>
      </c>
    </row>
    <row r="939" spans="3:19" x14ac:dyDescent="0.25">
      <c r="C939" s="36"/>
      <c r="D939" s="3" t="str">
        <f>IF(C939="","",IF(OR(C939&gt;MAX(_xlfn.ANCHORARRAY(FitCurve!$E$3)),C939&lt;MIN(_xlfn.ANCHORARRAY(FitCurve!$E$3))),"Out of range",IF(CurveFitting!$N$3="5PL",10^(CurveFitting!$U$26-((LOG10(((CurveFitting!$U$25-CurveFitting!$U$24)/(C939-CurveFitting!$U$24))^(1/CurveFitting!$U$28)-1))/1)/CurveFitting!$U$27),
IF(CurveFitting!$N$3="4PL",10^(CurveFitting!$U$26-((LOG10((CurveFitting!$U$25-CurveFitting!$U$24)/(C939-CurveFitting!$U$24)-1))/CurveFitting!$U$27)),
IF(CurveFitting!$N$3="Linear",(C939-CurveFitting!$U$24)/CurveFitting!$U$25,
IF(CurveFitting!$N$3="Hyperbolic",CurveFitting!$U$25*C939/(CurveFitting!$U$24-C939),
IF(CurveFitting!$N$3="Exp1",CurveFitting!$U$26*LN(CurveFitting!$U$25/(CurveFitting!$U$25-C939)-CurveFitting!$U$24/(CurveFitting!$U$25-C939)),
IF(CurveFitting!$N$3="Exp2",CurveFitting!$U$26*LOG(CurveFitting!$U$24/(CurveFitting!$U$24-C939)-CurveFitting!$U$25/(CurveFitting!$U$24-C939)),""))))))))</f>
        <v/>
      </c>
      <c r="E939" s="3" t="str">
        <f>IFERROR(IF(C939="","",IF(OR(C939&gt;MAX(_xlfn.ANCHORARRAY(FitCurve!$E$3)),C939&lt;MIN(_xlfn.ANCHORARRAY(FitCurve!$E$3))),"Out of range","[ " &amp; TEXT(_xlfn.FORECAST.LINEAR(C939,R939:S939,N939:O939),"#.####") &amp; ", " &amp; TEXT(_xlfn.FORECAST.LINEAR(C939,P939:Q939,L939:M939),"#.####") &amp; " ]")),"")</f>
        <v/>
      </c>
      <c r="H939" s="52" t="str">
        <f>IF(C939="","",_xlfn.XMATCH(C939,FitCurve!AE939:AE1938,-1))</f>
        <v/>
      </c>
      <c r="I939" s="52" t="str">
        <f>IF(C939="","",_xlfn.XMATCH(C939,FitCurve!AE939:AE1938,1))</f>
        <v/>
      </c>
      <c r="J939" s="52" t="str">
        <f>IF(C939="","",_xlfn.XMATCH(C939,FitCurve!AF939:AF1938,-1))</f>
        <v/>
      </c>
      <c r="K939" s="52" t="str">
        <f>IF(C939="","",_xlfn.XMATCH(C939,FitCurve!AF939:AF1938,1))</f>
        <v/>
      </c>
      <c r="L939" s="3" t="str" cm="1">
        <f t="array" ref="L939">IF(C939="","",INDEX(FitCurve!$AE$3:$AE$1002,H939))</f>
        <v/>
      </c>
      <c r="M939" s="3" t="str" cm="1">
        <f t="array" ref="M939">IF(C939="","",INDEX(FitCurve!$AE$3:$AE$1002,I939))</f>
        <v/>
      </c>
      <c r="N939" s="3" t="str" cm="1">
        <f t="array" ref="N939">IF(C939="","",INDEX(FitCurve!$AF$3:$AF$1002,J939))</f>
        <v/>
      </c>
      <c r="O939" s="3" t="str" cm="1">
        <f t="array" ref="O939">IF(C939="","",INDEX(FitCurve!$AF$3:$AF$1002,K939))</f>
        <v/>
      </c>
      <c r="P939" s="3" t="str" cm="1">
        <f t="array" ref="P939">IF(C939="","",INDEX(FitCurve!$B$3:$B$1002,H939))</f>
        <v/>
      </c>
      <c r="Q939" s="3" t="str" cm="1">
        <f t="array" ref="Q939">IF(C939="","",INDEX(FitCurve!$B$3:$B$1002,I939))</f>
        <v/>
      </c>
      <c r="R939" s="3" t="str" cm="1">
        <f t="array" ref="R939">IF(C939="","",INDEX(FitCurve!$B$3:$B$1002,J939))</f>
        <v/>
      </c>
      <c r="S939" s="3" t="str" cm="1">
        <f t="array" ref="S939">IF(C939="","",INDEX(FitCurve!$B$3:$B$1002,K939))</f>
        <v/>
      </c>
    </row>
    <row r="940" spans="3:19" x14ac:dyDescent="0.25">
      <c r="C940" s="36"/>
      <c r="D940" s="3" t="str">
        <f>IF(C940="","",IF(OR(C940&gt;MAX(_xlfn.ANCHORARRAY(FitCurve!$E$3)),C940&lt;MIN(_xlfn.ANCHORARRAY(FitCurve!$E$3))),"Out of range",IF(CurveFitting!$N$3="5PL",10^(CurveFitting!$U$26-((LOG10(((CurveFitting!$U$25-CurveFitting!$U$24)/(C940-CurveFitting!$U$24))^(1/CurveFitting!$U$28)-1))/1)/CurveFitting!$U$27),
IF(CurveFitting!$N$3="4PL",10^(CurveFitting!$U$26-((LOG10((CurveFitting!$U$25-CurveFitting!$U$24)/(C940-CurveFitting!$U$24)-1))/CurveFitting!$U$27)),
IF(CurveFitting!$N$3="Linear",(C940-CurveFitting!$U$24)/CurveFitting!$U$25,
IF(CurveFitting!$N$3="Hyperbolic",CurveFitting!$U$25*C940/(CurveFitting!$U$24-C940),
IF(CurveFitting!$N$3="Exp1",CurveFitting!$U$26*LN(CurveFitting!$U$25/(CurveFitting!$U$25-C940)-CurveFitting!$U$24/(CurveFitting!$U$25-C940)),
IF(CurveFitting!$N$3="Exp2",CurveFitting!$U$26*LOG(CurveFitting!$U$24/(CurveFitting!$U$24-C940)-CurveFitting!$U$25/(CurveFitting!$U$24-C940)),""))))))))</f>
        <v/>
      </c>
      <c r="E940" s="3" t="str">
        <f>IFERROR(IF(C940="","",IF(OR(C940&gt;MAX(_xlfn.ANCHORARRAY(FitCurve!$E$3)),C940&lt;MIN(_xlfn.ANCHORARRAY(FitCurve!$E$3))),"Out of range","[ " &amp; TEXT(_xlfn.FORECAST.LINEAR(C940,R940:S940,N940:O940),"#.####") &amp; ", " &amp; TEXT(_xlfn.FORECAST.LINEAR(C940,P940:Q940,L940:M940),"#.####") &amp; " ]")),"")</f>
        <v/>
      </c>
      <c r="H940" s="52" t="str">
        <f>IF(C940="","",_xlfn.XMATCH(C940,FitCurve!AE940:AE1939,-1))</f>
        <v/>
      </c>
      <c r="I940" s="52" t="str">
        <f>IF(C940="","",_xlfn.XMATCH(C940,FitCurve!AE940:AE1939,1))</f>
        <v/>
      </c>
      <c r="J940" s="52" t="str">
        <f>IF(C940="","",_xlfn.XMATCH(C940,FitCurve!AF940:AF1939,-1))</f>
        <v/>
      </c>
      <c r="K940" s="52" t="str">
        <f>IF(C940="","",_xlfn.XMATCH(C940,FitCurve!AF940:AF1939,1))</f>
        <v/>
      </c>
      <c r="L940" s="3" t="str" cm="1">
        <f t="array" ref="L940">IF(C940="","",INDEX(FitCurve!$AE$3:$AE$1002,H940))</f>
        <v/>
      </c>
      <c r="M940" s="3" t="str" cm="1">
        <f t="array" ref="M940">IF(C940="","",INDEX(FitCurve!$AE$3:$AE$1002,I940))</f>
        <v/>
      </c>
      <c r="N940" s="3" t="str" cm="1">
        <f t="array" ref="N940">IF(C940="","",INDEX(FitCurve!$AF$3:$AF$1002,J940))</f>
        <v/>
      </c>
      <c r="O940" s="3" t="str" cm="1">
        <f t="array" ref="O940">IF(C940="","",INDEX(FitCurve!$AF$3:$AF$1002,K940))</f>
        <v/>
      </c>
      <c r="P940" s="3" t="str" cm="1">
        <f t="array" ref="P940">IF(C940="","",INDEX(FitCurve!$B$3:$B$1002,H940))</f>
        <v/>
      </c>
      <c r="Q940" s="3" t="str" cm="1">
        <f t="array" ref="Q940">IF(C940="","",INDEX(FitCurve!$B$3:$B$1002,I940))</f>
        <v/>
      </c>
      <c r="R940" s="3" t="str" cm="1">
        <f t="array" ref="R940">IF(C940="","",INDEX(FitCurve!$B$3:$B$1002,J940))</f>
        <v/>
      </c>
      <c r="S940" s="3" t="str" cm="1">
        <f t="array" ref="S940">IF(C940="","",INDEX(FitCurve!$B$3:$B$1002,K940))</f>
        <v/>
      </c>
    </row>
    <row r="941" spans="3:19" x14ac:dyDescent="0.25">
      <c r="C941" s="36"/>
      <c r="D941" s="3" t="str">
        <f>IF(C941="","",IF(OR(C941&gt;MAX(_xlfn.ANCHORARRAY(FitCurve!$E$3)),C941&lt;MIN(_xlfn.ANCHORARRAY(FitCurve!$E$3))),"Out of range",IF(CurveFitting!$N$3="5PL",10^(CurveFitting!$U$26-((LOG10(((CurveFitting!$U$25-CurveFitting!$U$24)/(C941-CurveFitting!$U$24))^(1/CurveFitting!$U$28)-1))/1)/CurveFitting!$U$27),
IF(CurveFitting!$N$3="4PL",10^(CurveFitting!$U$26-((LOG10((CurveFitting!$U$25-CurveFitting!$U$24)/(C941-CurveFitting!$U$24)-1))/CurveFitting!$U$27)),
IF(CurveFitting!$N$3="Linear",(C941-CurveFitting!$U$24)/CurveFitting!$U$25,
IF(CurveFitting!$N$3="Hyperbolic",CurveFitting!$U$25*C941/(CurveFitting!$U$24-C941),
IF(CurveFitting!$N$3="Exp1",CurveFitting!$U$26*LN(CurveFitting!$U$25/(CurveFitting!$U$25-C941)-CurveFitting!$U$24/(CurveFitting!$U$25-C941)),
IF(CurveFitting!$N$3="Exp2",CurveFitting!$U$26*LOG(CurveFitting!$U$24/(CurveFitting!$U$24-C941)-CurveFitting!$U$25/(CurveFitting!$U$24-C941)),""))))))))</f>
        <v/>
      </c>
      <c r="E941" s="3" t="str">
        <f>IFERROR(IF(C941="","",IF(OR(C941&gt;MAX(_xlfn.ANCHORARRAY(FitCurve!$E$3)),C941&lt;MIN(_xlfn.ANCHORARRAY(FitCurve!$E$3))),"Out of range","[ " &amp; TEXT(_xlfn.FORECAST.LINEAR(C941,R941:S941,N941:O941),"#.####") &amp; ", " &amp; TEXT(_xlfn.FORECAST.LINEAR(C941,P941:Q941,L941:M941),"#.####") &amp; " ]")),"")</f>
        <v/>
      </c>
      <c r="H941" s="52" t="str">
        <f>IF(C941="","",_xlfn.XMATCH(C941,FitCurve!AE941:AE1940,-1))</f>
        <v/>
      </c>
      <c r="I941" s="52" t="str">
        <f>IF(C941="","",_xlfn.XMATCH(C941,FitCurve!AE941:AE1940,1))</f>
        <v/>
      </c>
      <c r="J941" s="52" t="str">
        <f>IF(C941="","",_xlfn.XMATCH(C941,FitCurve!AF941:AF1940,-1))</f>
        <v/>
      </c>
      <c r="K941" s="52" t="str">
        <f>IF(C941="","",_xlfn.XMATCH(C941,FitCurve!AF941:AF1940,1))</f>
        <v/>
      </c>
      <c r="L941" s="3" t="str" cm="1">
        <f t="array" ref="L941">IF(C941="","",INDEX(FitCurve!$AE$3:$AE$1002,H941))</f>
        <v/>
      </c>
      <c r="M941" s="3" t="str" cm="1">
        <f t="array" ref="M941">IF(C941="","",INDEX(FitCurve!$AE$3:$AE$1002,I941))</f>
        <v/>
      </c>
      <c r="N941" s="3" t="str" cm="1">
        <f t="array" ref="N941">IF(C941="","",INDEX(FitCurve!$AF$3:$AF$1002,J941))</f>
        <v/>
      </c>
      <c r="O941" s="3" t="str" cm="1">
        <f t="array" ref="O941">IF(C941="","",INDEX(FitCurve!$AF$3:$AF$1002,K941))</f>
        <v/>
      </c>
      <c r="P941" s="3" t="str" cm="1">
        <f t="array" ref="P941">IF(C941="","",INDEX(FitCurve!$B$3:$B$1002,H941))</f>
        <v/>
      </c>
      <c r="Q941" s="3" t="str" cm="1">
        <f t="array" ref="Q941">IF(C941="","",INDEX(FitCurve!$B$3:$B$1002,I941))</f>
        <v/>
      </c>
      <c r="R941" s="3" t="str" cm="1">
        <f t="array" ref="R941">IF(C941="","",INDEX(FitCurve!$B$3:$B$1002,J941))</f>
        <v/>
      </c>
      <c r="S941" s="3" t="str" cm="1">
        <f t="array" ref="S941">IF(C941="","",INDEX(FitCurve!$B$3:$B$1002,K941))</f>
        <v/>
      </c>
    </row>
    <row r="942" spans="3:19" x14ac:dyDescent="0.25">
      <c r="C942" s="36"/>
      <c r="D942" s="3" t="str">
        <f>IF(C942="","",IF(OR(C942&gt;MAX(_xlfn.ANCHORARRAY(FitCurve!$E$3)),C942&lt;MIN(_xlfn.ANCHORARRAY(FitCurve!$E$3))),"Out of range",IF(CurveFitting!$N$3="5PL",10^(CurveFitting!$U$26-((LOG10(((CurveFitting!$U$25-CurveFitting!$U$24)/(C942-CurveFitting!$U$24))^(1/CurveFitting!$U$28)-1))/1)/CurveFitting!$U$27),
IF(CurveFitting!$N$3="4PL",10^(CurveFitting!$U$26-((LOG10((CurveFitting!$U$25-CurveFitting!$U$24)/(C942-CurveFitting!$U$24)-1))/CurveFitting!$U$27)),
IF(CurveFitting!$N$3="Linear",(C942-CurveFitting!$U$24)/CurveFitting!$U$25,
IF(CurveFitting!$N$3="Hyperbolic",CurveFitting!$U$25*C942/(CurveFitting!$U$24-C942),
IF(CurveFitting!$N$3="Exp1",CurveFitting!$U$26*LN(CurveFitting!$U$25/(CurveFitting!$U$25-C942)-CurveFitting!$U$24/(CurveFitting!$U$25-C942)),
IF(CurveFitting!$N$3="Exp2",CurveFitting!$U$26*LOG(CurveFitting!$U$24/(CurveFitting!$U$24-C942)-CurveFitting!$U$25/(CurveFitting!$U$24-C942)),""))))))))</f>
        <v/>
      </c>
      <c r="E942" s="3" t="str">
        <f>IFERROR(IF(C942="","",IF(OR(C942&gt;MAX(_xlfn.ANCHORARRAY(FitCurve!$E$3)),C942&lt;MIN(_xlfn.ANCHORARRAY(FitCurve!$E$3))),"Out of range","[ " &amp; TEXT(_xlfn.FORECAST.LINEAR(C942,R942:S942,N942:O942),"#.####") &amp; ", " &amp; TEXT(_xlfn.FORECAST.LINEAR(C942,P942:Q942,L942:M942),"#.####") &amp; " ]")),"")</f>
        <v/>
      </c>
      <c r="H942" s="52" t="str">
        <f>IF(C942="","",_xlfn.XMATCH(C942,FitCurve!AE942:AE1941,-1))</f>
        <v/>
      </c>
      <c r="I942" s="52" t="str">
        <f>IF(C942="","",_xlfn.XMATCH(C942,FitCurve!AE942:AE1941,1))</f>
        <v/>
      </c>
      <c r="J942" s="52" t="str">
        <f>IF(C942="","",_xlfn.XMATCH(C942,FitCurve!AF942:AF1941,-1))</f>
        <v/>
      </c>
      <c r="K942" s="52" t="str">
        <f>IF(C942="","",_xlfn.XMATCH(C942,FitCurve!AF942:AF1941,1))</f>
        <v/>
      </c>
      <c r="L942" s="3" t="str" cm="1">
        <f t="array" ref="L942">IF(C942="","",INDEX(FitCurve!$AE$3:$AE$1002,H942))</f>
        <v/>
      </c>
      <c r="M942" s="3" t="str" cm="1">
        <f t="array" ref="M942">IF(C942="","",INDEX(FitCurve!$AE$3:$AE$1002,I942))</f>
        <v/>
      </c>
      <c r="N942" s="3" t="str" cm="1">
        <f t="array" ref="N942">IF(C942="","",INDEX(FitCurve!$AF$3:$AF$1002,J942))</f>
        <v/>
      </c>
      <c r="O942" s="3" t="str" cm="1">
        <f t="array" ref="O942">IF(C942="","",INDEX(FitCurve!$AF$3:$AF$1002,K942))</f>
        <v/>
      </c>
      <c r="P942" s="3" t="str" cm="1">
        <f t="array" ref="P942">IF(C942="","",INDEX(FitCurve!$B$3:$B$1002,H942))</f>
        <v/>
      </c>
      <c r="Q942" s="3" t="str" cm="1">
        <f t="array" ref="Q942">IF(C942="","",INDEX(FitCurve!$B$3:$B$1002,I942))</f>
        <v/>
      </c>
      <c r="R942" s="3" t="str" cm="1">
        <f t="array" ref="R942">IF(C942="","",INDEX(FitCurve!$B$3:$B$1002,J942))</f>
        <v/>
      </c>
      <c r="S942" s="3" t="str" cm="1">
        <f t="array" ref="S942">IF(C942="","",INDEX(FitCurve!$B$3:$B$1002,K942))</f>
        <v/>
      </c>
    </row>
    <row r="943" spans="3:19" x14ac:dyDescent="0.25">
      <c r="C943" s="36"/>
      <c r="D943" s="3" t="str">
        <f>IF(C943="","",IF(OR(C943&gt;MAX(_xlfn.ANCHORARRAY(FitCurve!$E$3)),C943&lt;MIN(_xlfn.ANCHORARRAY(FitCurve!$E$3))),"Out of range",IF(CurveFitting!$N$3="5PL",10^(CurveFitting!$U$26-((LOG10(((CurveFitting!$U$25-CurveFitting!$U$24)/(C943-CurveFitting!$U$24))^(1/CurveFitting!$U$28)-1))/1)/CurveFitting!$U$27),
IF(CurveFitting!$N$3="4PL",10^(CurveFitting!$U$26-((LOG10((CurveFitting!$U$25-CurveFitting!$U$24)/(C943-CurveFitting!$U$24)-1))/CurveFitting!$U$27)),
IF(CurveFitting!$N$3="Linear",(C943-CurveFitting!$U$24)/CurveFitting!$U$25,
IF(CurveFitting!$N$3="Hyperbolic",CurveFitting!$U$25*C943/(CurveFitting!$U$24-C943),
IF(CurveFitting!$N$3="Exp1",CurveFitting!$U$26*LN(CurveFitting!$U$25/(CurveFitting!$U$25-C943)-CurveFitting!$U$24/(CurveFitting!$U$25-C943)),
IF(CurveFitting!$N$3="Exp2",CurveFitting!$U$26*LOG(CurveFitting!$U$24/(CurveFitting!$U$24-C943)-CurveFitting!$U$25/(CurveFitting!$U$24-C943)),""))))))))</f>
        <v/>
      </c>
      <c r="E943" s="3" t="str">
        <f>IFERROR(IF(C943="","",IF(OR(C943&gt;MAX(_xlfn.ANCHORARRAY(FitCurve!$E$3)),C943&lt;MIN(_xlfn.ANCHORARRAY(FitCurve!$E$3))),"Out of range","[ " &amp; TEXT(_xlfn.FORECAST.LINEAR(C943,R943:S943,N943:O943),"#.####") &amp; ", " &amp; TEXT(_xlfn.FORECAST.LINEAR(C943,P943:Q943,L943:M943),"#.####") &amp; " ]")),"")</f>
        <v/>
      </c>
      <c r="H943" s="52" t="str">
        <f>IF(C943="","",_xlfn.XMATCH(C943,FitCurve!AE943:AE1942,-1))</f>
        <v/>
      </c>
      <c r="I943" s="52" t="str">
        <f>IF(C943="","",_xlfn.XMATCH(C943,FitCurve!AE943:AE1942,1))</f>
        <v/>
      </c>
      <c r="J943" s="52" t="str">
        <f>IF(C943="","",_xlfn.XMATCH(C943,FitCurve!AF943:AF1942,-1))</f>
        <v/>
      </c>
      <c r="K943" s="52" t="str">
        <f>IF(C943="","",_xlfn.XMATCH(C943,FitCurve!AF943:AF1942,1))</f>
        <v/>
      </c>
      <c r="L943" s="3" t="str" cm="1">
        <f t="array" ref="L943">IF(C943="","",INDEX(FitCurve!$AE$3:$AE$1002,H943))</f>
        <v/>
      </c>
      <c r="M943" s="3" t="str" cm="1">
        <f t="array" ref="M943">IF(C943="","",INDEX(FitCurve!$AE$3:$AE$1002,I943))</f>
        <v/>
      </c>
      <c r="N943" s="3" t="str" cm="1">
        <f t="array" ref="N943">IF(C943="","",INDEX(FitCurve!$AF$3:$AF$1002,J943))</f>
        <v/>
      </c>
      <c r="O943" s="3" t="str" cm="1">
        <f t="array" ref="O943">IF(C943="","",INDEX(FitCurve!$AF$3:$AF$1002,K943))</f>
        <v/>
      </c>
      <c r="P943" s="3" t="str" cm="1">
        <f t="array" ref="P943">IF(C943="","",INDEX(FitCurve!$B$3:$B$1002,H943))</f>
        <v/>
      </c>
      <c r="Q943" s="3" t="str" cm="1">
        <f t="array" ref="Q943">IF(C943="","",INDEX(FitCurve!$B$3:$B$1002,I943))</f>
        <v/>
      </c>
      <c r="R943" s="3" t="str" cm="1">
        <f t="array" ref="R943">IF(C943="","",INDEX(FitCurve!$B$3:$B$1002,J943))</f>
        <v/>
      </c>
      <c r="S943" s="3" t="str" cm="1">
        <f t="array" ref="S943">IF(C943="","",INDEX(FitCurve!$B$3:$B$1002,K943))</f>
        <v/>
      </c>
    </row>
    <row r="944" spans="3:19" x14ac:dyDescent="0.25">
      <c r="C944" s="36"/>
      <c r="D944" s="3" t="str">
        <f>IF(C944="","",IF(OR(C944&gt;MAX(_xlfn.ANCHORARRAY(FitCurve!$E$3)),C944&lt;MIN(_xlfn.ANCHORARRAY(FitCurve!$E$3))),"Out of range",IF(CurveFitting!$N$3="5PL",10^(CurveFitting!$U$26-((LOG10(((CurveFitting!$U$25-CurveFitting!$U$24)/(C944-CurveFitting!$U$24))^(1/CurveFitting!$U$28)-1))/1)/CurveFitting!$U$27),
IF(CurveFitting!$N$3="4PL",10^(CurveFitting!$U$26-((LOG10((CurveFitting!$U$25-CurveFitting!$U$24)/(C944-CurveFitting!$U$24)-1))/CurveFitting!$U$27)),
IF(CurveFitting!$N$3="Linear",(C944-CurveFitting!$U$24)/CurveFitting!$U$25,
IF(CurveFitting!$N$3="Hyperbolic",CurveFitting!$U$25*C944/(CurveFitting!$U$24-C944),
IF(CurveFitting!$N$3="Exp1",CurveFitting!$U$26*LN(CurveFitting!$U$25/(CurveFitting!$U$25-C944)-CurveFitting!$U$24/(CurveFitting!$U$25-C944)),
IF(CurveFitting!$N$3="Exp2",CurveFitting!$U$26*LOG(CurveFitting!$U$24/(CurveFitting!$U$24-C944)-CurveFitting!$U$25/(CurveFitting!$U$24-C944)),""))))))))</f>
        <v/>
      </c>
      <c r="E944" s="3" t="str">
        <f>IFERROR(IF(C944="","",IF(OR(C944&gt;MAX(_xlfn.ANCHORARRAY(FitCurve!$E$3)),C944&lt;MIN(_xlfn.ANCHORARRAY(FitCurve!$E$3))),"Out of range","[ " &amp; TEXT(_xlfn.FORECAST.LINEAR(C944,R944:S944,N944:O944),"#.####") &amp; ", " &amp; TEXT(_xlfn.FORECAST.LINEAR(C944,P944:Q944,L944:M944),"#.####") &amp; " ]")),"")</f>
        <v/>
      </c>
      <c r="H944" s="52" t="str">
        <f>IF(C944="","",_xlfn.XMATCH(C944,FitCurve!AE944:AE1943,-1))</f>
        <v/>
      </c>
      <c r="I944" s="52" t="str">
        <f>IF(C944="","",_xlfn.XMATCH(C944,FitCurve!AE944:AE1943,1))</f>
        <v/>
      </c>
      <c r="J944" s="52" t="str">
        <f>IF(C944="","",_xlfn.XMATCH(C944,FitCurve!AF944:AF1943,-1))</f>
        <v/>
      </c>
      <c r="K944" s="52" t="str">
        <f>IF(C944="","",_xlfn.XMATCH(C944,FitCurve!AF944:AF1943,1))</f>
        <v/>
      </c>
      <c r="L944" s="3" t="str" cm="1">
        <f t="array" ref="L944">IF(C944="","",INDEX(FitCurve!$AE$3:$AE$1002,H944))</f>
        <v/>
      </c>
      <c r="M944" s="3" t="str" cm="1">
        <f t="array" ref="M944">IF(C944="","",INDEX(FitCurve!$AE$3:$AE$1002,I944))</f>
        <v/>
      </c>
      <c r="N944" s="3" t="str" cm="1">
        <f t="array" ref="N944">IF(C944="","",INDEX(FitCurve!$AF$3:$AF$1002,J944))</f>
        <v/>
      </c>
      <c r="O944" s="3" t="str" cm="1">
        <f t="array" ref="O944">IF(C944="","",INDEX(FitCurve!$AF$3:$AF$1002,K944))</f>
        <v/>
      </c>
      <c r="P944" s="3" t="str" cm="1">
        <f t="array" ref="P944">IF(C944="","",INDEX(FitCurve!$B$3:$B$1002,H944))</f>
        <v/>
      </c>
      <c r="Q944" s="3" t="str" cm="1">
        <f t="array" ref="Q944">IF(C944="","",INDEX(FitCurve!$B$3:$B$1002,I944))</f>
        <v/>
      </c>
      <c r="R944" s="3" t="str" cm="1">
        <f t="array" ref="R944">IF(C944="","",INDEX(FitCurve!$B$3:$B$1002,J944))</f>
        <v/>
      </c>
      <c r="S944" s="3" t="str" cm="1">
        <f t="array" ref="S944">IF(C944="","",INDEX(FitCurve!$B$3:$B$1002,K944))</f>
        <v/>
      </c>
    </row>
    <row r="945" spans="3:19" x14ac:dyDescent="0.25">
      <c r="C945" s="36"/>
      <c r="D945" s="3" t="str">
        <f>IF(C945="","",IF(OR(C945&gt;MAX(_xlfn.ANCHORARRAY(FitCurve!$E$3)),C945&lt;MIN(_xlfn.ANCHORARRAY(FitCurve!$E$3))),"Out of range",IF(CurveFitting!$N$3="5PL",10^(CurveFitting!$U$26-((LOG10(((CurveFitting!$U$25-CurveFitting!$U$24)/(C945-CurveFitting!$U$24))^(1/CurveFitting!$U$28)-1))/1)/CurveFitting!$U$27),
IF(CurveFitting!$N$3="4PL",10^(CurveFitting!$U$26-((LOG10((CurveFitting!$U$25-CurveFitting!$U$24)/(C945-CurveFitting!$U$24)-1))/CurveFitting!$U$27)),
IF(CurveFitting!$N$3="Linear",(C945-CurveFitting!$U$24)/CurveFitting!$U$25,
IF(CurveFitting!$N$3="Hyperbolic",CurveFitting!$U$25*C945/(CurveFitting!$U$24-C945),
IF(CurveFitting!$N$3="Exp1",CurveFitting!$U$26*LN(CurveFitting!$U$25/(CurveFitting!$U$25-C945)-CurveFitting!$U$24/(CurveFitting!$U$25-C945)),
IF(CurveFitting!$N$3="Exp2",CurveFitting!$U$26*LOG(CurveFitting!$U$24/(CurveFitting!$U$24-C945)-CurveFitting!$U$25/(CurveFitting!$U$24-C945)),""))))))))</f>
        <v/>
      </c>
      <c r="E945" s="3" t="str">
        <f>IFERROR(IF(C945="","",IF(OR(C945&gt;MAX(_xlfn.ANCHORARRAY(FitCurve!$E$3)),C945&lt;MIN(_xlfn.ANCHORARRAY(FitCurve!$E$3))),"Out of range","[ " &amp; TEXT(_xlfn.FORECAST.LINEAR(C945,R945:S945,N945:O945),"#.####") &amp; ", " &amp; TEXT(_xlfn.FORECAST.LINEAR(C945,P945:Q945,L945:M945),"#.####") &amp; " ]")),"")</f>
        <v/>
      </c>
      <c r="H945" s="52" t="str">
        <f>IF(C945="","",_xlfn.XMATCH(C945,FitCurve!AE945:AE1944,-1))</f>
        <v/>
      </c>
      <c r="I945" s="52" t="str">
        <f>IF(C945="","",_xlfn.XMATCH(C945,FitCurve!AE945:AE1944,1))</f>
        <v/>
      </c>
      <c r="J945" s="52" t="str">
        <f>IF(C945="","",_xlfn.XMATCH(C945,FitCurve!AF945:AF1944,-1))</f>
        <v/>
      </c>
      <c r="K945" s="52" t="str">
        <f>IF(C945="","",_xlfn.XMATCH(C945,FitCurve!AF945:AF1944,1))</f>
        <v/>
      </c>
      <c r="L945" s="3" t="str" cm="1">
        <f t="array" ref="L945">IF(C945="","",INDEX(FitCurve!$AE$3:$AE$1002,H945))</f>
        <v/>
      </c>
      <c r="M945" s="3" t="str" cm="1">
        <f t="array" ref="M945">IF(C945="","",INDEX(FitCurve!$AE$3:$AE$1002,I945))</f>
        <v/>
      </c>
      <c r="N945" s="3" t="str" cm="1">
        <f t="array" ref="N945">IF(C945="","",INDEX(FitCurve!$AF$3:$AF$1002,J945))</f>
        <v/>
      </c>
      <c r="O945" s="3" t="str" cm="1">
        <f t="array" ref="O945">IF(C945="","",INDEX(FitCurve!$AF$3:$AF$1002,K945))</f>
        <v/>
      </c>
      <c r="P945" s="3" t="str" cm="1">
        <f t="array" ref="P945">IF(C945="","",INDEX(FitCurve!$B$3:$B$1002,H945))</f>
        <v/>
      </c>
      <c r="Q945" s="3" t="str" cm="1">
        <f t="array" ref="Q945">IF(C945="","",INDEX(FitCurve!$B$3:$B$1002,I945))</f>
        <v/>
      </c>
      <c r="R945" s="3" t="str" cm="1">
        <f t="array" ref="R945">IF(C945="","",INDEX(FitCurve!$B$3:$B$1002,J945))</f>
        <v/>
      </c>
      <c r="S945" s="3" t="str" cm="1">
        <f t="array" ref="S945">IF(C945="","",INDEX(FitCurve!$B$3:$B$1002,K945))</f>
        <v/>
      </c>
    </row>
    <row r="946" spans="3:19" x14ac:dyDescent="0.25">
      <c r="C946" s="36"/>
      <c r="D946" s="3" t="str">
        <f>IF(C946="","",IF(OR(C946&gt;MAX(_xlfn.ANCHORARRAY(FitCurve!$E$3)),C946&lt;MIN(_xlfn.ANCHORARRAY(FitCurve!$E$3))),"Out of range",IF(CurveFitting!$N$3="5PL",10^(CurveFitting!$U$26-((LOG10(((CurveFitting!$U$25-CurveFitting!$U$24)/(C946-CurveFitting!$U$24))^(1/CurveFitting!$U$28)-1))/1)/CurveFitting!$U$27),
IF(CurveFitting!$N$3="4PL",10^(CurveFitting!$U$26-((LOG10((CurveFitting!$U$25-CurveFitting!$U$24)/(C946-CurveFitting!$U$24)-1))/CurveFitting!$U$27)),
IF(CurveFitting!$N$3="Linear",(C946-CurveFitting!$U$24)/CurveFitting!$U$25,
IF(CurveFitting!$N$3="Hyperbolic",CurveFitting!$U$25*C946/(CurveFitting!$U$24-C946),
IF(CurveFitting!$N$3="Exp1",CurveFitting!$U$26*LN(CurveFitting!$U$25/(CurveFitting!$U$25-C946)-CurveFitting!$U$24/(CurveFitting!$U$25-C946)),
IF(CurveFitting!$N$3="Exp2",CurveFitting!$U$26*LOG(CurveFitting!$U$24/(CurveFitting!$U$24-C946)-CurveFitting!$U$25/(CurveFitting!$U$24-C946)),""))))))))</f>
        <v/>
      </c>
      <c r="E946" s="3" t="str">
        <f>IFERROR(IF(C946="","",IF(OR(C946&gt;MAX(_xlfn.ANCHORARRAY(FitCurve!$E$3)),C946&lt;MIN(_xlfn.ANCHORARRAY(FitCurve!$E$3))),"Out of range","[ " &amp; TEXT(_xlfn.FORECAST.LINEAR(C946,R946:S946,N946:O946),"#.####") &amp; ", " &amp; TEXT(_xlfn.FORECAST.LINEAR(C946,P946:Q946,L946:M946),"#.####") &amp; " ]")),"")</f>
        <v/>
      </c>
      <c r="H946" s="52" t="str">
        <f>IF(C946="","",_xlfn.XMATCH(C946,FitCurve!AE946:AE1945,-1))</f>
        <v/>
      </c>
      <c r="I946" s="52" t="str">
        <f>IF(C946="","",_xlfn.XMATCH(C946,FitCurve!AE946:AE1945,1))</f>
        <v/>
      </c>
      <c r="J946" s="52" t="str">
        <f>IF(C946="","",_xlfn.XMATCH(C946,FitCurve!AF946:AF1945,-1))</f>
        <v/>
      </c>
      <c r="K946" s="52" t="str">
        <f>IF(C946="","",_xlfn.XMATCH(C946,FitCurve!AF946:AF1945,1))</f>
        <v/>
      </c>
      <c r="L946" s="3" t="str" cm="1">
        <f t="array" ref="L946">IF(C946="","",INDEX(FitCurve!$AE$3:$AE$1002,H946))</f>
        <v/>
      </c>
      <c r="M946" s="3" t="str" cm="1">
        <f t="array" ref="M946">IF(C946="","",INDEX(FitCurve!$AE$3:$AE$1002,I946))</f>
        <v/>
      </c>
      <c r="N946" s="3" t="str" cm="1">
        <f t="array" ref="N946">IF(C946="","",INDEX(FitCurve!$AF$3:$AF$1002,J946))</f>
        <v/>
      </c>
      <c r="O946" s="3" t="str" cm="1">
        <f t="array" ref="O946">IF(C946="","",INDEX(FitCurve!$AF$3:$AF$1002,K946))</f>
        <v/>
      </c>
      <c r="P946" s="3" t="str" cm="1">
        <f t="array" ref="P946">IF(C946="","",INDEX(FitCurve!$B$3:$B$1002,H946))</f>
        <v/>
      </c>
      <c r="Q946" s="3" t="str" cm="1">
        <f t="array" ref="Q946">IF(C946="","",INDEX(FitCurve!$B$3:$B$1002,I946))</f>
        <v/>
      </c>
      <c r="R946" s="3" t="str" cm="1">
        <f t="array" ref="R946">IF(C946="","",INDEX(FitCurve!$B$3:$B$1002,J946))</f>
        <v/>
      </c>
      <c r="S946" s="3" t="str" cm="1">
        <f t="array" ref="S946">IF(C946="","",INDEX(FitCurve!$B$3:$B$1002,K946))</f>
        <v/>
      </c>
    </row>
    <row r="947" spans="3:19" x14ac:dyDescent="0.25">
      <c r="C947" s="36"/>
      <c r="D947" s="3" t="str">
        <f>IF(C947="","",IF(OR(C947&gt;MAX(_xlfn.ANCHORARRAY(FitCurve!$E$3)),C947&lt;MIN(_xlfn.ANCHORARRAY(FitCurve!$E$3))),"Out of range",IF(CurveFitting!$N$3="5PL",10^(CurveFitting!$U$26-((LOG10(((CurveFitting!$U$25-CurveFitting!$U$24)/(C947-CurveFitting!$U$24))^(1/CurveFitting!$U$28)-1))/1)/CurveFitting!$U$27),
IF(CurveFitting!$N$3="4PL",10^(CurveFitting!$U$26-((LOG10((CurveFitting!$U$25-CurveFitting!$U$24)/(C947-CurveFitting!$U$24)-1))/CurveFitting!$U$27)),
IF(CurveFitting!$N$3="Linear",(C947-CurveFitting!$U$24)/CurveFitting!$U$25,
IF(CurveFitting!$N$3="Hyperbolic",CurveFitting!$U$25*C947/(CurveFitting!$U$24-C947),
IF(CurveFitting!$N$3="Exp1",CurveFitting!$U$26*LN(CurveFitting!$U$25/(CurveFitting!$U$25-C947)-CurveFitting!$U$24/(CurveFitting!$U$25-C947)),
IF(CurveFitting!$N$3="Exp2",CurveFitting!$U$26*LOG(CurveFitting!$U$24/(CurveFitting!$U$24-C947)-CurveFitting!$U$25/(CurveFitting!$U$24-C947)),""))))))))</f>
        <v/>
      </c>
      <c r="E947" s="3" t="str">
        <f>IFERROR(IF(C947="","",IF(OR(C947&gt;MAX(_xlfn.ANCHORARRAY(FitCurve!$E$3)),C947&lt;MIN(_xlfn.ANCHORARRAY(FitCurve!$E$3))),"Out of range","[ " &amp; TEXT(_xlfn.FORECAST.LINEAR(C947,R947:S947,N947:O947),"#.####") &amp; ", " &amp; TEXT(_xlfn.FORECAST.LINEAR(C947,P947:Q947,L947:M947),"#.####") &amp; " ]")),"")</f>
        <v/>
      </c>
      <c r="H947" s="52" t="str">
        <f>IF(C947="","",_xlfn.XMATCH(C947,FitCurve!AE947:AE1946,-1))</f>
        <v/>
      </c>
      <c r="I947" s="52" t="str">
        <f>IF(C947="","",_xlfn.XMATCH(C947,FitCurve!AE947:AE1946,1))</f>
        <v/>
      </c>
      <c r="J947" s="52" t="str">
        <f>IF(C947="","",_xlfn.XMATCH(C947,FitCurve!AF947:AF1946,-1))</f>
        <v/>
      </c>
      <c r="K947" s="52" t="str">
        <f>IF(C947="","",_xlfn.XMATCH(C947,FitCurve!AF947:AF1946,1))</f>
        <v/>
      </c>
      <c r="L947" s="3" t="str" cm="1">
        <f t="array" ref="L947">IF(C947="","",INDEX(FitCurve!$AE$3:$AE$1002,H947))</f>
        <v/>
      </c>
      <c r="M947" s="3" t="str" cm="1">
        <f t="array" ref="M947">IF(C947="","",INDEX(FitCurve!$AE$3:$AE$1002,I947))</f>
        <v/>
      </c>
      <c r="N947" s="3" t="str" cm="1">
        <f t="array" ref="N947">IF(C947="","",INDEX(FitCurve!$AF$3:$AF$1002,J947))</f>
        <v/>
      </c>
      <c r="O947" s="3" t="str" cm="1">
        <f t="array" ref="O947">IF(C947="","",INDEX(FitCurve!$AF$3:$AF$1002,K947))</f>
        <v/>
      </c>
      <c r="P947" s="3" t="str" cm="1">
        <f t="array" ref="P947">IF(C947="","",INDEX(FitCurve!$B$3:$B$1002,H947))</f>
        <v/>
      </c>
      <c r="Q947" s="3" t="str" cm="1">
        <f t="array" ref="Q947">IF(C947="","",INDEX(FitCurve!$B$3:$B$1002,I947))</f>
        <v/>
      </c>
      <c r="R947" s="3" t="str" cm="1">
        <f t="array" ref="R947">IF(C947="","",INDEX(FitCurve!$B$3:$B$1002,J947))</f>
        <v/>
      </c>
      <c r="S947" s="3" t="str" cm="1">
        <f t="array" ref="S947">IF(C947="","",INDEX(FitCurve!$B$3:$B$1002,K947))</f>
        <v/>
      </c>
    </row>
    <row r="948" spans="3:19" x14ac:dyDescent="0.25">
      <c r="C948" s="36"/>
      <c r="D948" s="3" t="str">
        <f>IF(C948="","",IF(OR(C948&gt;MAX(_xlfn.ANCHORARRAY(FitCurve!$E$3)),C948&lt;MIN(_xlfn.ANCHORARRAY(FitCurve!$E$3))),"Out of range",IF(CurveFitting!$N$3="5PL",10^(CurveFitting!$U$26-((LOG10(((CurveFitting!$U$25-CurveFitting!$U$24)/(C948-CurveFitting!$U$24))^(1/CurveFitting!$U$28)-1))/1)/CurveFitting!$U$27),
IF(CurveFitting!$N$3="4PL",10^(CurveFitting!$U$26-((LOG10((CurveFitting!$U$25-CurveFitting!$U$24)/(C948-CurveFitting!$U$24)-1))/CurveFitting!$U$27)),
IF(CurveFitting!$N$3="Linear",(C948-CurveFitting!$U$24)/CurveFitting!$U$25,
IF(CurveFitting!$N$3="Hyperbolic",CurveFitting!$U$25*C948/(CurveFitting!$U$24-C948),
IF(CurveFitting!$N$3="Exp1",CurveFitting!$U$26*LN(CurveFitting!$U$25/(CurveFitting!$U$25-C948)-CurveFitting!$U$24/(CurveFitting!$U$25-C948)),
IF(CurveFitting!$N$3="Exp2",CurveFitting!$U$26*LOG(CurveFitting!$U$24/(CurveFitting!$U$24-C948)-CurveFitting!$U$25/(CurveFitting!$U$24-C948)),""))))))))</f>
        <v/>
      </c>
      <c r="E948" s="3" t="str">
        <f>IFERROR(IF(C948="","",IF(OR(C948&gt;MAX(_xlfn.ANCHORARRAY(FitCurve!$E$3)),C948&lt;MIN(_xlfn.ANCHORARRAY(FitCurve!$E$3))),"Out of range","[ " &amp; TEXT(_xlfn.FORECAST.LINEAR(C948,R948:S948,N948:O948),"#.####") &amp; ", " &amp; TEXT(_xlfn.FORECAST.LINEAR(C948,P948:Q948,L948:M948),"#.####") &amp; " ]")),"")</f>
        <v/>
      </c>
      <c r="H948" s="52" t="str">
        <f>IF(C948="","",_xlfn.XMATCH(C948,FitCurve!AE948:AE1947,-1))</f>
        <v/>
      </c>
      <c r="I948" s="52" t="str">
        <f>IF(C948="","",_xlfn.XMATCH(C948,FitCurve!AE948:AE1947,1))</f>
        <v/>
      </c>
      <c r="J948" s="52" t="str">
        <f>IF(C948="","",_xlfn.XMATCH(C948,FitCurve!AF948:AF1947,-1))</f>
        <v/>
      </c>
      <c r="K948" s="52" t="str">
        <f>IF(C948="","",_xlfn.XMATCH(C948,FitCurve!AF948:AF1947,1))</f>
        <v/>
      </c>
      <c r="L948" s="3" t="str" cm="1">
        <f t="array" ref="L948">IF(C948="","",INDEX(FitCurve!$AE$3:$AE$1002,H948))</f>
        <v/>
      </c>
      <c r="M948" s="3" t="str" cm="1">
        <f t="array" ref="M948">IF(C948="","",INDEX(FitCurve!$AE$3:$AE$1002,I948))</f>
        <v/>
      </c>
      <c r="N948" s="3" t="str" cm="1">
        <f t="array" ref="N948">IF(C948="","",INDEX(FitCurve!$AF$3:$AF$1002,J948))</f>
        <v/>
      </c>
      <c r="O948" s="3" t="str" cm="1">
        <f t="array" ref="O948">IF(C948="","",INDEX(FitCurve!$AF$3:$AF$1002,K948))</f>
        <v/>
      </c>
      <c r="P948" s="3" t="str" cm="1">
        <f t="array" ref="P948">IF(C948="","",INDEX(FitCurve!$B$3:$B$1002,H948))</f>
        <v/>
      </c>
      <c r="Q948" s="3" t="str" cm="1">
        <f t="array" ref="Q948">IF(C948="","",INDEX(FitCurve!$B$3:$B$1002,I948))</f>
        <v/>
      </c>
      <c r="R948" s="3" t="str" cm="1">
        <f t="array" ref="R948">IF(C948="","",INDEX(FitCurve!$B$3:$B$1002,J948))</f>
        <v/>
      </c>
      <c r="S948" s="3" t="str" cm="1">
        <f t="array" ref="S948">IF(C948="","",INDEX(FitCurve!$B$3:$B$1002,K948))</f>
        <v/>
      </c>
    </row>
    <row r="949" spans="3:19" x14ac:dyDescent="0.25">
      <c r="C949" s="36"/>
      <c r="D949" s="3" t="str">
        <f>IF(C949="","",IF(OR(C949&gt;MAX(_xlfn.ANCHORARRAY(FitCurve!$E$3)),C949&lt;MIN(_xlfn.ANCHORARRAY(FitCurve!$E$3))),"Out of range",IF(CurveFitting!$N$3="5PL",10^(CurveFitting!$U$26-((LOG10(((CurveFitting!$U$25-CurveFitting!$U$24)/(C949-CurveFitting!$U$24))^(1/CurveFitting!$U$28)-1))/1)/CurveFitting!$U$27),
IF(CurveFitting!$N$3="4PL",10^(CurveFitting!$U$26-((LOG10((CurveFitting!$U$25-CurveFitting!$U$24)/(C949-CurveFitting!$U$24)-1))/CurveFitting!$U$27)),
IF(CurveFitting!$N$3="Linear",(C949-CurveFitting!$U$24)/CurveFitting!$U$25,
IF(CurveFitting!$N$3="Hyperbolic",CurveFitting!$U$25*C949/(CurveFitting!$U$24-C949),
IF(CurveFitting!$N$3="Exp1",CurveFitting!$U$26*LN(CurveFitting!$U$25/(CurveFitting!$U$25-C949)-CurveFitting!$U$24/(CurveFitting!$U$25-C949)),
IF(CurveFitting!$N$3="Exp2",CurveFitting!$U$26*LOG(CurveFitting!$U$24/(CurveFitting!$U$24-C949)-CurveFitting!$U$25/(CurveFitting!$U$24-C949)),""))))))))</f>
        <v/>
      </c>
      <c r="E949" s="3" t="str">
        <f>IFERROR(IF(C949="","",IF(OR(C949&gt;MAX(_xlfn.ANCHORARRAY(FitCurve!$E$3)),C949&lt;MIN(_xlfn.ANCHORARRAY(FitCurve!$E$3))),"Out of range","[ " &amp; TEXT(_xlfn.FORECAST.LINEAR(C949,R949:S949,N949:O949),"#.####") &amp; ", " &amp; TEXT(_xlfn.FORECAST.LINEAR(C949,P949:Q949,L949:M949),"#.####") &amp; " ]")),"")</f>
        <v/>
      </c>
      <c r="H949" s="52" t="str">
        <f>IF(C949="","",_xlfn.XMATCH(C949,FitCurve!AE949:AE1948,-1))</f>
        <v/>
      </c>
      <c r="I949" s="52" t="str">
        <f>IF(C949="","",_xlfn.XMATCH(C949,FitCurve!AE949:AE1948,1))</f>
        <v/>
      </c>
      <c r="J949" s="52" t="str">
        <f>IF(C949="","",_xlfn.XMATCH(C949,FitCurve!AF949:AF1948,-1))</f>
        <v/>
      </c>
      <c r="K949" s="52" t="str">
        <f>IF(C949="","",_xlfn.XMATCH(C949,FitCurve!AF949:AF1948,1))</f>
        <v/>
      </c>
      <c r="L949" s="3" t="str" cm="1">
        <f t="array" ref="L949">IF(C949="","",INDEX(FitCurve!$AE$3:$AE$1002,H949))</f>
        <v/>
      </c>
      <c r="M949" s="3" t="str" cm="1">
        <f t="array" ref="M949">IF(C949="","",INDEX(FitCurve!$AE$3:$AE$1002,I949))</f>
        <v/>
      </c>
      <c r="N949" s="3" t="str" cm="1">
        <f t="array" ref="N949">IF(C949="","",INDEX(FitCurve!$AF$3:$AF$1002,J949))</f>
        <v/>
      </c>
      <c r="O949" s="3" t="str" cm="1">
        <f t="array" ref="O949">IF(C949="","",INDEX(FitCurve!$AF$3:$AF$1002,K949))</f>
        <v/>
      </c>
      <c r="P949" s="3" t="str" cm="1">
        <f t="array" ref="P949">IF(C949="","",INDEX(FitCurve!$B$3:$B$1002,H949))</f>
        <v/>
      </c>
      <c r="Q949" s="3" t="str" cm="1">
        <f t="array" ref="Q949">IF(C949="","",INDEX(FitCurve!$B$3:$B$1002,I949))</f>
        <v/>
      </c>
      <c r="R949" s="3" t="str" cm="1">
        <f t="array" ref="R949">IF(C949="","",INDEX(FitCurve!$B$3:$B$1002,J949))</f>
        <v/>
      </c>
      <c r="S949" s="3" t="str" cm="1">
        <f t="array" ref="S949">IF(C949="","",INDEX(FitCurve!$B$3:$B$1002,K949))</f>
        <v/>
      </c>
    </row>
    <row r="950" spans="3:19" x14ac:dyDescent="0.25">
      <c r="C950" s="36"/>
      <c r="D950" s="3" t="str">
        <f>IF(C950="","",IF(OR(C950&gt;MAX(_xlfn.ANCHORARRAY(FitCurve!$E$3)),C950&lt;MIN(_xlfn.ANCHORARRAY(FitCurve!$E$3))),"Out of range",IF(CurveFitting!$N$3="5PL",10^(CurveFitting!$U$26-((LOG10(((CurveFitting!$U$25-CurveFitting!$U$24)/(C950-CurveFitting!$U$24))^(1/CurveFitting!$U$28)-1))/1)/CurveFitting!$U$27),
IF(CurveFitting!$N$3="4PL",10^(CurveFitting!$U$26-((LOG10((CurveFitting!$U$25-CurveFitting!$U$24)/(C950-CurveFitting!$U$24)-1))/CurveFitting!$U$27)),
IF(CurveFitting!$N$3="Linear",(C950-CurveFitting!$U$24)/CurveFitting!$U$25,
IF(CurveFitting!$N$3="Hyperbolic",CurveFitting!$U$25*C950/(CurveFitting!$U$24-C950),
IF(CurveFitting!$N$3="Exp1",CurveFitting!$U$26*LN(CurveFitting!$U$25/(CurveFitting!$U$25-C950)-CurveFitting!$U$24/(CurveFitting!$U$25-C950)),
IF(CurveFitting!$N$3="Exp2",CurveFitting!$U$26*LOG(CurveFitting!$U$24/(CurveFitting!$U$24-C950)-CurveFitting!$U$25/(CurveFitting!$U$24-C950)),""))))))))</f>
        <v/>
      </c>
      <c r="E950" s="3" t="str">
        <f>IFERROR(IF(C950="","",IF(OR(C950&gt;MAX(_xlfn.ANCHORARRAY(FitCurve!$E$3)),C950&lt;MIN(_xlfn.ANCHORARRAY(FitCurve!$E$3))),"Out of range","[ " &amp; TEXT(_xlfn.FORECAST.LINEAR(C950,R950:S950,N950:O950),"#.####") &amp; ", " &amp; TEXT(_xlfn.FORECAST.LINEAR(C950,P950:Q950,L950:M950),"#.####") &amp; " ]")),"")</f>
        <v/>
      </c>
      <c r="H950" s="52" t="str">
        <f>IF(C950="","",_xlfn.XMATCH(C950,FitCurve!AE950:AE1949,-1))</f>
        <v/>
      </c>
      <c r="I950" s="52" t="str">
        <f>IF(C950="","",_xlfn.XMATCH(C950,FitCurve!AE950:AE1949,1))</f>
        <v/>
      </c>
      <c r="J950" s="52" t="str">
        <f>IF(C950="","",_xlfn.XMATCH(C950,FitCurve!AF950:AF1949,-1))</f>
        <v/>
      </c>
      <c r="K950" s="52" t="str">
        <f>IF(C950="","",_xlfn.XMATCH(C950,FitCurve!AF950:AF1949,1))</f>
        <v/>
      </c>
      <c r="L950" s="3" t="str" cm="1">
        <f t="array" ref="L950">IF(C950="","",INDEX(FitCurve!$AE$3:$AE$1002,H950))</f>
        <v/>
      </c>
      <c r="M950" s="3" t="str" cm="1">
        <f t="array" ref="M950">IF(C950="","",INDEX(FitCurve!$AE$3:$AE$1002,I950))</f>
        <v/>
      </c>
      <c r="N950" s="3" t="str" cm="1">
        <f t="array" ref="N950">IF(C950="","",INDEX(FitCurve!$AF$3:$AF$1002,J950))</f>
        <v/>
      </c>
      <c r="O950" s="3" t="str" cm="1">
        <f t="array" ref="O950">IF(C950="","",INDEX(FitCurve!$AF$3:$AF$1002,K950))</f>
        <v/>
      </c>
      <c r="P950" s="3" t="str" cm="1">
        <f t="array" ref="P950">IF(C950="","",INDEX(FitCurve!$B$3:$B$1002,H950))</f>
        <v/>
      </c>
      <c r="Q950" s="3" t="str" cm="1">
        <f t="array" ref="Q950">IF(C950="","",INDEX(FitCurve!$B$3:$B$1002,I950))</f>
        <v/>
      </c>
      <c r="R950" s="3" t="str" cm="1">
        <f t="array" ref="R950">IF(C950="","",INDEX(FitCurve!$B$3:$B$1002,J950))</f>
        <v/>
      </c>
      <c r="S950" s="3" t="str" cm="1">
        <f t="array" ref="S950">IF(C950="","",INDEX(FitCurve!$B$3:$B$1002,K950))</f>
        <v/>
      </c>
    </row>
    <row r="951" spans="3:19" x14ac:dyDescent="0.25">
      <c r="C951" s="36"/>
      <c r="D951" s="3" t="str">
        <f>IF(C951="","",IF(OR(C951&gt;MAX(_xlfn.ANCHORARRAY(FitCurve!$E$3)),C951&lt;MIN(_xlfn.ANCHORARRAY(FitCurve!$E$3))),"Out of range",IF(CurveFitting!$N$3="5PL",10^(CurveFitting!$U$26-((LOG10(((CurveFitting!$U$25-CurveFitting!$U$24)/(C951-CurveFitting!$U$24))^(1/CurveFitting!$U$28)-1))/1)/CurveFitting!$U$27),
IF(CurveFitting!$N$3="4PL",10^(CurveFitting!$U$26-((LOG10((CurveFitting!$U$25-CurveFitting!$U$24)/(C951-CurveFitting!$U$24)-1))/CurveFitting!$U$27)),
IF(CurveFitting!$N$3="Linear",(C951-CurveFitting!$U$24)/CurveFitting!$U$25,
IF(CurveFitting!$N$3="Hyperbolic",CurveFitting!$U$25*C951/(CurveFitting!$U$24-C951),
IF(CurveFitting!$N$3="Exp1",CurveFitting!$U$26*LN(CurveFitting!$U$25/(CurveFitting!$U$25-C951)-CurveFitting!$U$24/(CurveFitting!$U$25-C951)),
IF(CurveFitting!$N$3="Exp2",CurveFitting!$U$26*LOG(CurveFitting!$U$24/(CurveFitting!$U$24-C951)-CurveFitting!$U$25/(CurveFitting!$U$24-C951)),""))))))))</f>
        <v/>
      </c>
      <c r="E951" s="3" t="str">
        <f>IFERROR(IF(C951="","",IF(OR(C951&gt;MAX(_xlfn.ANCHORARRAY(FitCurve!$E$3)),C951&lt;MIN(_xlfn.ANCHORARRAY(FitCurve!$E$3))),"Out of range","[ " &amp; TEXT(_xlfn.FORECAST.LINEAR(C951,R951:S951,N951:O951),"#.####") &amp; ", " &amp; TEXT(_xlfn.FORECAST.LINEAR(C951,P951:Q951,L951:M951),"#.####") &amp; " ]")),"")</f>
        <v/>
      </c>
      <c r="H951" s="52" t="str">
        <f>IF(C951="","",_xlfn.XMATCH(C951,FitCurve!AE951:AE1950,-1))</f>
        <v/>
      </c>
      <c r="I951" s="52" t="str">
        <f>IF(C951="","",_xlfn.XMATCH(C951,FitCurve!AE951:AE1950,1))</f>
        <v/>
      </c>
      <c r="J951" s="52" t="str">
        <f>IF(C951="","",_xlfn.XMATCH(C951,FitCurve!AF951:AF1950,-1))</f>
        <v/>
      </c>
      <c r="K951" s="52" t="str">
        <f>IF(C951="","",_xlfn.XMATCH(C951,FitCurve!AF951:AF1950,1))</f>
        <v/>
      </c>
      <c r="L951" s="3" t="str" cm="1">
        <f t="array" ref="L951">IF(C951="","",INDEX(FitCurve!$AE$3:$AE$1002,H951))</f>
        <v/>
      </c>
      <c r="M951" s="3" t="str" cm="1">
        <f t="array" ref="M951">IF(C951="","",INDEX(FitCurve!$AE$3:$AE$1002,I951))</f>
        <v/>
      </c>
      <c r="N951" s="3" t="str" cm="1">
        <f t="array" ref="N951">IF(C951="","",INDEX(FitCurve!$AF$3:$AF$1002,J951))</f>
        <v/>
      </c>
      <c r="O951" s="3" t="str" cm="1">
        <f t="array" ref="O951">IF(C951="","",INDEX(FitCurve!$AF$3:$AF$1002,K951))</f>
        <v/>
      </c>
      <c r="P951" s="3" t="str" cm="1">
        <f t="array" ref="P951">IF(C951="","",INDEX(FitCurve!$B$3:$B$1002,H951))</f>
        <v/>
      </c>
      <c r="Q951" s="3" t="str" cm="1">
        <f t="array" ref="Q951">IF(C951="","",INDEX(FitCurve!$B$3:$B$1002,I951))</f>
        <v/>
      </c>
      <c r="R951" s="3" t="str" cm="1">
        <f t="array" ref="R951">IF(C951="","",INDEX(FitCurve!$B$3:$B$1002,J951))</f>
        <v/>
      </c>
      <c r="S951" s="3" t="str" cm="1">
        <f t="array" ref="S951">IF(C951="","",INDEX(FitCurve!$B$3:$B$1002,K951))</f>
        <v/>
      </c>
    </row>
    <row r="952" spans="3:19" x14ac:dyDescent="0.25">
      <c r="C952" s="36"/>
      <c r="D952" s="3" t="str">
        <f>IF(C952="","",IF(OR(C952&gt;MAX(_xlfn.ANCHORARRAY(FitCurve!$E$3)),C952&lt;MIN(_xlfn.ANCHORARRAY(FitCurve!$E$3))),"Out of range",IF(CurveFitting!$N$3="5PL",10^(CurveFitting!$U$26-((LOG10(((CurveFitting!$U$25-CurveFitting!$U$24)/(C952-CurveFitting!$U$24))^(1/CurveFitting!$U$28)-1))/1)/CurveFitting!$U$27),
IF(CurveFitting!$N$3="4PL",10^(CurveFitting!$U$26-((LOG10((CurveFitting!$U$25-CurveFitting!$U$24)/(C952-CurveFitting!$U$24)-1))/CurveFitting!$U$27)),
IF(CurveFitting!$N$3="Linear",(C952-CurveFitting!$U$24)/CurveFitting!$U$25,
IF(CurveFitting!$N$3="Hyperbolic",CurveFitting!$U$25*C952/(CurveFitting!$U$24-C952),
IF(CurveFitting!$N$3="Exp1",CurveFitting!$U$26*LN(CurveFitting!$U$25/(CurveFitting!$U$25-C952)-CurveFitting!$U$24/(CurveFitting!$U$25-C952)),
IF(CurveFitting!$N$3="Exp2",CurveFitting!$U$26*LOG(CurveFitting!$U$24/(CurveFitting!$U$24-C952)-CurveFitting!$U$25/(CurveFitting!$U$24-C952)),""))))))))</f>
        <v/>
      </c>
      <c r="E952" s="3" t="str">
        <f>IFERROR(IF(C952="","",IF(OR(C952&gt;MAX(_xlfn.ANCHORARRAY(FitCurve!$E$3)),C952&lt;MIN(_xlfn.ANCHORARRAY(FitCurve!$E$3))),"Out of range","[ " &amp; TEXT(_xlfn.FORECAST.LINEAR(C952,R952:S952,N952:O952),"#.####") &amp; ", " &amp; TEXT(_xlfn.FORECAST.LINEAR(C952,P952:Q952,L952:M952),"#.####") &amp; " ]")),"")</f>
        <v/>
      </c>
      <c r="H952" s="52" t="str">
        <f>IF(C952="","",_xlfn.XMATCH(C952,FitCurve!AE952:AE1951,-1))</f>
        <v/>
      </c>
      <c r="I952" s="52" t="str">
        <f>IF(C952="","",_xlfn.XMATCH(C952,FitCurve!AE952:AE1951,1))</f>
        <v/>
      </c>
      <c r="J952" s="52" t="str">
        <f>IF(C952="","",_xlfn.XMATCH(C952,FitCurve!AF952:AF1951,-1))</f>
        <v/>
      </c>
      <c r="K952" s="52" t="str">
        <f>IF(C952="","",_xlfn.XMATCH(C952,FitCurve!AF952:AF1951,1))</f>
        <v/>
      </c>
      <c r="L952" s="3" t="str" cm="1">
        <f t="array" ref="L952">IF(C952="","",INDEX(FitCurve!$AE$3:$AE$1002,H952))</f>
        <v/>
      </c>
      <c r="M952" s="3" t="str" cm="1">
        <f t="array" ref="M952">IF(C952="","",INDEX(FitCurve!$AE$3:$AE$1002,I952))</f>
        <v/>
      </c>
      <c r="N952" s="3" t="str" cm="1">
        <f t="array" ref="N952">IF(C952="","",INDEX(FitCurve!$AF$3:$AF$1002,J952))</f>
        <v/>
      </c>
      <c r="O952" s="3" t="str" cm="1">
        <f t="array" ref="O952">IF(C952="","",INDEX(FitCurve!$AF$3:$AF$1002,K952))</f>
        <v/>
      </c>
      <c r="P952" s="3" t="str" cm="1">
        <f t="array" ref="P952">IF(C952="","",INDEX(FitCurve!$B$3:$B$1002,H952))</f>
        <v/>
      </c>
      <c r="Q952" s="3" t="str" cm="1">
        <f t="array" ref="Q952">IF(C952="","",INDEX(FitCurve!$B$3:$B$1002,I952))</f>
        <v/>
      </c>
      <c r="R952" s="3" t="str" cm="1">
        <f t="array" ref="R952">IF(C952="","",INDEX(FitCurve!$B$3:$B$1002,J952))</f>
        <v/>
      </c>
      <c r="S952" s="3" t="str" cm="1">
        <f t="array" ref="S952">IF(C952="","",INDEX(FitCurve!$B$3:$B$1002,K952))</f>
        <v/>
      </c>
    </row>
    <row r="953" spans="3:19" x14ac:dyDescent="0.25">
      <c r="C953" s="36"/>
      <c r="D953" s="3" t="str">
        <f>IF(C953="","",IF(OR(C953&gt;MAX(_xlfn.ANCHORARRAY(FitCurve!$E$3)),C953&lt;MIN(_xlfn.ANCHORARRAY(FitCurve!$E$3))),"Out of range",IF(CurveFitting!$N$3="5PL",10^(CurveFitting!$U$26-((LOG10(((CurveFitting!$U$25-CurveFitting!$U$24)/(C953-CurveFitting!$U$24))^(1/CurveFitting!$U$28)-1))/1)/CurveFitting!$U$27),
IF(CurveFitting!$N$3="4PL",10^(CurveFitting!$U$26-((LOG10((CurveFitting!$U$25-CurveFitting!$U$24)/(C953-CurveFitting!$U$24)-1))/CurveFitting!$U$27)),
IF(CurveFitting!$N$3="Linear",(C953-CurveFitting!$U$24)/CurveFitting!$U$25,
IF(CurveFitting!$N$3="Hyperbolic",CurveFitting!$U$25*C953/(CurveFitting!$U$24-C953),
IF(CurveFitting!$N$3="Exp1",CurveFitting!$U$26*LN(CurveFitting!$U$25/(CurveFitting!$U$25-C953)-CurveFitting!$U$24/(CurveFitting!$U$25-C953)),
IF(CurveFitting!$N$3="Exp2",CurveFitting!$U$26*LOG(CurveFitting!$U$24/(CurveFitting!$U$24-C953)-CurveFitting!$U$25/(CurveFitting!$U$24-C953)),""))))))))</f>
        <v/>
      </c>
      <c r="E953" s="3" t="str">
        <f>IFERROR(IF(C953="","",IF(OR(C953&gt;MAX(_xlfn.ANCHORARRAY(FitCurve!$E$3)),C953&lt;MIN(_xlfn.ANCHORARRAY(FitCurve!$E$3))),"Out of range","[ " &amp; TEXT(_xlfn.FORECAST.LINEAR(C953,R953:S953,N953:O953),"#.####") &amp; ", " &amp; TEXT(_xlfn.FORECAST.LINEAR(C953,P953:Q953,L953:M953),"#.####") &amp; " ]")),"")</f>
        <v/>
      </c>
      <c r="H953" s="52" t="str">
        <f>IF(C953="","",_xlfn.XMATCH(C953,FitCurve!AE953:AE1952,-1))</f>
        <v/>
      </c>
      <c r="I953" s="52" t="str">
        <f>IF(C953="","",_xlfn.XMATCH(C953,FitCurve!AE953:AE1952,1))</f>
        <v/>
      </c>
      <c r="J953" s="52" t="str">
        <f>IF(C953="","",_xlfn.XMATCH(C953,FitCurve!AF953:AF1952,-1))</f>
        <v/>
      </c>
      <c r="K953" s="52" t="str">
        <f>IF(C953="","",_xlfn.XMATCH(C953,FitCurve!AF953:AF1952,1))</f>
        <v/>
      </c>
      <c r="L953" s="3" t="str" cm="1">
        <f t="array" ref="L953">IF(C953="","",INDEX(FitCurve!$AE$3:$AE$1002,H953))</f>
        <v/>
      </c>
      <c r="M953" s="3" t="str" cm="1">
        <f t="array" ref="M953">IF(C953="","",INDEX(FitCurve!$AE$3:$AE$1002,I953))</f>
        <v/>
      </c>
      <c r="N953" s="3" t="str" cm="1">
        <f t="array" ref="N953">IF(C953="","",INDEX(FitCurve!$AF$3:$AF$1002,J953))</f>
        <v/>
      </c>
      <c r="O953" s="3" t="str" cm="1">
        <f t="array" ref="O953">IF(C953="","",INDEX(FitCurve!$AF$3:$AF$1002,K953))</f>
        <v/>
      </c>
      <c r="P953" s="3" t="str" cm="1">
        <f t="array" ref="P953">IF(C953="","",INDEX(FitCurve!$B$3:$B$1002,H953))</f>
        <v/>
      </c>
      <c r="Q953" s="3" t="str" cm="1">
        <f t="array" ref="Q953">IF(C953="","",INDEX(FitCurve!$B$3:$B$1002,I953))</f>
        <v/>
      </c>
      <c r="R953" s="3" t="str" cm="1">
        <f t="array" ref="R953">IF(C953="","",INDEX(FitCurve!$B$3:$B$1002,J953))</f>
        <v/>
      </c>
      <c r="S953" s="3" t="str" cm="1">
        <f t="array" ref="S953">IF(C953="","",INDEX(FitCurve!$B$3:$B$1002,K953))</f>
        <v/>
      </c>
    </row>
    <row r="954" spans="3:19" x14ac:dyDescent="0.25">
      <c r="C954" s="36"/>
      <c r="D954" s="3" t="str">
        <f>IF(C954="","",IF(OR(C954&gt;MAX(_xlfn.ANCHORARRAY(FitCurve!$E$3)),C954&lt;MIN(_xlfn.ANCHORARRAY(FitCurve!$E$3))),"Out of range",IF(CurveFitting!$N$3="5PL",10^(CurveFitting!$U$26-((LOG10(((CurveFitting!$U$25-CurveFitting!$U$24)/(C954-CurveFitting!$U$24))^(1/CurveFitting!$U$28)-1))/1)/CurveFitting!$U$27),
IF(CurveFitting!$N$3="4PL",10^(CurveFitting!$U$26-((LOG10((CurveFitting!$U$25-CurveFitting!$U$24)/(C954-CurveFitting!$U$24)-1))/CurveFitting!$U$27)),
IF(CurveFitting!$N$3="Linear",(C954-CurveFitting!$U$24)/CurveFitting!$U$25,
IF(CurveFitting!$N$3="Hyperbolic",CurveFitting!$U$25*C954/(CurveFitting!$U$24-C954),
IF(CurveFitting!$N$3="Exp1",CurveFitting!$U$26*LN(CurveFitting!$U$25/(CurveFitting!$U$25-C954)-CurveFitting!$U$24/(CurveFitting!$U$25-C954)),
IF(CurveFitting!$N$3="Exp2",CurveFitting!$U$26*LOG(CurveFitting!$U$24/(CurveFitting!$U$24-C954)-CurveFitting!$U$25/(CurveFitting!$U$24-C954)),""))))))))</f>
        <v/>
      </c>
      <c r="E954" s="3" t="str">
        <f>IFERROR(IF(C954="","",IF(OR(C954&gt;MAX(_xlfn.ANCHORARRAY(FitCurve!$E$3)),C954&lt;MIN(_xlfn.ANCHORARRAY(FitCurve!$E$3))),"Out of range","[ " &amp; TEXT(_xlfn.FORECAST.LINEAR(C954,R954:S954,N954:O954),"#.####") &amp; ", " &amp; TEXT(_xlfn.FORECAST.LINEAR(C954,P954:Q954,L954:M954),"#.####") &amp; " ]")),"")</f>
        <v/>
      </c>
      <c r="H954" s="52" t="str">
        <f>IF(C954="","",_xlfn.XMATCH(C954,FitCurve!AE954:AE1953,-1))</f>
        <v/>
      </c>
      <c r="I954" s="52" t="str">
        <f>IF(C954="","",_xlfn.XMATCH(C954,FitCurve!AE954:AE1953,1))</f>
        <v/>
      </c>
      <c r="J954" s="52" t="str">
        <f>IF(C954="","",_xlfn.XMATCH(C954,FitCurve!AF954:AF1953,-1))</f>
        <v/>
      </c>
      <c r="K954" s="52" t="str">
        <f>IF(C954="","",_xlfn.XMATCH(C954,FitCurve!AF954:AF1953,1))</f>
        <v/>
      </c>
      <c r="L954" s="3" t="str" cm="1">
        <f t="array" ref="L954">IF(C954="","",INDEX(FitCurve!$AE$3:$AE$1002,H954))</f>
        <v/>
      </c>
      <c r="M954" s="3" t="str" cm="1">
        <f t="array" ref="M954">IF(C954="","",INDEX(FitCurve!$AE$3:$AE$1002,I954))</f>
        <v/>
      </c>
      <c r="N954" s="3" t="str" cm="1">
        <f t="array" ref="N954">IF(C954="","",INDEX(FitCurve!$AF$3:$AF$1002,J954))</f>
        <v/>
      </c>
      <c r="O954" s="3" t="str" cm="1">
        <f t="array" ref="O954">IF(C954="","",INDEX(FitCurve!$AF$3:$AF$1002,K954))</f>
        <v/>
      </c>
      <c r="P954" s="3" t="str" cm="1">
        <f t="array" ref="P954">IF(C954="","",INDEX(FitCurve!$B$3:$B$1002,H954))</f>
        <v/>
      </c>
      <c r="Q954" s="3" t="str" cm="1">
        <f t="array" ref="Q954">IF(C954="","",INDEX(FitCurve!$B$3:$B$1002,I954))</f>
        <v/>
      </c>
      <c r="R954" s="3" t="str" cm="1">
        <f t="array" ref="R954">IF(C954="","",INDEX(FitCurve!$B$3:$B$1002,J954))</f>
        <v/>
      </c>
      <c r="S954" s="3" t="str" cm="1">
        <f t="array" ref="S954">IF(C954="","",INDEX(FitCurve!$B$3:$B$1002,K954))</f>
        <v/>
      </c>
    </row>
    <row r="955" spans="3:19" x14ac:dyDescent="0.25">
      <c r="C955" s="36"/>
      <c r="D955" s="3" t="str">
        <f>IF(C955="","",IF(OR(C955&gt;MAX(_xlfn.ANCHORARRAY(FitCurve!$E$3)),C955&lt;MIN(_xlfn.ANCHORARRAY(FitCurve!$E$3))),"Out of range",IF(CurveFitting!$N$3="5PL",10^(CurveFitting!$U$26-((LOG10(((CurveFitting!$U$25-CurveFitting!$U$24)/(C955-CurveFitting!$U$24))^(1/CurveFitting!$U$28)-1))/1)/CurveFitting!$U$27),
IF(CurveFitting!$N$3="4PL",10^(CurveFitting!$U$26-((LOG10((CurveFitting!$U$25-CurveFitting!$U$24)/(C955-CurveFitting!$U$24)-1))/CurveFitting!$U$27)),
IF(CurveFitting!$N$3="Linear",(C955-CurveFitting!$U$24)/CurveFitting!$U$25,
IF(CurveFitting!$N$3="Hyperbolic",CurveFitting!$U$25*C955/(CurveFitting!$U$24-C955),
IF(CurveFitting!$N$3="Exp1",CurveFitting!$U$26*LN(CurveFitting!$U$25/(CurveFitting!$U$25-C955)-CurveFitting!$U$24/(CurveFitting!$U$25-C955)),
IF(CurveFitting!$N$3="Exp2",CurveFitting!$U$26*LOG(CurveFitting!$U$24/(CurveFitting!$U$24-C955)-CurveFitting!$U$25/(CurveFitting!$U$24-C955)),""))))))))</f>
        <v/>
      </c>
      <c r="E955" s="3" t="str">
        <f>IFERROR(IF(C955="","",IF(OR(C955&gt;MAX(_xlfn.ANCHORARRAY(FitCurve!$E$3)),C955&lt;MIN(_xlfn.ANCHORARRAY(FitCurve!$E$3))),"Out of range","[ " &amp; TEXT(_xlfn.FORECAST.LINEAR(C955,R955:S955,N955:O955),"#.####") &amp; ", " &amp; TEXT(_xlfn.FORECAST.LINEAR(C955,P955:Q955,L955:M955),"#.####") &amp; " ]")),"")</f>
        <v/>
      </c>
      <c r="H955" s="52" t="str">
        <f>IF(C955="","",_xlfn.XMATCH(C955,FitCurve!AE955:AE1954,-1))</f>
        <v/>
      </c>
      <c r="I955" s="52" t="str">
        <f>IF(C955="","",_xlfn.XMATCH(C955,FitCurve!AE955:AE1954,1))</f>
        <v/>
      </c>
      <c r="J955" s="52" t="str">
        <f>IF(C955="","",_xlfn.XMATCH(C955,FitCurve!AF955:AF1954,-1))</f>
        <v/>
      </c>
      <c r="K955" s="52" t="str">
        <f>IF(C955="","",_xlfn.XMATCH(C955,FitCurve!AF955:AF1954,1))</f>
        <v/>
      </c>
      <c r="L955" s="3" t="str" cm="1">
        <f t="array" ref="L955">IF(C955="","",INDEX(FitCurve!$AE$3:$AE$1002,H955))</f>
        <v/>
      </c>
      <c r="M955" s="3" t="str" cm="1">
        <f t="array" ref="M955">IF(C955="","",INDEX(FitCurve!$AE$3:$AE$1002,I955))</f>
        <v/>
      </c>
      <c r="N955" s="3" t="str" cm="1">
        <f t="array" ref="N955">IF(C955="","",INDEX(FitCurve!$AF$3:$AF$1002,J955))</f>
        <v/>
      </c>
      <c r="O955" s="3" t="str" cm="1">
        <f t="array" ref="O955">IF(C955="","",INDEX(FitCurve!$AF$3:$AF$1002,K955))</f>
        <v/>
      </c>
      <c r="P955" s="3" t="str" cm="1">
        <f t="array" ref="P955">IF(C955="","",INDEX(FitCurve!$B$3:$B$1002,H955))</f>
        <v/>
      </c>
      <c r="Q955" s="3" t="str" cm="1">
        <f t="array" ref="Q955">IF(C955="","",INDEX(FitCurve!$B$3:$B$1002,I955))</f>
        <v/>
      </c>
      <c r="R955" s="3" t="str" cm="1">
        <f t="array" ref="R955">IF(C955="","",INDEX(FitCurve!$B$3:$B$1002,J955))</f>
        <v/>
      </c>
      <c r="S955" s="3" t="str" cm="1">
        <f t="array" ref="S955">IF(C955="","",INDEX(FitCurve!$B$3:$B$1002,K955))</f>
        <v/>
      </c>
    </row>
    <row r="956" spans="3:19" x14ac:dyDescent="0.25">
      <c r="C956" s="36"/>
      <c r="D956" s="3" t="str">
        <f>IF(C956="","",IF(OR(C956&gt;MAX(_xlfn.ANCHORARRAY(FitCurve!$E$3)),C956&lt;MIN(_xlfn.ANCHORARRAY(FitCurve!$E$3))),"Out of range",IF(CurveFitting!$N$3="5PL",10^(CurveFitting!$U$26-((LOG10(((CurveFitting!$U$25-CurveFitting!$U$24)/(C956-CurveFitting!$U$24))^(1/CurveFitting!$U$28)-1))/1)/CurveFitting!$U$27),
IF(CurveFitting!$N$3="4PL",10^(CurveFitting!$U$26-((LOG10((CurveFitting!$U$25-CurveFitting!$U$24)/(C956-CurveFitting!$U$24)-1))/CurveFitting!$U$27)),
IF(CurveFitting!$N$3="Linear",(C956-CurveFitting!$U$24)/CurveFitting!$U$25,
IF(CurveFitting!$N$3="Hyperbolic",CurveFitting!$U$25*C956/(CurveFitting!$U$24-C956),
IF(CurveFitting!$N$3="Exp1",CurveFitting!$U$26*LN(CurveFitting!$U$25/(CurveFitting!$U$25-C956)-CurveFitting!$U$24/(CurveFitting!$U$25-C956)),
IF(CurveFitting!$N$3="Exp2",CurveFitting!$U$26*LOG(CurveFitting!$U$24/(CurveFitting!$U$24-C956)-CurveFitting!$U$25/(CurveFitting!$U$24-C956)),""))))))))</f>
        <v/>
      </c>
      <c r="E956" s="3" t="str">
        <f>IFERROR(IF(C956="","",IF(OR(C956&gt;MAX(_xlfn.ANCHORARRAY(FitCurve!$E$3)),C956&lt;MIN(_xlfn.ANCHORARRAY(FitCurve!$E$3))),"Out of range","[ " &amp; TEXT(_xlfn.FORECAST.LINEAR(C956,R956:S956,N956:O956),"#.####") &amp; ", " &amp; TEXT(_xlfn.FORECAST.LINEAR(C956,P956:Q956,L956:M956),"#.####") &amp; " ]")),"")</f>
        <v/>
      </c>
      <c r="H956" s="52" t="str">
        <f>IF(C956="","",_xlfn.XMATCH(C956,FitCurve!AE956:AE1955,-1))</f>
        <v/>
      </c>
      <c r="I956" s="52" t="str">
        <f>IF(C956="","",_xlfn.XMATCH(C956,FitCurve!AE956:AE1955,1))</f>
        <v/>
      </c>
      <c r="J956" s="52" t="str">
        <f>IF(C956="","",_xlfn.XMATCH(C956,FitCurve!AF956:AF1955,-1))</f>
        <v/>
      </c>
      <c r="K956" s="52" t="str">
        <f>IF(C956="","",_xlfn.XMATCH(C956,FitCurve!AF956:AF1955,1))</f>
        <v/>
      </c>
      <c r="L956" s="3" t="str" cm="1">
        <f t="array" ref="L956">IF(C956="","",INDEX(FitCurve!$AE$3:$AE$1002,H956))</f>
        <v/>
      </c>
      <c r="M956" s="3" t="str" cm="1">
        <f t="array" ref="M956">IF(C956="","",INDEX(FitCurve!$AE$3:$AE$1002,I956))</f>
        <v/>
      </c>
      <c r="N956" s="3" t="str" cm="1">
        <f t="array" ref="N956">IF(C956="","",INDEX(FitCurve!$AF$3:$AF$1002,J956))</f>
        <v/>
      </c>
      <c r="O956" s="3" t="str" cm="1">
        <f t="array" ref="O956">IF(C956="","",INDEX(FitCurve!$AF$3:$AF$1002,K956))</f>
        <v/>
      </c>
      <c r="P956" s="3" t="str" cm="1">
        <f t="array" ref="P956">IF(C956="","",INDEX(FitCurve!$B$3:$B$1002,H956))</f>
        <v/>
      </c>
      <c r="Q956" s="3" t="str" cm="1">
        <f t="array" ref="Q956">IF(C956="","",INDEX(FitCurve!$B$3:$B$1002,I956))</f>
        <v/>
      </c>
      <c r="R956" s="3" t="str" cm="1">
        <f t="array" ref="R956">IF(C956="","",INDEX(FitCurve!$B$3:$B$1002,J956))</f>
        <v/>
      </c>
      <c r="S956" s="3" t="str" cm="1">
        <f t="array" ref="S956">IF(C956="","",INDEX(FitCurve!$B$3:$B$1002,K956))</f>
        <v/>
      </c>
    </row>
    <row r="957" spans="3:19" x14ac:dyDescent="0.25">
      <c r="C957" s="36"/>
      <c r="D957" s="3" t="str">
        <f>IF(C957="","",IF(OR(C957&gt;MAX(_xlfn.ANCHORARRAY(FitCurve!$E$3)),C957&lt;MIN(_xlfn.ANCHORARRAY(FitCurve!$E$3))),"Out of range",IF(CurveFitting!$N$3="5PL",10^(CurveFitting!$U$26-((LOG10(((CurveFitting!$U$25-CurveFitting!$U$24)/(C957-CurveFitting!$U$24))^(1/CurveFitting!$U$28)-1))/1)/CurveFitting!$U$27),
IF(CurveFitting!$N$3="4PL",10^(CurveFitting!$U$26-((LOG10((CurveFitting!$U$25-CurveFitting!$U$24)/(C957-CurveFitting!$U$24)-1))/CurveFitting!$U$27)),
IF(CurveFitting!$N$3="Linear",(C957-CurveFitting!$U$24)/CurveFitting!$U$25,
IF(CurveFitting!$N$3="Hyperbolic",CurveFitting!$U$25*C957/(CurveFitting!$U$24-C957),
IF(CurveFitting!$N$3="Exp1",CurveFitting!$U$26*LN(CurveFitting!$U$25/(CurveFitting!$U$25-C957)-CurveFitting!$U$24/(CurveFitting!$U$25-C957)),
IF(CurveFitting!$N$3="Exp2",CurveFitting!$U$26*LOG(CurveFitting!$U$24/(CurveFitting!$U$24-C957)-CurveFitting!$U$25/(CurveFitting!$U$24-C957)),""))))))))</f>
        <v/>
      </c>
      <c r="E957" s="3" t="str">
        <f>IFERROR(IF(C957="","",IF(OR(C957&gt;MAX(_xlfn.ANCHORARRAY(FitCurve!$E$3)),C957&lt;MIN(_xlfn.ANCHORARRAY(FitCurve!$E$3))),"Out of range","[ " &amp; TEXT(_xlfn.FORECAST.LINEAR(C957,R957:S957,N957:O957),"#.####") &amp; ", " &amp; TEXT(_xlfn.FORECAST.LINEAR(C957,P957:Q957,L957:M957),"#.####") &amp; " ]")),"")</f>
        <v/>
      </c>
      <c r="H957" s="52" t="str">
        <f>IF(C957="","",_xlfn.XMATCH(C957,FitCurve!AE957:AE1956,-1))</f>
        <v/>
      </c>
      <c r="I957" s="52" t="str">
        <f>IF(C957="","",_xlfn.XMATCH(C957,FitCurve!AE957:AE1956,1))</f>
        <v/>
      </c>
      <c r="J957" s="52" t="str">
        <f>IF(C957="","",_xlfn.XMATCH(C957,FitCurve!AF957:AF1956,-1))</f>
        <v/>
      </c>
      <c r="K957" s="52" t="str">
        <f>IF(C957="","",_xlfn.XMATCH(C957,FitCurve!AF957:AF1956,1))</f>
        <v/>
      </c>
      <c r="L957" s="3" t="str" cm="1">
        <f t="array" ref="L957">IF(C957="","",INDEX(FitCurve!$AE$3:$AE$1002,H957))</f>
        <v/>
      </c>
      <c r="M957" s="3" t="str" cm="1">
        <f t="array" ref="M957">IF(C957="","",INDEX(FitCurve!$AE$3:$AE$1002,I957))</f>
        <v/>
      </c>
      <c r="N957" s="3" t="str" cm="1">
        <f t="array" ref="N957">IF(C957="","",INDEX(FitCurve!$AF$3:$AF$1002,J957))</f>
        <v/>
      </c>
      <c r="O957" s="3" t="str" cm="1">
        <f t="array" ref="O957">IF(C957="","",INDEX(FitCurve!$AF$3:$AF$1002,K957))</f>
        <v/>
      </c>
      <c r="P957" s="3" t="str" cm="1">
        <f t="array" ref="P957">IF(C957="","",INDEX(FitCurve!$B$3:$B$1002,H957))</f>
        <v/>
      </c>
      <c r="Q957" s="3" t="str" cm="1">
        <f t="array" ref="Q957">IF(C957="","",INDEX(FitCurve!$B$3:$B$1002,I957))</f>
        <v/>
      </c>
      <c r="R957" s="3" t="str" cm="1">
        <f t="array" ref="R957">IF(C957="","",INDEX(FitCurve!$B$3:$B$1002,J957))</f>
        <v/>
      </c>
      <c r="S957" s="3" t="str" cm="1">
        <f t="array" ref="S957">IF(C957="","",INDEX(FitCurve!$B$3:$B$1002,K957))</f>
        <v/>
      </c>
    </row>
    <row r="958" spans="3:19" x14ac:dyDescent="0.25">
      <c r="C958" s="36"/>
      <c r="D958" s="3" t="str">
        <f>IF(C958="","",IF(OR(C958&gt;MAX(_xlfn.ANCHORARRAY(FitCurve!$E$3)),C958&lt;MIN(_xlfn.ANCHORARRAY(FitCurve!$E$3))),"Out of range",IF(CurveFitting!$N$3="5PL",10^(CurveFitting!$U$26-((LOG10(((CurveFitting!$U$25-CurveFitting!$U$24)/(C958-CurveFitting!$U$24))^(1/CurveFitting!$U$28)-1))/1)/CurveFitting!$U$27),
IF(CurveFitting!$N$3="4PL",10^(CurveFitting!$U$26-((LOG10((CurveFitting!$U$25-CurveFitting!$U$24)/(C958-CurveFitting!$U$24)-1))/CurveFitting!$U$27)),
IF(CurveFitting!$N$3="Linear",(C958-CurveFitting!$U$24)/CurveFitting!$U$25,
IF(CurveFitting!$N$3="Hyperbolic",CurveFitting!$U$25*C958/(CurveFitting!$U$24-C958),
IF(CurveFitting!$N$3="Exp1",CurveFitting!$U$26*LN(CurveFitting!$U$25/(CurveFitting!$U$25-C958)-CurveFitting!$U$24/(CurveFitting!$U$25-C958)),
IF(CurveFitting!$N$3="Exp2",CurveFitting!$U$26*LOG(CurveFitting!$U$24/(CurveFitting!$U$24-C958)-CurveFitting!$U$25/(CurveFitting!$U$24-C958)),""))))))))</f>
        <v/>
      </c>
      <c r="E958" s="3" t="str">
        <f>IFERROR(IF(C958="","",IF(OR(C958&gt;MAX(_xlfn.ANCHORARRAY(FitCurve!$E$3)),C958&lt;MIN(_xlfn.ANCHORARRAY(FitCurve!$E$3))),"Out of range","[ " &amp; TEXT(_xlfn.FORECAST.LINEAR(C958,R958:S958,N958:O958),"#.####") &amp; ", " &amp; TEXT(_xlfn.FORECAST.LINEAR(C958,P958:Q958,L958:M958),"#.####") &amp; " ]")),"")</f>
        <v/>
      </c>
      <c r="H958" s="52" t="str">
        <f>IF(C958="","",_xlfn.XMATCH(C958,FitCurve!AE958:AE1957,-1))</f>
        <v/>
      </c>
      <c r="I958" s="52" t="str">
        <f>IF(C958="","",_xlfn.XMATCH(C958,FitCurve!AE958:AE1957,1))</f>
        <v/>
      </c>
      <c r="J958" s="52" t="str">
        <f>IF(C958="","",_xlfn.XMATCH(C958,FitCurve!AF958:AF1957,-1))</f>
        <v/>
      </c>
      <c r="K958" s="52" t="str">
        <f>IF(C958="","",_xlfn.XMATCH(C958,FitCurve!AF958:AF1957,1))</f>
        <v/>
      </c>
      <c r="L958" s="3" t="str" cm="1">
        <f t="array" ref="L958">IF(C958="","",INDEX(FitCurve!$AE$3:$AE$1002,H958))</f>
        <v/>
      </c>
      <c r="M958" s="3" t="str" cm="1">
        <f t="array" ref="M958">IF(C958="","",INDEX(FitCurve!$AE$3:$AE$1002,I958))</f>
        <v/>
      </c>
      <c r="N958" s="3" t="str" cm="1">
        <f t="array" ref="N958">IF(C958="","",INDEX(FitCurve!$AF$3:$AF$1002,J958))</f>
        <v/>
      </c>
      <c r="O958" s="3" t="str" cm="1">
        <f t="array" ref="O958">IF(C958="","",INDEX(FitCurve!$AF$3:$AF$1002,K958))</f>
        <v/>
      </c>
      <c r="P958" s="3" t="str" cm="1">
        <f t="array" ref="P958">IF(C958="","",INDEX(FitCurve!$B$3:$B$1002,H958))</f>
        <v/>
      </c>
      <c r="Q958" s="3" t="str" cm="1">
        <f t="array" ref="Q958">IF(C958="","",INDEX(FitCurve!$B$3:$B$1002,I958))</f>
        <v/>
      </c>
      <c r="R958" s="3" t="str" cm="1">
        <f t="array" ref="R958">IF(C958="","",INDEX(FitCurve!$B$3:$B$1002,J958))</f>
        <v/>
      </c>
      <c r="S958" s="3" t="str" cm="1">
        <f t="array" ref="S958">IF(C958="","",INDEX(FitCurve!$B$3:$B$1002,K958))</f>
        <v/>
      </c>
    </row>
    <row r="959" spans="3:19" x14ac:dyDescent="0.25">
      <c r="C959" s="36"/>
      <c r="D959" s="3" t="str">
        <f>IF(C959="","",IF(OR(C959&gt;MAX(_xlfn.ANCHORARRAY(FitCurve!$E$3)),C959&lt;MIN(_xlfn.ANCHORARRAY(FitCurve!$E$3))),"Out of range",IF(CurveFitting!$N$3="5PL",10^(CurveFitting!$U$26-((LOG10(((CurveFitting!$U$25-CurveFitting!$U$24)/(C959-CurveFitting!$U$24))^(1/CurveFitting!$U$28)-1))/1)/CurveFitting!$U$27),
IF(CurveFitting!$N$3="4PL",10^(CurveFitting!$U$26-((LOG10((CurveFitting!$U$25-CurveFitting!$U$24)/(C959-CurveFitting!$U$24)-1))/CurveFitting!$U$27)),
IF(CurveFitting!$N$3="Linear",(C959-CurveFitting!$U$24)/CurveFitting!$U$25,
IF(CurveFitting!$N$3="Hyperbolic",CurveFitting!$U$25*C959/(CurveFitting!$U$24-C959),
IF(CurveFitting!$N$3="Exp1",CurveFitting!$U$26*LN(CurveFitting!$U$25/(CurveFitting!$U$25-C959)-CurveFitting!$U$24/(CurveFitting!$U$25-C959)),
IF(CurveFitting!$N$3="Exp2",CurveFitting!$U$26*LOG(CurveFitting!$U$24/(CurveFitting!$U$24-C959)-CurveFitting!$U$25/(CurveFitting!$U$24-C959)),""))))))))</f>
        <v/>
      </c>
      <c r="E959" s="3" t="str">
        <f>IFERROR(IF(C959="","",IF(OR(C959&gt;MAX(_xlfn.ANCHORARRAY(FitCurve!$E$3)),C959&lt;MIN(_xlfn.ANCHORARRAY(FitCurve!$E$3))),"Out of range","[ " &amp; TEXT(_xlfn.FORECAST.LINEAR(C959,R959:S959,N959:O959),"#.####") &amp; ", " &amp; TEXT(_xlfn.FORECAST.LINEAR(C959,P959:Q959,L959:M959),"#.####") &amp; " ]")),"")</f>
        <v/>
      </c>
      <c r="H959" s="52" t="str">
        <f>IF(C959="","",_xlfn.XMATCH(C959,FitCurve!AE959:AE1958,-1))</f>
        <v/>
      </c>
      <c r="I959" s="52" t="str">
        <f>IF(C959="","",_xlfn.XMATCH(C959,FitCurve!AE959:AE1958,1))</f>
        <v/>
      </c>
      <c r="J959" s="52" t="str">
        <f>IF(C959="","",_xlfn.XMATCH(C959,FitCurve!AF959:AF1958,-1))</f>
        <v/>
      </c>
      <c r="K959" s="52" t="str">
        <f>IF(C959="","",_xlfn.XMATCH(C959,FitCurve!AF959:AF1958,1))</f>
        <v/>
      </c>
      <c r="L959" s="3" t="str" cm="1">
        <f t="array" ref="L959">IF(C959="","",INDEX(FitCurve!$AE$3:$AE$1002,H959))</f>
        <v/>
      </c>
      <c r="M959" s="3" t="str" cm="1">
        <f t="array" ref="M959">IF(C959="","",INDEX(FitCurve!$AE$3:$AE$1002,I959))</f>
        <v/>
      </c>
      <c r="N959" s="3" t="str" cm="1">
        <f t="array" ref="N959">IF(C959="","",INDEX(FitCurve!$AF$3:$AF$1002,J959))</f>
        <v/>
      </c>
      <c r="O959" s="3" t="str" cm="1">
        <f t="array" ref="O959">IF(C959="","",INDEX(FitCurve!$AF$3:$AF$1002,K959))</f>
        <v/>
      </c>
      <c r="P959" s="3" t="str" cm="1">
        <f t="array" ref="P959">IF(C959="","",INDEX(FitCurve!$B$3:$B$1002,H959))</f>
        <v/>
      </c>
      <c r="Q959" s="3" t="str" cm="1">
        <f t="array" ref="Q959">IF(C959="","",INDEX(FitCurve!$B$3:$B$1002,I959))</f>
        <v/>
      </c>
      <c r="R959" s="3" t="str" cm="1">
        <f t="array" ref="R959">IF(C959="","",INDEX(FitCurve!$B$3:$B$1002,J959))</f>
        <v/>
      </c>
      <c r="S959" s="3" t="str" cm="1">
        <f t="array" ref="S959">IF(C959="","",INDEX(FitCurve!$B$3:$B$1002,K959))</f>
        <v/>
      </c>
    </row>
    <row r="960" spans="3:19" x14ac:dyDescent="0.25">
      <c r="C960" s="36"/>
      <c r="D960" s="3" t="str">
        <f>IF(C960="","",IF(OR(C960&gt;MAX(_xlfn.ANCHORARRAY(FitCurve!$E$3)),C960&lt;MIN(_xlfn.ANCHORARRAY(FitCurve!$E$3))),"Out of range",IF(CurveFitting!$N$3="5PL",10^(CurveFitting!$U$26-((LOG10(((CurveFitting!$U$25-CurveFitting!$U$24)/(C960-CurveFitting!$U$24))^(1/CurveFitting!$U$28)-1))/1)/CurveFitting!$U$27),
IF(CurveFitting!$N$3="4PL",10^(CurveFitting!$U$26-((LOG10((CurveFitting!$U$25-CurveFitting!$U$24)/(C960-CurveFitting!$U$24)-1))/CurveFitting!$U$27)),
IF(CurveFitting!$N$3="Linear",(C960-CurveFitting!$U$24)/CurveFitting!$U$25,
IF(CurveFitting!$N$3="Hyperbolic",CurveFitting!$U$25*C960/(CurveFitting!$U$24-C960),
IF(CurveFitting!$N$3="Exp1",CurveFitting!$U$26*LN(CurveFitting!$U$25/(CurveFitting!$U$25-C960)-CurveFitting!$U$24/(CurveFitting!$U$25-C960)),
IF(CurveFitting!$N$3="Exp2",CurveFitting!$U$26*LOG(CurveFitting!$U$24/(CurveFitting!$U$24-C960)-CurveFitting!$U$25/(CurveFitting!$U$24-C960)),""))))))))</f>
        <v/>
      </c>
      <c r="E960" s="3" t="str">
        <f>IFERROR(IF(C960="","",IF(OR(C960&gt;MAX(_xlfn.ANCHORARRAY(FitCurve!$E$3)),C960&lt;MIN(_xlfn.ANCHORARRAY(FitCurve!$E$3))),"Out of range","[ " &amp; TEXT(_xlfn.FORECAST.LINEAR(C960,R960:S960,N960:O960),"#.####") &amp; ", " &amp; TEXT(_xlfn.FORECAST.LINEAR(C960,P960:Q960,L960:M960),"#.####") &amp; " ]")),"")</f>
        <v/>
      </c>
      <c r="H960" s="52" t="str">
        <f>IF(C960="","",_xlfn.XMATCH(C960,FitCurve!AE960:AE1959,-1))</f>
        <v/>
      </c>
      <c r="I960" s="52" t="str">
        <f>IF(C960="","",_xlfn.XMATCH(C960,FitCurve!AE960:AE1959,1))</f>
        <v/>
      </c>
      <c r="J960" s="52" t="str">
        <f>IF(C960="","",_xlfn.XMATCH(C960,FitCurve!AF960:AF1959,-1))</f>
        <v/>
      </c>
      <c r="K960" s="52" t="str">
        <f>IF(C960="","",_xlfn.XMATCH(C960,FitCurve!AF960:AF1959,1))</f>
        <v/>
      </c>
      <c r="L960" s="3" t="str" cm="1">
        <f t="array" ref="L960">IF(C960="","",INDEX(FitCurve!$AE$3:$AE$1002,H960))</f>
        <v/>
      </c>
      <c r="M960" s="3" t="str" cm="1">
        <f t="array" ref="M960">IF(C960="","",INDEX(FitCurve!$AE$3:$AE$1002,I960))</f>
        <v/>
      </c>
      <c r="N960" s="3" t="str" cm="1">
        <f t="array" ref="N960">IF(C960="","",INDEX(FitCurve!$AF$3:$AF$1002,J960))</f>
        <v/>
      </c>
      <c r="O960" s="3" t="str" cm="1">
        <f t="array" ref="O960">IF(C960="","",INDEX(FitCurve!$AF$3:$AF$1002,K960))</f>
        <v/>
      </c>
      <c r="P960" s="3" t="str" cm="1">
        <f t="array" ref="P960">IF(C960="","",INDEX(FitCurve!$B$3:$B$1002,H960))</f>
        <v/>
      </c>
      <c r="Q960" s="3" t="str" cm="1">
        <f t="array" ref="Q960">IF(C960="","",INDEX(FitCurve!$B$3:$B$1002,I960))</f>
        <v/>
      </c>
      <c r="R960" s="3" t="str" cm="1">
        <f t="array" ref="R960">IF(C960="","",INDEX(FitCurve!$B$3:$B$1002,J960))</f>
        <v/>
      </c>
      <c r="S960" s="3" t="str" cm="1">
        <f t="array" ref="S960">IF(C960="","",INDEX(FitCurve!$B$3:$B$1002,K960))</f>
        <v/>
      </c>
    </row>
    <row r="961" spans="3:19" x14ac:dyDescent="0.25">
      <c r="C961" s="36"/>
      <c r="D961" s="3" t="str">
        <f>IF(C961="","",IF(OR(C961&gt;MAX(_xlfn.ANCHORARRAY(FitCurve!$E$3)),C961&lt;MIN(_xlfn.ANCHORARRAY(FitCurve!$E$3))),"Out of range",IF(CurveFitting!$N$3="5PL",10^(CurveFitting!$U$26-((LOG10(((CurveFitting!$U$25-CurveFitting!$U$24)/(C961-CurveFitting!$U$24))^(1/CurveFitting!$U$28)-1))/1)/CurveFitting!$U$27),
IF(CurveFitting!$N$3="4PL",10^(CurveFitting!$U$26-((LOG10((CurveFitting!$U$25-CurveFitting!$U$24)/(C961-CurveFitting!$U$24)-1))/CurveFitting!$U$27)),
IF(CurveFitting!$N$3="Linear",(C961-CurveFitting!$U$24)/CurveFitting!$U$25,
IF(CurveFitting!$N$3="Hyperbolic",CurveFitting!$U$25*C961/(CurveFitting!$U$24-C961),
IF(CurveFitting!$N$3="Exp1",CurveFitting!$U$26*LN(CurveFitting!$U$25/(CurveFitting!$U$25-C961)-CurveFitting!$U$24/(CurveFitting!$U$25-C961)),
IF(CurveFitting!$N$3="Exp2",CurveFitting!$U$26*LOG(CurveFitting!$U$24/(CurveFitting!$U$24-C961)-CurveFitting!$U$25/(CurveFitting!$U$24-C961)),""))))))))</f>
        <v/>
      </c>
      <c r="E961" s="3" t="str">
        <f>IFERROR(IF(C961="","",IF(OR(C961&gt;MAX(_xlfn.ANCHORARRAY(FitCurve!$E$3)),C961&lt;MIN(_xlfn.ANCHORARRAY(FitCurve!$E$3))),"Out of range","[ " &amp; TEXT(_xlfn.FORECAST.LINEAR(C961,R961:S961,N961:O961),"#.####") &amp; ", " &amp; TEXT(_xlfn.FORECAST.LINEAR(C961,P961:Q961,L961:M961),"#.####") &amp; " ]")),"")</f>
        <v/>
      </c>
      <c r="H961" s="52" t="str">
        <f>IF(C961="","",_xlfn.XMATCH(C961,FitCurve!AE961:AE1960,-1))</f>
        <v/>
      </c>
      <c r="I961" s="52" t="str">
        <f>IF(C961="","",_xlfn.XMATCH(C961,FitCurve!AE961:AE1960,1))</f>
        <v/>
      </c>
      <c r="J961" s="52" t="str">
        <f>IF(C961="","",_xlfn.XMATCH(C961,FitCurve!AF961:AF1960,-1))</f>
        <v/>
      </c>
      <c r="K961" s="52" t="str">
        <f>IF(C961="","",_xlfn.XMATCH(C961,FitCurve!AF961:AF1960,1))</f>
        <v/>
      </c>
      <c r="L961" s="3" t="str" cm="1">
        <f t="array" ref="L961">IF(C961="","",INDEX(FitCurve!$AE$3:$AE$1002,H961))</f>
        <v/>
      </c>
      <c r="M961" s="3" t="str" cm="1">
        <f t="array" ref="M961">IF(C961="","",INDEX(FitCurve!$AE$3:$AE$1002,I961))</f>
        <v/>
      </c>
      <c r="N961" s="3" t="str" cm="1">
        <f t="array" ref="N961">IF(C961="","",INDEX(FitCurve!$AF$3:$AF$1002,J961))</f>
        <v/>
      </c>
      <c r="O961" s="3" t="str" cm="1">
        <f t="array" ref="O961">IF(C961="","",INDEX(FitCurve!$AF$3:$AF$1002,K961))</f>
        <v/>
      </c>
      <c r="P961" s="3" t="str" cm="1">
        <f t="array" ref="P961">IF(C961="","",INDEX(FitCurve!$B$3:$B$1002,H961))</f>
        <v/>
      </c>
      <c r="Q961" s="3" t="str" cm="1">
        <f t="array" ref="Q961">IF(C961="","",INDEX(FitCurve!$B$3:$B$1002,I961))</f>
        <v/>
      </c>
      <c r="R961" s="3" t="str" cm="1">
        <f t="array" ref="R961">IF(C961="","",INDEX(FitCurve!$B$3:$B$1002,J961))</f>
        <v/>
      </c>
      <c r="S961" s="3" t="str" cm="1">
        <f t="array" ref="S961">IF(C961="","",INDEX(FitCurve!$B$3:$B$1002,K961))</f>
        <v/>
      </c>
    </row>
    <row r="962" spans="3:19" x14ac:dyDescent="0.25">
      <c r="C962" s="36"/>
      <c r="D962" s="3" t="str">
        <f>IF(C962="","",IF(OR(C962&gt;MAX(_xlfn.ANCHORARRAY(FitCurve!$E$3)),C962&lt;MIN(_xlfn.ANCHORARRAY(FitCurve!$E$3))),"Out of range",IF(CurveFitting!$N$3="5PL",10^(CurveFitting!$U$26-((LOG10(((CurveFitting!$U$25-CurveFitting!$U$24)/(C962-CurveFitting!$U$24))^(1/CurveFitting!$U$28)-1))/1)/CurveFitting!$U$27),
IF(CurveFitting!$N$3="4PL",10^(CurveFitting!$U$26-((LOG10((CurveFitting!$U$25-CurveFitting!$U$24)/(C962-CurveFitting!$U$24)-1))/CurveFitting!$U$27)),
IF(CurveFitting!$N$3="Linear",(C962-CurveFitting!$U$24)/CurveFitting!$U$25,
IF(CurveFitting!$N$3="Hyperbolic",CurveFitting!$U$25*C962/(CurveFitting!$U$24-C962),
IF(CurveFitting!$N$3="Exp1",CurveFitting!$U$26*LN(CurveFitting!$U$25/(CurveFitting!$U$25-C962)-CurveFitting!$U$24/(CurveFitting!$U$25-C962)),
IF(CurveFitting!$N$3="Exp2",CurveFitting!$U$26*LOG(CurveFitting!$U$24/(CurveFitting!$U$24-C962)-CurveFitting!$U$25/(CurveFitting!$U$24-C962)),""))))))))</f>
        <v/>
      </c>
      <c r="E962" s="3" t="str">
        <f>IFERROR(IF(C962="","",IF(OR(C962&gt;MAX(_xlfn.ANCHORARRAY(FitCurve!$E$3)),C962&lt;MIN(_xlfn.ANCHORARRAY(FitCurve!$E$3))),"Out of range","[ " &amp; TEXT(_xlfn.FORECAST.LINEAR(C962,R962:S962,N962:O962),"#.####") &amp; ", " &amp; TEXT(_xlfn.FORECAST.LINEAR(C962,P962:Q962,L962:M962),"#.####") &amp; " ]")),"")</f>
        <v/>
      </c>
      <c r="H962" s="52" t="str">
        <f>IF(C962="","",_xlfn.XMATCH(C962,FitCurve!AE962:AE1961,-1))</f>
        <v/>
      </c>
      <c r="I962" s="52" t="str">
        <f>IF(C962="","",_xlfn.XMATCH(C962,FitCurve!AE962:AE1961,1))</f>
        <v/>
      </c>
      <c r="J962" s="52" t="str">
        <f>IF(C962="","",_xlfn.XMATCH(C962,FitCurve!AF962:AF1961,-1))</f>
        <v/>
      </c>
      <c r="K962" s="52" t="str">
        <f>IF(C962="","",_xlfn.XMATCH(C962,FitCurve!AF962:AF1961,1))</f>
        <v/>
      </c>
      <c r="L962" s="3" t="str" cm="1">
        <f t="array" ref="L962">IF(C962="","",INDEX(FitCurve!$AE$3:$AE$1002,H962))</f>
        <v/>
      </c>
      <c r="M962" s="3" t="str" cm="1">
        <f t="array" ref="M962">IF(C962="","",INDEX(FitCurve!$AE$3:$AE$1002,I962))</f>
        <v/>
      </c>
      <c r="N962" s="3" t="str" cm="1">
        <f t="array" ref="N962">IF(C962="","",INDEX(FitCurve!$AF$3:$AF$1002,J962))</f>
        <v/>
      </c>
      <c r="O962" s="3" t="str" cm="1">
        <f t="array" ref="O962">IF(C962="","",INDEX(FitCurve!$AF$3:$AF$1002,K962))</f>
        <v/>
      </c>
      <c r="P962" s="3" t="str" cm="1">
        <f t="array" ref="P962">IF(C962="","",INDEX(FitCurve!$B$3:$B$1002,H962))</f>
        <v/>
      </c>
      <c r="Q962" s="3" t="str" cm="1">
        <f t="array" ref="Q962">IF(C962="","",INDEX(FitCurve!$B$3:$B$1002,I962))</f>
        <v/>
      </c>
      <c r="R962" s="3" t="str" cm="1">
        <f t="array" ref="R962">IF(C962="","",INDEX(FitCurve!$B$3:$B$1002,J962))</f>
        <v/>
      </c>
      <c r="S962" s="3" t="str" cm="1">
        <f t="array" ref="S962">IF(C962="","",INDEX(FitCurve!$B$3:$B$1002,K962))</f>
        <v/>
      </c>
    </row>
    <row r="963" spans="3:19" x14ac:dyDescent="0.25">
      <c r="C963" s="36"/>
      <c r="D963" s="3" t="str">
        <f>IF(C963="","",IF(OR(C963&gt;MAX(_xlfn.ANCHORARRAY(FitCurve!$E$3)),C963&lt;MIN(_xlfn.ANCHORARRAY(FitCurve!$E$3))),"Out of range",IF(CurveFitting!$N$3="5PL",10^(CurveFitting!$U$26-((LOG10(((CurveFitting!$U$25-CurveFitting!$U$24)/(C963-CurveFitting!$U$24))^(1/CurveFitting!$U$28)-1))/1)/CurveFitting!$U$27),
IF(CurveFitting!$N$3="4PL",10^(CurveFitting!$U$26-((LOG10((CurveFitting!$U$25-CurveFitting!$U$24)/(C963-CurveFitting!$U$24)-1))/CurveFitting!$U$27)),
IF(CurveFitting!$N$3="Linear",(C963-CurveFitting!$U$24)/CurveFitting!$U$25,
IF(CurveFitting!$N$3="Hyperbolic",CurveFitting!$U$25*C963/(CurveFitting!$U$24-C963),
IF(CurveFitting!$N$3="Exp1",CurveFitting!$U$26*LN(CurveFitting!$U$25/(CurveFitting!$U$25-C963)-CurveFitting!$U$24/(CurveFitting!$U$25-C963)),
IF(CurveFitting!$N$3="Exp2",CurveFitting!$U$26*LOG(CurveFitting!$U$24/(CurveFitting!$U$24-C963)-CurveFitting!$U$25/(CurveFitting!$U$24-C963)),""))))))))</f>
        <v/>
      </c>
      <c r="E963" s="3" t="str">
        <f>IFERROR(IF(C963="","",IF(OR(C963&gt;MAX(_xlfn.ANCHORARRAY(FitCurve!$E$3)),C963&lt;MIN(_xlfn.ANCHORARRAY(FitCurve!$E$3))),"Out of range","[ " &amp; TEXT(_xlfn.FORECAST.LINEAR(C963,R963:S963,N963:O963),"#.####") &amp; ", " &amp; TEXT(_xlfn.FORECAST.LINEAR(C963,P963:Q963,L963:M963),"#.####") &amp; " ]")),"")</f>
        <v/>
      </c>
      <c r="H963" s="52" t="str">
        <f>IF(C963="","",_xlfn.XMATCH(C963,FitCurve!AE963:AE1962,-1))</f>
        <v/>
      </c>
      <c r="I963" s="52" t="str">
        <f>IF(C963="","",_xlfn.XMATCH(C963,FitCurve!AE963:AE1962,1))</f>
        <v/>
      </c>
      <c r="J963" s="52" t="str">
        <f>IF(C963="","",_xlfn.XMATCH(C963,FitCurve!AF963:AF1962,-1))</f>
        <v/>
      </c>
      <c r="K963" s="52" t="str">
        <f>IF(C963="","",_xlfn.XMATCH(C963,FitCurve!AF963:AF1962,1))</f>
        <v/>
      </c>
      <c r="L963" s="3" t="str" cm="1">
        <f t="array" ref="L963">IF(C963="","",INDEX(FitCurve!$AE$3:$AE$1002,H963))</f>
        <v/>
      </c>
      <c r="M963" s="3" t="str" cm="1">
        <f t="array" ref="M963">IF(C963="","",INDEX(FitCurve!$AE$3:$AE$1002,I963))</f>
        <v/>
      </c>
      <c r="N963" s="3" t="str" cm="1">
        <f t="array" ref="N963">IF(C963="","",INDEX(FitCurve!$AF$3:$AF$1002,J963))</f>
        <v/>
      </c>
      <c r="O963" s="3" t="str" cm="1">
        <f t="array" ref="O963">IF(C963="","",INDEX(FitCurve!$AF$3:$AF$1002,K963))</f>
        <v/>
      </c>
      <c r="P963" s="3" t="str" cm="1">
        <f t="array" ref="P963">IF(C963="","",INDEX(FitCurve!$B$3:$B$1002,H963))</f>
        <v/>
      </c>
      <c r="Q963" s="3" t="str" cm="1">
        <f t="array" ref="Q963">IF(C963="","",INDEX(FitCurve!$B$3:$B$1002,I963))</f>
        <v/>
      </c>
      <c r="R963" s="3" t="str" cm="1">
        <f t="array" ref="R963">IF(C963="","",INDEX(FitCurve!$B$3:$B$1002,J963))</f>
        <v/>
      </c>
      <c r="S963" s="3" t="str" cm="1">
        <f t="array" ref="S963">IF(C963="","",INDEX(FitCurve!$B$3:$B$1002,K963))</f>
        <v/>
      </c>
    </row>
    <row r="964" spans="3:19" x14ac:dyDescent="0.25">
      <c r="C964" s="36"/>
      <c r="D964" s="3" t="str">
        <f>IF(C964="","",IF(OR(C964&gt;MAX(_xlfn.ANCHORARRAY(FitCurve!$E$3)),C964&lt;MIN(_xlfn.ANCHORARRAY(FitCurve!$E$3))),"Out of range",IF(CurveFitting!$N$3="5PL",10^(CurveFitting!$U$26-((LOG10(((CurveFitting!$U$25-CurveFitting!$U$24)/(C964-CurveFitting!$U$24))^(1/CurveFitting!$U$28)-1))/1)/CurveFitting!$U$27),
IF(CurveFitting!$N$3="4PL",10^(CurveFitting!$U$26-((LOG10((CurveFitting!$U$25-CurveFitting!$U$24)/(C964-CurveFitting!$U$24)-1))/CurveFitting!$U$27)),
IF(CurveFitting!$N$3="Linear",(C964-CurveFitting!$U$24)/CurveFitting!$U$25,
IF(CurveFitting!$N$3="Hyperbolic",CurveFitting!$U$25*C964/(CurveFitting!$U$24-C964),
IF(CurveFitting!$N$3="Exp1",CurveFitting!$U$26*LN(CurveFitting!$U$25/(CurveFitting!$U$25-C964)-CurveFitting!$U$24/(CurveFitting!$U$25-C964)),
IF(CurveFitting!$N$3="Exp2",CurveFitting!$U$26*LOG(CurveFitting!$U$24/(CurveFitting!$U$24-C964)-CurveFitting!$U$25/(CurveFitting!$U$24-C964)),""))))))))</f>
        <v/>
      </c>
      <c r="E964" s="3" t="str">
        <f>IFERROR(IF(C964="","",IF(OR(C964&gt;MAX(_xlfn.ANCHORARRAY(FitCurve!$E$3)),C964&lt;MIN(_xlfn.ANCHORARRAY(FitCurve!$E$3))),"Out of range","[ " &amp; TEXT(_xlfn.FORECAST.LINEAR(C964,R964:S964,N964:O964),"#.####") &amp; ", " &amp; TEXT(_xlfn.FORECAST.LINEAR(C964,P964:Q964,L964:M964),"#.####") &amp; " ]")),"")</f>
        <v/>
      </c>
      <c r="H964" s="52" t="str">
        <f>IF(C964="","",_xlfn.XMATCH(C964,FitCurve!AE964:AE1963,-1))</f>
        <v/>
      </c>
      <c r="I964" s="52" t="str">
        <f>IF(C964="","",_xlfn.XMATCH(C964,FitCurve!AE964:AE1963,1))</f>
        <v/>
      </c>
      <c r="J964" s="52" t="str">
        <f>IF(C964="","",_xlfn.XMATCH(C964,FitCurve!AF964:AF1963,-1))</f>
        <v/>
      </c>
      <c r="K964" s="52" t="str">
        <f>IF(C964="","",_xlfn.XMATCH(C964,FitCurve!AF964:AF1963,1))</f>
        <v/>
      </c>
      <c r="L964" s="3" t="str" cm="1">
        <f t="array" ref="L964">IF(C964="","",INDEX(FitCurve!$AE$3:$AE$1002,H964))</f>
        <v/>
      </c>
      <c r="M964" s="3" t="str" cm="1">
        <f t="array" ref="M964">IF(C964="","",INDEX(FitCurve!$AE$3:$AE$1002,I964))</f>
        <v/>
      </c>
      <c r="N964" s="3" t="str" cm="1">
        <f t="array" ref="N964">IF(C964="","",INDEX(FitCurve!$AF$3:$AF$1002,J964))</f>
        <v/>
      </c>
      <c r="O964" s="3" t="str" cm="1">
        <f t="array" ref="O964">IF(C964="","",INDEX(FitCurve!$AF$3:$AF$1002,K964))</f>
        <v/>
      </c>
      <c r="P964" s="3" t="str" cm="1">
        <f t="array" ref="P964">IF(C964="","",INDEX(FitCurve!$B$3:$B$1002,H964))</f>
        <v/>
      </c>
      <c r="Q964" s="3" t="str" cm="1">
        <f t="array" ref="Q964">IF(C964="","",INDEX(FitCurve!$B$3:$B$1002,I964))</f>
        <v/>
      </c>
      <c r="R964" s="3" t="str" cm="1">
        <f t="array" ref="R964">IF(C964="","",INDEX(FitCurve!$B$3:$B$1002,J964))</f>
        <v/>
      </c>
      <c r="S964" s="3" t="str" cm="1">
        <f t="array" ref="S964">IF(C964="","",INDEX(FitCurve!$B$3:$B$1002,K964))</f>
        <v/>
      </c>
    </row>
    <row r="965" spans="3:19" x14ac:dyDescent="0.25">
      <c r="C965" s="36"/>
      <c r="D965" s="3" t="str">
        <f>IF(C965="","",IF(OR(C965&gt;MAX(_xlfn.ANCHORARRAY(FitCurve!$E$3)),C965&lt;MIN(_xlfn.ANCHORARRAY(FitCurve!$E$3))),"Out of range",IF(CurveFitting!$N$3="5PL",10^(CurveFitting!$U$26-((LOG10(((CurveFitting!$U$25-CurveFitting!$U$24)/(C965-CurveFitting!$U$24))^(1/CurveFitting!$U$28)-1))/1)/CurveFitting!$U$27),
IF(CurveFitting!$N$3="4PL",10^(CurveFitting!$U$26-((LOG10((CurveFitting!$U$25-CurveFitting!$U$24)/(C965-CurveFitting!$U$24)-1))/CurveFitting!$U$27)),
IF(CurveFitting!$N$3="Linear",(C965-CurveFitting!$U$24)/CurveFitting!$U$25,
IF(CurveFitting!$N$3="Hyperbolic",CurveFitting!$U$25*C965/(CurveFitting!$U$24-C965),
IF(CurveFitting!$N$3="Exp1",CurveFitting!$U$26*LN(CurveFitting!$U$25/(CurveFitting!$U$25-C965)-CurveFitting!$U$24/(CurveFitting!$U$25-C965)),
IF(CurveFitting!$N$3="Exp2",CurveFitting!$U$26*LOG(CurveFitting!$U$24/(CurveFitting!$U$24-C965)-CurveFitting!$U$25/(CurveFitting!$U$24-C965)),""))))))))</f>
        <v/>
      </c>
      <c r="E965" s="3" t="str">
        <f>IFERROR(IF(C965="","",IF(OR(C965&gt;MAX(_xlfn.ANCHORARRAY(FitCurve!$E$3)),C965&lt;MIN(_xlfn.ANCHORARRAY(FitCurve!$E$3))),"Out of range","[ " &amp; TEXT(_xlfn.FORECAST.LINEAR(C965,R965:S965,N965:O965),"#.####") &amp; ", " &amp; TEXT(_xlfn.FORECAST.LINEAR(C965,P965:Q965,L965:M965),"#.####") &amp; " ]")),"")</f>
        <v/>
      </c>
      <c r="H965" s="52" t="str">
        <f>IF(C965="","",_xlfn.XMATCH(C965,FitCurve!AE965:AE1964,-1))</f>
        <v/>
      </c>
      <c r="I965" s="52" t="str">
        <f>IF(C965="","",_xlfn.XMATCH(C965,FitCurve!AE965:AE1964,1))</f>
        <v/>
      </c>
      <c r="J965" s="52" t="str">
        <f>IF(C965="","",_xlfn.XMATCH(C965,FitCurve!AF965:AF1964,-1))</f>
        <v/>
      </c>
      <c r="K965" s="52" t="str">
        <f>IF(C965="","",_xlfn.XMATCH(C965,FitCurve!AF965:AF1964,1))</f>
        <v/>
      </c>
      <c r="L965" s="3" t="str" cm="1">
        <f t="array" ref="L965">IF(C965="","",INDEX(FitCurve!$AE$3:$AE$1002,H965))</f>
        <v/>
      </c>
      <c r="M965" s="3" t="str" cm="1">
        <f t="array" ref="M965">IF(C965="","",INDEX(FitCurve!$AE$3:$AE$1002,I965))</f>
        <v/>
      </c>
      <c r="N965" s="3" t="str" cm="1">
        <f t="array" ref="N965">IF(C965="","",INDEX(FitCurve!$AF$3:$AF$1002,J965))</f>
        <v/>
      </c>
      <c r="O965" s="3" t="str" cm="1">
        <f t="array" ref="O965">IF(C965="","",INDEX(FitCurve!$AF$3:$AF$1002,K965))</f>
        <v/>
      </c>
      <c r="P965" s="3" t="str" cm="1">
        <f t="array" ref="P965">IF(C965="","",INDEX(FitCurve!$B$3:$B$1002,H965))</f>
        <v/>
      </c>
      <c r="Q965" s="3" t="str" cm="1">
        <f t="array" ref="Q965">IF(C965="","",INDEX(FitCurve!$B$3:$B$1002,I965))</f>
        <v/>
      </c>
      <c r="R965" s="3" t="str" cm="1">
        <f t="array" ref="R965">IF(C965="","",INDEX(FitCurve!$B$3:$B$1002,J965))</f>
        <v/>
      </c>
      <c r="S965" s="3" t="str" cm="1">
        <f t="array" ref="S965">IF(C965="","",INDEX(FitCurve!$B$3:$B$1002,K965))</f>
        <v/>
      </c>
    </row>
    <row r="966" spans="3:19" x14ac:dyDescent="0.25">
      <c r="C966" s="36"/>
      <c r="D966" s="3" t="str">
        <f>IF(C966="","",IF(OR(C966&gt;MAX(_xlfn.ANCHORARRAY(FitCurve!$E$3)),C966&lt;MIN(_xlfn.ANCHORARRAY(FitCurve!$E$3))),"Out of range",IF(CurveFitting!$N$3="5PL",10^(CurveFitting!$U$26-((LOG10(((CurveFitting!$U$25-CurveFitting!$U$24)/(C966-CurveFitting!$U$24))^(1/CurveFitting!$U$28)-1))/1)/CurveFitting!$U$27),
IF(CurveFitting!$N$3="4PL",10^(CurveFitting!$U$26-((LOG10((CurveFitting!$U$25-CurveFitting!$U$24)/(C966-CurveFitting!$U$24)-1))/CurveFitting!$U$27)),
IF(CurveFitting!$N$3="Linear",(C966-CurveFitting!$U$24)/CurveFitting!$U$25,
IF(CurveFitting!$N$3="Hyperbolic",CurveFitting!$U$25*C966/(CurveFitting!$U$24-C966),
IF(CurveFitting!$N$3="Exp1",CurveFitting!$U$26*LN(CurveFitting!$U$25/(CurveFitting!$U$25-C966)-CurveFitting!$U$24/(CurveFitting!$U$25-C966)),
IF(CurveFitting!$N$3="Exp2",CurveFitting!$U$26*LOG(CurveFitting!$U$24/(CurveFitting!$U$24-C966)-CurveFitting!$U$25/(CurveFitting!$U$24-C966)),""))))))))</f>
        <v/>
      </c>
      <c r="E966" s="3" t="str">
        <f>IFERROR(IF(C966="","",IF(OR(C966&gt;MAX(_xlfn.ANCHORARRAY(FitCurve!$E$3)),C966&lt;MIN(_xlfn.ANCHORARRAY(FitCurve!$E$3))),"Out of range","[ " &amp; TEXT(_xlfn.FORECAST.LINEAR(C966,R966:S966,N966:O966),"#.####") &amp; ", " &amp; TEXT(_xlfn.FORECAST.LINEAR(C966,P966:Q966,L966:M966),"#.####") &amp; " ]")),"")</f>
        <v/>
      </c>
      <c r="H966" s="52" t="str">
        <f>IF(C966="","",_xlfn.XMATCH(C966,FitCurve!AE966:AE1965,-1))</f>
        <v/>
      </c>
      <c r="I966" s="52" t="str">
        <f>IF(C966="","",_xlfn.XMATCH(C966,FitCurve!AE966:AE1965,1))</f>
        <v/>
      </c>
      <c r="J966" s="52" t="str">
        <f>IF(C966="","",_xlfn.XMATCH(C966,FitCurve!AF966:AF1965,-1))</f>
        <v/>
      </c>
      <c r="K966" s="52" t="str">
        <f>IF(C966="","",_xlfn.XMATCH(C966,FitCurve!AF966:AF1965,1))</f>
        <v/>
      </c>
      <c r="L966" s="3" t="str" cm="1">
        <f t="array" ref="L966">IF(C966="","",INDEX(FitCurve!$AE$3:$AE$1002,H966))</f>
        <v/>
      </c>
      <c r="M966" s="3" t="str" cm="1">
        <f t="array" ref="M966">IF(C966="","",INDEX(FitCurve!$AE$3:$AE$1002,I966))</f>
        <v/>
      </c>
      <c r="N966" s="3" t="str" cm="1">
        <f t="array" ref="N966">IF(C966="","",INDEX(FitCurve!$AF$3:$AF$1002,J966))</f>
        <v/>
      </c>
      <c r="O966" s="3" t="str" cm="1">
        <f t="array" ref="O966">IF(C966="","",INDEX(FitCurve!$AF$3:$AF$1002,K966))</f>
        <v/>
      </c>
      <c r="P966" s="3" t="str" cm="1">
        <f t="array" ref="P966">IF(C966="","",INDEX(FitCurve!$B$3:$B$1002,H966))</f>
        <v/>
      </c>
      <c r="Q966" s="3" t="str" cm="1">
        <f t="array" ref="Q966">IF(C966="","",INDEX(FitCurve!$B$3:$B$1002,I966))</f>
        <v/>
      </c>
      <c r="R966" s="3" t="str" cm="1">
        <f t="array" ref="R966">IF(C966="","",INDEX(FitCurve!$B$3:$B$1002,J966))</f>
        <v/>
      </c>
      <c r="S966" s="3" t="str" cm="1">
        <f t="array" ref="S966">IF(C966="","",INDEX(FitCurve!$B$3:$B$1002,K966))</f>
        <v/>
      </c>
    </row>
    <row r="967" spans="3:19" x14ac:dyDescent="0.25">
      <c r="C967" s="36"/>
      <c r="D967" s="3" t="str">
        <f>IF(C967="","",IF(OR(C967&gt;MAX(_xlfn.ANCHORARRAY(FitCurve!$E$3)),C967&lt;MIN(_xlfn.ANCHORARRAY(FitCurve!$E$3))),"Out of range",IF(CurveFitting!$N$3="5PL",10^(CurveFitting!$U$26-((LOG10(((CurveFitting!$U$25-CurveFitting!$U$24)/(C967-CurveFitting!$U$24))^(1/CurveFitting!$U$28)-1))/1)/CurveFitting!$U$27),
IF(CurveFitting!$N$3="4PL",10^(CurveFitting!$U$26-((LOG10((CurveFitting!$U$25-CurveFitting!$U$24)/(C967-CurveFitting!$U$24)-1))/CurveFitting!$U$27)),
IF(CurveFitting!$N$3="Linear",(C967-CurveFitting!$U$24)/CurveFitting!$U$25,
IF(CurveFitting!$N$3="Hyperbolic",CurveFitting!$U$25*C967/(CurveFitting!$U$24-C967),
IF(CurveFitting!$N$3="Exp1",CurveFitting!$U$26*LN(CurveFitting!$U$25/(CurveFitting!$U$25-C967)-CurveFitting!$U$24/(CurveFitting!$U$25-C967)),
IF(CurveFitting!$N$3="Exp2",CurveFitting!$U$26*LOG(CurveFitting!$U$24/(CurveFitting!$U$24-C967)-CurveFitting!$U$25/(CurveFitting!$U$24-C967)),""))))))))</f>
        <v/>
      </c>
      <c r="E967" s="3" t="str">
        <f>IFERROR(IF(C967="","",IF(OR(C967&gt;MAX(_xlfn.ANCHORARRAY(FitCurve!$E$3)),C967&lt;MIN(_xlfn.ANCHORARRAY(FitCurve!$E$3))),"Out of range","[ " &amp; TEXT(_xlfn.FORECAST.LINEAR(C967,R967:S967,N967:O967),"#.####") &amp; ", " &amp; TEXT(_xlfn.FORECAST.LINEAR(C967,P967:Q967,L967:M967),"#.####") &amp; " ]")),"")</f>
        <v/>
      </c>
      <c r="H967" s="52" t="str">
        <f>IF(C967="","",_xlfn.XMATCH(C967,FitCurve!AE967:AE1966,-1))</f>
        <v/>
      </c>
      <c r="I967" s="52" t="str">
        <f>IF(C967="","",_xlfn.XMATCH(C967,FitCurve!AE967:AE1966,1))</f>
        <v/>
      </c>
      <c r="J967" s="52" t="str">
        <f>IF(C967="","",_xlfn.XMATCH(C967,FitCurve!AF967:AF1966,-1))</f>
        <v/>
      </c>
      <c r="K967" s="52" t="str">
        <f>IF(C967="","",_xlfn.XMATCH(C967,FitCurve!AF967:AF1966,1))</f>
        <v/>
      </c>
      <c r="L967" s="3" t="str" cm="1">
        <f t="array" ref="L967">IF(C967="","",INDEX(FitCurve!$AE$3:$AE$1002,H967))</f>
        <v/>
      </c>
      <c r="M967" s="3" t="str" cm="1">
        <f t="array" ref="M967">IF(C967="","",INDEX(FitCurve!$AE$3:$AE$1002,I967))</f>
        <v/>
      </c>
      <c r="N967" s="3" t="str" cm="1">
        <f t="array" ref="N967">IF(C967="","",INDEX(FitCurve!$AF$3:$AF$1002,J967))</f>
        <v/>
      </c>
      <c r="O967" s="3" t="str" cm="1">
        <f t="array" ref="O967">IF(C967="","",INDEX(FitCurve!$AF$3:$AF$1002,K967))</f>
        <v/>
      </c>
      <c r="P967" s="3" t="str" cm="1">
        <f t="array" ref="P967">IF(C967="","",INDEX(FitCurve!$B$3:$B$1002,H967))</f>
        <v/>
      </c>
      <c r="Q967" s="3" t="str" cm="1">
        <f t="array" ref="Q967">IF(C967="","",INDEX(FitCurve!$B$3:$B$1002,I967))</f>
        <v/>
      </c>
      <c r="R967" s="3" t="str" cm="1">
        <f t="array" ref="R967">IF(C967="","",INDEX(FitCurve!$B$3:$B$1002,J967))</f>
        <v/>
      </c>
      <c r="S967" s="3" t="str" cm="1">
        <f t="array" ref="S967">IF(C967="","",INDEX(FitCurve!$B$3:$B$1002,K967))</f>
        <v/>
      </c>
    </row>
    <row r="968" spans="3:19" x14ac:dyDescent="0.25">
      <c r="C968" s="36"/>
      <c r="D968" s="3" t="str">
        <f>IF(C968="","",IF(OR(C968&gt;MAX(_xlfn.ANCHORARRAY(FitCurve!$E$3)),C968&lt;MIN(_xlfn.ANCHORARRAY(FitCurve!$E$3))),"Out of range",IF(CurveFitting!$N$3="5PL",10^(CurveFitting!$U$26-((LOG10(((CurveFitting!$U$25-CurveFitting!$U$24)/(C968-CurveFitting!$U$24))^(1/CurveFitting!$U$28)-1))/1)/CurveFitting!$U$27),
IF(CurveFitting!$N$3="4PL",10^(CurveFitting!$U$26-((LOG10((CurveFitting!$U$25-CurveFitting!$U$24)/(C968-CurveFitting!$U$24)-1))/CurveFitting!$U$27)),
IF(CurveFitting!$N$3="Linear",(C968-CurveFitting!$U$24)/CurveFitting!$U$25,
IF(CurveFitting!$N$3="Hyperbolic",CurveFitting!$U$25*C968/(CurveFitting!$U$24-C968),
IF(CurveFitting!$N$3="Exp1",CurveFitting!$U$26*LN(CurveFitting!$U$25/(CurveFitting!$U$25-C968)-CurveFitting!$U$24/(CurveFitting!$U$25-C968)),
IF(CurveFitting!$N$3="Exp2",CurveFitting!$U$26*LOG(CurveFitting!$U$24/(CurveFitting!$U$24-C968)-CurveFitting!$U$25/(CurveFitting!$U$24-C968)),""))))))))</f>
        <v/>
      </c>
      <c r="E968" s="3" t="str">
        <f>IFERROR(IF(C968="","",IF(OR(C968&gt;MAX(_xlfn.ANCHORARRAY(FitCurve!$E$3)),C968&lt;MIN(_xlfn.ANCHORARRAY(FitCurve!$E$3))),"Out of range","[ " &amp; TEXT(_xlfn.FORECAST.LINEAR(C968,R968:S968,N968:O968),"#.####") &amp; ", " &amp; TEXT(_xlfn.FORECAST.LINEAR(C968,P968:Q968,L968:M968),"#.####") &amp; " ]")),"")</f>
        <v/>
      </c>
      <c r="H968" s="52" t="str">
        <f>IF(C968="","",_xlfn.XMATCH(C968,FitCurve!AE968:AE1967,-1))</f>
        <v/>
      </c>
      <c r="I968" s="52" t="str">
        <f>IF(C968="","",_xlfn.XMATCH(C968,FitCurve!AE968:AE1967,1))</f>
        <v/>
      </c>
      <c r="J968" s="52" t="str">
        <f>IF(C968="","",_xlfn.XMATCH(C968,FitCurve!AF968:AF1967,-1))</f>
        <v/>
      </c>
      <c r="K968" s="52" t="str">
        <f>IF(C968="","",_xlfn.XMATCH(C968,FitCurve!AF968:AF1967,1))</f>
        <v/>
      </c>
      <c r="L968" s="3" t="str" cm="1">
        <f t="array" ref="L968">IF(C968="","",INDEX(FitCurve!$AE$3:$AE$1002,H968))</f>
        <v/>
      </c>
      <c r="M968" s="3" t="str" cm="1">
        <f t="array" ref="M968">IF(C968="","",INDEX(FitCurve!$AE$3:$AE$1002,I968))</f>
        <v/>
      </c>
      <c r="N968" s="3" t="str" cm="1">
        <f t="array" ref="N968">IF(C968="","",INDEX(FitCurve!$AF$3:$AF$1002,J968))</f>
        <v/>
      </c>
      <c r="O968" s="3" t="str" cm="1">
        <f t="array" ref="O968">IF(C968="","",INDEX(FitCurve!$AF$3:$AF$1002,K968))</f>
        <v/>
      </c>
      <c r="P968" s="3" t="str" cm="1">
        <f t="array" ref="P968">IF(C968="","",INDEX(FitCurve!$B$3:$B$1002,H968))</f>
        <v/>
      </c>
      <c r="Q968" s="3" t="str" cm="1">
        <f t="array" ref="Q968">IF(C968="","",INDEX(FitCurve!$B$3:$B$1002,I968))</f>
        <v/>
      </c>
      <c r="R968" s="3" t="str" cm="1">
        <f t="array" ref="R968">IF(C968="","",INDEX(FitCurve!$B$3:$B$1002,J968))</f>
        <v/>
      </c>
      <c r="S968" s="3" t="str" cm="1">
        <f t="array" ref="S968">IF(C968="","",INDEX(FitCurve!$B$3:$B$1002,K968))</f>
        <v/>
      </c>
    </row>
    <row r="969" spans="3:19" x14ac:dyDescent="0.25">
      <c r="C969" s="36"/>
      <c r="D969" s="3" t="str">
        <f>IF(C969="","",IF(OR(C969&gt;MAX(_xlfn.ANCHORARRAY(FitCurve!$E$3)),C969&lt;MIN(_xlfn.ANCHORARRAY(FitCurve!$E$3))),"Out of range",IF(CurveFitting!$N$3="5PL",10^(CurveFitting!$U$26-((LOG10(((CurveFitting!$U$25-CurveFitting!$U$24)/(C969-CurveFitting!$U$24))^(1/CurveFitting!$U$28)-1))/1)/CurveFitting!$U$27),
IF(CurveFitting!$N$3="4PL",10^(CurveFitting!$U$26-((LOG10((CurveFitting!$U$25-CurveFitting!$U$24)/(C969-CurveFitting!$U$24)-1))/CurveFitting!$U$27)),
IF(CurveFitting!$N$3="Linear",(C969-CurveFitting!$U$24)/CurveFitting!$U$25,
IF(CurveFitting!$N$3="Hyperbolic",CurveFitting!$U$25*C969/(CurveFitting!$U$24-C969),
IF(CurveFitting!$N$3="Exp1",CurveFitting!$U$26*LN(CurveFitting!$U$25/(CurveFitting!$U$25-C969)-CurveFitting!$U$24/(CurveFitting!$U$25-C969)),
IF(CurveFitting!$N$3="Exp2",CurveFitting!$U$26*LOG(CurveFitting!$U$24/(CurveFitting!$U$24-C969)-CurveFitting!$U$25/(CurveFitting!$U$24-C969)),""))))))))</f>
        <v/>
      </c>
      <c r="E969" s="3" t="str">
        <f>IFERROR(IF(C969="","",IF(OR(C969&gt;MAX(_xlfn.ANCHORARRAY(FitCurve!$E$3)),C969&lt;MIN(_xlfn.ANCHORARRAY(FitCurve!$E$3))),"Out of range","[ " &amp; TEXT(_xlfn.FORECAST.LINEAR(C969,R969:S969,N969:O969),"#.####") &amp; ", " &amp; TEXT(_xlfn.FORECAST.LINEAR(C969,P969:Q969,L969:M969),"#.####") &amp; " ]")),"")</f>
        <v/>
      </c>
      <c r="H969" s="52" t="str">
        <f>IF(C969="","",_xlfn.XMATCH(C969,FitCurve!AE969:AE1968,-1))</f>
        <v/>
      </c>
      <c r="I969" s="52" t="str">
        <f>IF(C969="","",_xlfn.XMATCH(C969,FitCurve!AE969:AE1968,1))</f>
        <v/>
      </c>
      <c r="J969" s="52" t="str">
        <f>IF(C969="","",_xlfn.XMATCH(C969,FitCurve!AF969:AF1968,-1))</f>
        <v/>
      </c>
      <c r="K969" s="52" t="str">
        <f>IF(C969="","",_xlfn.XMATCH(C969,FitCurve!AF969:AF1968,1))</f>
        <v/>
      </c>
      <c r="L969" s="3" t="str" cm="1">
        <f t="array" ref="L969">IF(C969="","",INDEX(FitCurve!$AE$3:$AE$1002,H969))</f>
        <v/>
      </c>
      <c r="M969" s="3" t="str" cm="1">
        <f t="array" ref="M969">IF(C969="","",INDEX(FitCurve!$AE$3:$AE$1002,I969))</f>
        <v/>
      </c>
      <c r="N969" s="3" t="str" cm="1">
        <f t="array" ref="N969">IF(C969="","",INDEX(FitCurve!$AF$3:$AF$1002,J969))</f>
        <v/>
      </c>
      <c r="O969" s="3" t="str" cm="1">
        <f t="array" ref="O969">IF(C969="","",INDEX(FitCurve!$AF$3:$AF$1002,K969))</f>
        <v/>
      </c>
      <c r="P969" s="3" t="str" cm="1">
        <f t="array" ref="P969">IF(C969="","",INDEX(FitCurve!$B$3:$B$1002,H969))</f>
        <v/>
      </c>
      <c r="Q969" s="3" t="str" cm="1">
        <f t="array" ref="Q969">IF(C969="","",INDEX(FitCurve!$B$3:$B$1002,I969))</f>
        <v/>
      </c>
      <c r="R969" s="3" t="str" cm="1">
        <f t="array" ref="R969">IF(C969="","",INDEX(FitCurve!$B$3:$B$1002,J969))</f>
        <v/>
      </c>
      <c r="S969" s="3" t="str" cm="1">
        <f t="array" ref="S969">IF(C969="","",INDEX(FitCurve!$B$3:$B$1002,K969))</f>
        <v/>
      </c>
    </row>
    <row r="970" spans="3:19" x14ac:dyDescent="0.25">
      <c r="C970" s="36"/>
      <c r="D970" s="3" t="str">
        <f>IF(C970="","",IF(OR(C970&gt;MAX(_xlfn.ANCHORARRAY(FitCurve!$E$3)),C970&lt;MIN(_xlfn.ANCHORARRAY(FitCurve!$E$3))),"Out of range",IF(CurveFitting!$N$3="5PL",10^(CurveFitting!$U$26-((LOG10(((CurveFitting!$U$25-CurveFitting!$U$24)/(C970-CurveFitting!$U$24))^(1/CurveFitting!$U$28)-1))/1)/CurveFitting!$U$27),
IF(CurveFitting!$N$3="4PL",10^(CurveFitting!$U$26-((LOG10((CurveFitting!$U$25-CurveFitting!$U$24)/(C970-CurveFitting!$U$24)-1))/CurveFitting!$U$27)),
IF(CurveFitting!$N$3="Linear",(C970-CurveFitting!$U$24)/CurveFitting!$U$25,
IF(CurveFitting!$N$3="Hyperbolic",CurveFitting!$U$25*C970/(CurveFitting!$U$24-C970),
IF(CurveFitting!$N$3="Exp1",CurveFitting!$U$26*LN(CurveFitting!$U$25/(CurveFitting!$U$25-C970)-CurveFitting!$U$24/(CurveFitting!$U$25-C970)),
IF(CurveFitting!$N$3="Exp2",CurveFitting!$U$26*LOG(CurveFitting!$U$24/(CurveFitting!$U$24-C970)-CurveFitting!$U$25/(CurveFitting!$U$24-C970)),""))))))))</f>
        <v/>
      </c>
      <c r="E970" s="3" t="str">
        <f>IFERROR(IF(C970="","",IF(OR(C970&gt;MAX(_xlfn.ANCHORARRAY(FitCurve!$E$3)),C970&lt;MIN(_xlfn.ANCHORARRAY(FitCurve!$E$3))),"Out of range","[ " &amp; TEXT(_xlfn.FORECAST.LINEAR(C970,R970:S970,N970:O970),"#.####") &amp; ", " &amp; TEXT(_xlfn.FORECAST.LINEAR(C970,P970:Q970,L970:M970),"#.####") &amp; " ]")),"")</f>
        <v/>
      </c>
      <c r="H970" s="52" t="str">
        <f>IF(C970="","",_xlfn.XMATCH(C970,FitCurve!AE970:AE1969,-1))</f>
        <v/>
      </c>
      <c r="I970" s="52" t="str">
        <f>IF(C970="","",_xlfn.XMATCH(C970,FitCurve!AE970:AE1969,1))</f>
        <v/>
      </c>
      <c r="J970" s="52" t="str">
        <f>IF(C970="","",_xlfn.XMATCH(C970,FitCurve!AF970:AF1969,-1))</f>
        <v/>
      </c>
      <c r="K970" s="52" t="str">
        <f>IF(C970="","",_xlfn.XMATCH(C970,FitCurve!AF970:AF1969,1))</f>
        <v/>
      </c>
      <c r="L970" s="3" t="str" cm="1">
        <f t="array" ref="L970">IF(C970="","",INDEX(FitCurve!$AE$3:$AE$1002,H970))</f>
        <v/>
      </c>
      <c r="M970" s="3" t="str" cm="1">
        <f t="array" ref="M970">IF(C970="","",INDEX(FitCurve!$AE$3:$AE$1002,I970))</f>
        <v/>
      </c>
      <c r="N970" s="3" t="str" cm="1">
        <f t="array" ref="N970">IF(C970="","",INDEX(FitCurve!$AF$3:$AF$1002,J970))</f>
        <v/>
      </c>
      <c r="O970" s="3" t="str" cm="1">
        <f t="array" ref="O970">IF(C970="","",INDEX(FitCurve!$AF$3:$AF$1002,K970))</f>
        <v/>
      </c>
      <c r="P970" s="3" t="str" cm="1">
        <f t="array" ref="P970">IF(C970="","",INDEX(FitCurve!$B$3:$B$1002,H970))</f>
        <v/>
      </c>
      <c r="Q970" s="3" t="str" cm="1">
        <f t="array" ref="Q970">IF(C970="","",INDEX(FitCurve!$B$3:$B$1002,I970))</f>
        <v/>
      </c>
      <c r="R970" s="3" t="str" cm="1">
        <f t="array" ref="R970">IF(C970="","",INDEX(FitCurve!$B$3:$B$1002,J970))</f>
        <v/>
      </c>
      <c r="S970" s="3" t="str" cm="1">
        <f t="array" ref="S970">IF(C970="","",INDEX(FitCurve!$B$3:$B$1002,K970))</f>
        <v/>
      </c>
    </row>
    <row r="971" spans="3:19" x14ac:dyDescent="0.25">
      <c r="C971" s="36"/>
      <c r="D971" s="3" t="str">
        <f>IF(C971="","",IF(OR(C971&gt;MAX(_xlfn.ANCHORARRAY(FitCurve!$E$3)),C971&lt;MIN(_xlfn.ANCHORARRAY(FitCurve!$E$3))),"Out of range",IF(CurveFitting!$N$3="5PL",10^(CurveFitting!$U$26-((LOG10(((CurveFitting!$U$25-CurveFitting!$U$24)/(C971-CurveFitting!$U$24))^(1/CurveFitting!$U$28)-1))/1)/CurveFitting!$U$27),
IF(CurveFitting!$N$3="4PL",10^(CurveFitting!$U$26-((LOG10((CurveFitting!$U$25-CurveFitting!$U$24)/(C971-CurveFitting!$U$24)-1))/CurveFitting!$U$27)),
IF(CurveFitting!$N$3="Linear",(C971-CurveFitting!$U$24)/CurveFitting!$U$25,
IF(CurveFitting!$N$3="Hyperbolic",CurveFitting!$U$25*C971/(CurveFitting!$U$24-C971),
IF(CurveFitting!$N$3="Exp1",CurveFitting!$U$26*LN(CurveFitting!$U$25/(CurveFitting!$U$25-C971)-CurveFitting!$U$24/(CurveFitting!$U$25-C971)),
IF(CurveFitting!$N$3="Exp2",CurveFitting!$U$26*LOG(CurveFitting!$U$24/(CurveFitting!$U$24-C971)-CurveFitting!$U$25/(CurveFitting!$U$24-C971)),""))))))))</f>
        <v/>
      </c>
      <c r="E971" s="3" t="str">
        <f>IFERROR(IF(C971="","",IF(OR(C971&gt;MAX(_xlfn.ANCHORARRAY(FitCurve!$E$3)),C971&lt;MIN(_xlfn.ANCHORARRAY(FitCurve!$E$3))),"Out of range","[ " &amp; TEXT(_xlfn.FORECAST.LINEAR(C971,R971:S971,N971:O971),"#.####") &amp; ", " &amp; TEXT(_xlfn.FORECAST.LINEAR(C971,P971:Q971,L971:M971),"#.####") &amp; " ]")),"")</f>
        <v/>
      </c>
      <c r="H971" s="52" t="str">
        <f>IF(C971="","",_xlfn.XMATCH(C971,FitCurve!AE971:AE1970,-1))</f>
        <v/>
      </c>
      <c r="I971" s="52" t="str">
        <f>IF(C971="","",_xlfn.XMATCH(C971,FitCurve!AE971:AE1970,1))</f>
        <v/>
      </c>
      <c r="J971" s="52" t="str">
        <f>IF(C971="","",_xlfn.XMATCH(C971,FitCurve!AF971:AF1970,-1))</f>
        <v/>
      </c>
      <c r="K971" s="52" t="str">
        <f>IF(C971="","",_xlfn.XMATCH(C971,FitCurve!AF971:AF1970,1))</f>
        <v/>
      </c>
      <c r="L971" s="3" t="str" cm="1">
        <f t="array" ref="L971">IF(C971="","",INDEX(FitCurve!$AE$3:$AE$1002,H971))</f>
        <v/>
      </c>
      <c r="M971" s="3" t="str" cm="1">
        <f t="array" ref="M971">IF(C971="","",INDEX(FitCurve!$AE$3:$AE$1002,I971))</f>
        <v/>
      </c>
      <c r="N971" s="3" t="str" cm="1">
        <f t="array" ref="N971">IF(C971="","",INDEX(FitCurve!$AF$3:$AF$1002,J971))</f>
        <v/>
      </c>
      <c r="O971" s="3" t="str" cm="1">
        <f t="array" ref="O971">IF(C971="","",INDEX(FitCurve!$AF$3:$AF$1002,K971))</f>
        <v/>
      </c>
      <c r="P971" s="3" t="str" cm="1">
        <f t="array" ref="P971">IF(C971="","",INDEX(FitCurve!$B$3:$B$1002,H971))</f>
        <v/>
      </c>
      <c r="Q971" s="3" t="str" cm="1">
        <f t="array" ref="Q971">IF(C971="","",INDEX(FitCurve!$B$3:$B$1002,I971))</f>
        <v/>
      </c>
      <c r="R971" s="3" t="str" cm="1">
        <f t="array" ref="R971">IF(C971="","",INDEX(FitCurve!$B$3:$B$1002,J971))</f>
        <v/>
      </c>
      <c r="S971" s="3" t="str" cm="1">
        <f t="array" ref="S971">IF(C971="","",INDEX(FitCurve!$B$3:$B$1002,K971))</f>
        <v/>
      </c>
    </row>
    <row r="972" spans="3:19" x14ac:dyDescent="0.25">
      <c r="C972" s="36"/>
      <c r="D972" s="3" t="str">
        <f>IF(C972="","",IF(OR(C972&gt;MAX(_xlfn.ANCHORARRAY(FitCurve!$E$3)),C972&lt;MIN(_xlfn.ANCHORARRAY(FitCurve!$E$3))),"Out of range",IF(CurveFitting!$N$3="5PL",10^(CurveFitting!$U$26-((LOG10(((CurveFitting!$U$25-CurveFitting!$U$24)/(C972-CurveFitting!$U$24))^(1/CurveFitting!$U$28)-1))/1)/CurveFitting!$U$27),
IF(CurveFitting!$N$3="4PL",10^(CurveFitting!$U$26-((LOG10((CurveFitting!$U$25-CurveFitting!$U$24)/(C972-CurveFitting!$U$24)-1))/CurveFitting!$U$27)),
IF(CurveFitting!$N$3="Linear",(C972-CurveFitting!$U$24)/CurveFitting!$U$25,
IF(CurveFitting!$N$3="Hyperbolic",CurveFitting!$U$25*C972/(CurveFitting!$U$24-C972),
IF(CurveFitting!$N$3="Exp1",CurveFitting!$U$26*LN(CurveFitting!$U$25/(CurveFitting!$U$25-C972)-CurveFitting!$U$24/(CurveFitting!$U$25-C972)),
IF(CurveFitting!$N$3="Exp2",CurveFitting!$U$26*LOG(CurveFitting!$U$24/(CurveFitting!$U$24-C972)-CurveFitting!$U$25/(CurveFitting!$U$24-C972)),""))))))))</f>
        <v/>
      </c>
      <c r="E972" s="3" t="str">
        <f>IFERROR(IF(C972="","",IF(OR(C972&gt;MAX(_xlfn.ANCHORARRAY(FitCurve!$E$3)),C972&lt;MIN(_xlfn.ANCHORARRAY(FitCurve!$E$3))),"Out of range","[ " &amp; TEXT(_xlfn.FORECAST.LINEAR(C972,R972:S972,N972:O972),"#.####") &amp; ", " &amp; TEXT(_xlfn.FORECAST.LINEAR(C972,P972:Q972,L972:M972),"#.####") &amp; " ]")),"")</f>
        <v/>
      </c>
      <c r="H972" s="52" t="str">
        <f>IF(C972="","",_xlfn.XMATCH(C972,FitCurve!AE972:AE1971,-1))</f>
        <v/>
      </c>
      <c r="I972" s="52" t="str">
        <f>IF(C972="","",_xlfn.XMATCH(C972,FitCurve!AE972:AE1971,1))</f>
        <v/>
      </c>
      <c r="J972" s="52" t="str">
        <f>IF(C972="","",_xlfn.XMATCH(C972,FitCurve!AF972:AF1971,-1))</f>
        <v/>
      </c>
      <c r="K972" s="52" t="str">
        <f>IF(C972="","",_xlfn.XMATCH(C972,FitCurve!AF972:AF1971,1))</f>
        <v/>
      </c>
      <c r="L972" s="3" t="str" cm="1">
        <f t="array" ref="L972">IF(C972="","",INDEX(FitCurve!$AE$3:$AE$1002,H972))</f>
        <v/>
      </c>
      <c r="M972" s="3" t="str" cm="1">
        <f t="array" ref="M972">IF(C972="","",INDEX(FitCurve!$AE$3:$AE$1002,I972))</f>
        <v/>
      </c>
      <c r="N972" s="3" t="str" cm="1">
        <f t="array" ref="N972">IF(C972="","",INDEX(FitCurve!$AF$3:$AF$1002,J972))</f>
        <v/>
      </c>
      <c r="O972" s="3" t="str" cm="1">
        <f t="array" ref="O972">IF(C972="","",INDEX(FitCurve!$AF$3:$AF$1002,K972))</f>
        <v/>
      </c>
      <c r="P972" s="3" t="str" cm="1">
        <f t="array" ref="P972">IF(C972="","",INDEX(FitCurve!$B$3:$B$1002,H972))</f>
        <v/>
      </c>
      <c r="Q972" s="3" t="str" cm="1">
        <f t="array" ref="Q972">IF(C972="","",INDEX(FitCurve!$B$3:$B$1002,I972))</f>
        <v/>
      </c>
      <c r="R972" s="3" t="str" cm="1">
        <f t="array" ref="R972">IF(C972="","",INDEX(FitCurve!$B$3:$B$1002,J972))</f>
        <v/>
      </c>
      <c r="S972" s="3" t="str" cm="1">
        <f t="array" ref="S972">IF(C972="","",INDEX(FitCurve!$B$3:$B$1002,K972))</f>
        <v/>
      </c>
    </row>
    <row r="973" spans="3:19" x14ac:dyDescent="0.25">
      <c r="C973" s="36"/>
      <c r="D973" s="3" t="str">
        <f>IF(C973="","",IF(OR(C973&gt;MAX(_xlfn.ANCHORARRAY(FitCurve!$E$3)),C973&lt;MIN(_xlfn.ANCHORARRAY(FitCurve!$E$3))),"Out of range",IF(CurveFitting!$N$3="5PL",10^(CurveFitting!$U$26-((LOG10(((CurveFitting!$U$25-CurveFitting!$U$24)/(C973-CurveFitting!$U$24))^(1/CurveFitting!$U$28)-1))/1)/CurveFitting!$U$27),
IF(CurveFitting!$N$3="4PL",10^(CurveFitting!$U$26-((LOG10((CurveFitting!$U$25-CurveFitting!$U$24)/(C973-CurveFitting!$U$24)-1))/CurveFitting!$U$27)),
IF(CurveFitting!$N$3="Linear",(C973-CurveFitting!$U$24)/CurveFitting!$U$25,
IF(CurveFitting!$N$3="Hyperbolic",CurveFitting!$U$25*C973/(CurveFitting!$U$24-C973),
IF(CurveFitting!$N$3="Exp1",CurveFitting!$U$26*LN(CurveFitting!$U$25/(CurveFitting!$U$25-C973)-CurveFitting!$U$24/(CurveFitting!$U$25-C973)),
IF(CurveFitting!$N$3="Exp2",CurveFitting!$U$26*LOG(CurveFitting!$U$24/(CurveFitting!$U$24-C973)-CurveFitting!$U$25/(CurveFitting!$U$24-C973)),""))))))))</f>
        <v/>
      </c>
      <c r="E973" s="3" t="str">
        <f>IFERROR(IF(C973="","",IF(OR(C973&gt;MAX(_xlfn.ANCHORARRAY(FitCurve!$E$3)),C973&lt;MIN(_xlfn.ANCHORARRAY(FitCurve!$E$3))),"Out of range","[ " &amp; TEXT(_xlfn.FORECAST.LINEAR(C973,R973:S973,N973:O973),"#.####") &amp; ", " &amp; TEXT(_xlfn.FORECAST.LINEAR(C973,P973:Q973,L973:M973),"#.####") &amp; " ]")),"")</f>
        <v/>
      </c>
      <c r="H973" s="52" t="str">
        <f>IF(C973="","",_xlfn.XMATCH(C973,FitCurve!AE973:AE1972,-1))</f>
        <v/>
      </c>
      <c r="I973" s="52" t="str">
        <f>IF(C973="","",_xlfn.XMATCH(C973,FitCurve!AE973:AE1972,1))</f>
        <v/>
      </c>
      <c r="J973" s="52" t="str">
        <f>IF(C973="","",_xlfn.XMATCH(C973,FitCurve!AF973:AF1972,-1))</f>
        <v/>
      </c>
      <c r="K973" s="52" t="str">
        <f>IF(C973="","",_xlfn.XMATCH(C973,FitCurve!AF973:AF1972,1))</f>
        <v/>
      </c>
      <c r="L973" s="3" t="str" cm="1">
        <f t="array" ref="L973">IF(C973="","",INDEX(FitCurve!$AE$3:$AE$1002,H973))</f>
        <v/>
      </c>
      <c r="M973" s="3" t="str" cm="1">
        <f t="array" ref="M973">IF(C973="","",INDEX(FitCurve!$AE$3:$AE$1002,I973))</f>
        <v/>
      </c>
      <c r="N973" s="3" t="str" cm="1">
        <f t="array" ref="N973">IF(C973="","",INDEX(FitCurve!$AF$3:$AF$1002,J973))</f>
        <v/>
      </c>
      <c r="O973" s="3" t="str" cm="1">
        <f t="array" ref="O973">IF(C973="","",INDEX(FitCurve!$AF$3:$AF$1002,K973))</f>
        <v/>
      </c>
      <c r="P973" s="3" t="str" cm="1">
        <f t="array" ref="P973">IF(C973="","",INDEX(FitCurve!$B$3:$B$1002,H973))</f>
        <v/>
      </c>
      <c r="Q973" s="3" t="str" cm="1">
        <f t="array" ref="Q973">IF(C973="","",INDEX(FitCurve!$B$3:$B$1002,I973))</f>
        <v/>
      </c>
      <c r="R973" s="3" t="str" cm="1">
        <f t="array" ref="R973">IF(C973="","",INDEX(FitCurve!$B$3:$B$1002,J973))</f>
        <v/>
      </c>
      <c r="S973" s="3" t="str" cm="1">
        <f t="array" ref="S973">IF(C973="","",INDEX(FitCurve!$B$3:$B$1002,K973))</f>
        <v/>
      </c>
    </row>
    <row r="974" spans="3:19" x14ac:dyDescent="0.25">
      <c r="C974" s="36"/>
      <c r="D974" s="3" t="str">
        <f>IF(C974="","",IF(OR(C974&gt;MAX(_xlfn.ANCHORARRAY(FitCurve!$E$3)),C974&lt;MIN(_xlfn.ANCHORARRAY(FitCurve!$E$3))),"Out of range",IF(CurveFitting!$N$3="5PL",10^(CurveFitting!$U$26-((LOG10(((CurveFitting!$U$25-CurveFitting!$U$24)/(C974-CurveFitting!$U$24))^(1/CurveFitting!$U$28)-1))/1)/CurveFitting!$U$27),
IF(CurveFitting!$N$3="4PL",10^(CurveFitting!$U$26-((LOG10((CurveFitting!$U$25-CurveFitting!$U$24)/(C974-CurveFitting!$U$24)-1))/CurveFitting!$U$27)),
IF(CurveFitting!$N$3="Linear",(C974-CurveFitting!$U$24)/CurveFitting!$U$25,
IF(CurveFitting!$N$3="Hyperbolic",CurveFitting!$U$25*C974/(CurveFitting!$U$24-C974),
IF(CurveFitting!$N$3="Exp1",CurveFitting!$U$26*LN(CurveFitting!$U$25/(CurveFitting!$U$25-C974)-CurveFitting!$U$24/(CurveFitting!$U$25-C974)),
IF(CurveFitting!$N$3="Exp2",CurveFitting!$U$26*LOG(CurveFitting!$U$24/(CurveFitting!$U$24-C974)-CurveFitting!$U$25/(CurveFitting!$U$24-C974)),""))))))))</f>
        <v/>
      </c>
      <c r="E974" s="3" t="str">
        <f>IFERROR(IF(C974="","",IF(OR(C974&gt;MAX(_xlfn.ANCHORARRAY(FitCurve!$E$3)),C974&lt;MIN(_xlfn.ANCHORARRAY(FitCurve!$E$3))),"Out of range","[ " &amp; TEXT(_xlfn.FORECAST.LINEAR(C974,R974:S974,N974:O974),"#.####") &amp; ", " &amp; TEXT(_xlfn.FORECAST.LINEAR(C974,P974:Q974,L974:M974),"#.####") &amp; " ]")),"")</f>
        <v/>
      </c>
      <c r="H974" s="52" t="str">
        <f>IF(C974="","",_xlfn.XMATCH(C974,FitCurve!AE974:AE1973,-1))</f>
        <v/>
      </c>
      <c r="I974" s="52" t="str">
        <f>IF(C974="","",_xlfn.XMATCH(C974,FitCurve!AE974:AE1973,1))</f>
        <v/>
      </c>
      <c r="J974" s="52" t="str">
        <f>IF(C974="","",_xlfn.XMATCH(C974,FitCurve!AF974:AF1973,-1))</f>
        <v/>
      </c>
      <c r="K974" s="52" t="str">
        <f>IF(C974="","",_xlfn.XMATCH(C974,FitCurve!AF974:AF1973,1))</f>
        <v/>
      </c>
      <c r="L974" s="3" t="str" cm="1">
        <f t="array" ref="L974">IF(C974="","",INDEX(FitCurve!$AE$3:$AE$1002,H974))</f>
        <v/>
      </c>
      <c r="M974" s="3" t="str" cm="1">
        <f t="array" ref="M974">IF(C974="","",INDEX(FitCurve!$AE$3:$AE$1002,I974))</f>
        <v/>
      </c>
      <c r="N974" s="3" t="str" cm="1">
        <f t="array" ref="N974">IF(C974="","",INDEX(FitCurve!$AF$3:$AF$1002,J974))</f>
        <v/>
      </c>
      <c r="O974" s="3" t="str" cm="1">
        <f t="array" ref="O974">IF(C974="","",INDEX(FitCurve!$AF$3:$AF$1002,K974))</f>
        <v/>
      </c>
      <c r="P974" s="3" t="str" cm="1">
        <f t="array" ref="P974">IF(C974="","",INDEX(FitCurve!$B$3:$B$1002,H974))</f>
        <v/>
      </c>
      <c r="Q974" s="3" t="str" cm="1">
        <f t="array" ref="Q974">IF(C974="","",INDEX(FitCurve!$B$3:$B$1002,I974))</f>
        <v/>
      </c>
      <c r="R974" s="3" t="str" cm="1">
        <f t="array" ref="R974">IF(C974="","",INDEX(FitCurve!$B$3:$B$1002,J974))</f>
        <v/>
      </c>
      <c r="S974" s="3" t="str" cm="1">
        <f t="array" ref="S974">IF(C974="","",INDEX(FitCurve!$B$3:$B$1002,K974))</f>
        <v/>
      </c>
    </row>
    <row r="975" spans="3:19" x14ac:dyDescent="0.25">
      <c r="C975" s="36"/>
      <c r="D975" s="3" t="str">
        <f>IF(C975="","",IF(OR(C975&gt;MAX(_xlfn.ANCHORARRAY(FitCurve!$E$3)),C975&lt;MIN(_xlfn.ANCHORARRAY(FitCurve!$E$3))),"Out of range",IF(CurveFitting!$N$3="5PL",10^(CurveFitting!$U$26-((LOG10(((CurveFitting!$U$25-CurveFitting!$U$24)/(C975-CurveFitting!$U$24))^(1/CurveFitting!$U$28)-1))/1)/CurveFitting!$U$27),
IF(CurveFitting!$N$3="4PL",10^(CurveFitting!$U$26-((LOG10((CurveFitting!$U$25-CurveFitting!$U$24)/(C975-CurveFitting!$U$24)-1))/CurveFitting!$U$27)),
IF(CurveFitting!$N$3="Linear",(C975-CurveFitting!$U$24)/CurveFitting!$U$25,
IF(CurveFitting!$N$3="Hyperbolic",CurveFitting!$U$25*C975/(CurveFitting!$U$24-C975),
IF(CurveFitting!$N$3="Exp1",CurveFitting!$U$26*LN(CurveFitting!$U$25/(CurveFitting!$U$25-C975)-CurveFitting!$U$24/(CurveFitting!$U$25-C975)),
IF(CurveFitting!$N$3="Exp2",CurveFitting!$U$26*LOG(CurveFitting!$U$24/(CurveFitting!$U$24-C975)-CurveFitting!$U$25/(CurveFitting!$U$24-C975)),""))))))))</f>
        <v/>
      </c>
      <c r="E975" s="3" t="str">
        <f>IFERROR(IF(C975="","",IF(OR(C975&gt;MAX(_xlfn.ANCHORARRAY(FitCurve!$E$3)),C975&lt;MIN(_xlfn.ANCHORARRAY(FitCurve!$E$3))),"Out of range","[ " &amp; TEXT(_xlfn.FORECAST.LINEAR(C975,R975:S975,N975:O975),"#.####") &amp; ", " &amp; TEXT(_xlfn.FORECAST.LINEAR(C975,P975:Q975,L975:M975),"#.####") &amp; " ]")),"")</f>
        <v/>
      </c>
      <c r="H975" s="52" t="str">
        <f>IF(C975="","",_xlfn.XMATCH(C975,FitCurve!AE975:AE1974,-1))</f>
        <v/>
      </c>
      <c r="I975" s="52" t="str">
        <f>IF(C975="","",_xlfn.XMATCH(C975,FitCurve!AE975:AE1974,1))</f>
        <v/>
      </c>
      <c r="J975" s="52" t="str">
        <f>IF(C975="","",_xlfn.XMATCH(C975,FitCurve!AF975:AF1974,-1))</f>
        <v/>
      </c>
      <c r="K975" s="52" t="str">
        <f>IF(C975="","",_xlfn.XMATCH(C975,FitCurve!AF975:AF1974,1))</f>
        <v/>
      </c>
      <c r="L975" s="3" t="str" cm="1">
        <f t="array" ref="L975">IF(C975="","",INDEX(FitCurve!$AE$3:$AE$1002,H975))</f>
        <v/>
      </c>
      <c r="M975" s="3" t="str" cm="1">
        <f t="array" ref="M975">IF(C975="","",INDEX(FitCurve!$AE$3:$AE$1002,I975))</f>
        <v/>
      </c>
      <c r="N975" s="3" t="str" cm="1">
        <f t="array" ref="N975">IF(C975="","",INDEX(FitCurve!$AF$3:$AF$1002,J975))</f>
        <v/>
      </c>
      <c r="O975" s="3" t="str" cm="1">
        <f t="array" ref="O975">IF(C975="","",INDEX(FitCurve!$AF$3:$AF$1002,K975))</f>
        <v/>
      </c>
      <c r="P975" s="3" t="str" cm="1">
        <f t="array" ref="P975">IF(C975="","",INDEX(FitCurve!$B$3:$B$1002,H975))</f>
        <v/>
      </c>
      <c r="Q975" s="3" t="str" cm="1">
        <f t="array" ref="Q975">IF(C975="","",INDEX(FitCurve!$B$3:$B$1002,I975))</f>
        <v/>
      </c>
      <c r="R975" s="3" t="str" cm="1">
        <f t="array" ref="R975">IF(C975="","",INDEX(FitCurve!$B$3:$B$1002,J975))</f>
        <v/>
      </c>
      <c r="S975" s="3" t="str" cm="1">
        <f t="array" ref="S975">IF(C975="","",INDEX(FitCurve!$B$3:$B$1002,K975))</f>
        <v/>
      </c>
    </row>
    <row r="976" spans="3:19" x14ac:dyDescent="0.25">
      <c r="C976" s="36"/>
      <c r="D976" s="3" t="str">
        <f>IF(C976="","",IF(OR(C976&gt;MAX(_xlfn.ANCHORARRAY(FitCurve!$E$3)),C976&lt;MIN(_xlfn.ANCHORARRAY(FitCurve!$E$3))),"Out of range",IF(CurveFitting!$N$3="5PL",10^(CurveFitting!$U$26-((LOG10(((CurveFitting!$U$25-CurveFitting!$U$24)/(C976-CurveFitting!$U$24))^(1/CurveFitting!$U$28)-1))/1)/CurveFitting!$U$27),
IF(CurveFitting!$N$3="4PL",10^(CurveFitting!$U$26-((LOG10((CurveFitting!$U$25-CurveFitting!$U$24)/(C976-CurveFitting!$U$24)-1))/CurveFitting!$U$27)),
IF(CurveFitting!$N$3="Linear",(C976-CurveFitting!$U$24)/CurveFitting!$U$25,
IF(CurveFitting!$N$3="Hyperbolic",CurveFitting!$U$25*C976/(CurveFitting!$U$24-C976),
IF(CurveFitting!$N$3="Exp1",CurveFitting!$U$26*LN(CurveFitting!$U$25/(CurveFitting!$U$25-C976)-CurveFitting!$U$24/(CurveFitting!$U$25-C976)),
IF(CurveFitting!$N$3="Exp2",CurveFitting!$U$26*LOG(CurveFitting!$U$24/(CurveFitting!$U$24-C976)-CurveFitting!$U$25/(CurveFitting!$U$24-C976)),""))))))))</f>
        <v/>
      </c>
      <c r="E976" s="3" t="str">
        <f>IFERROR(IF(C976="","",IF(OR(C976&gt;MAX(_xlfn.ANCHORARRAY(FitCurve!$E$3)),C976&lt;MIN(_xlfn.ANCHORARRAY(FitCurve!$E$3))),"Out of range","[ " &amp; TEXT(_xlfn.FORECAST.LINEAR(C976,R976:S976,N976:O976),"#.####") &amp; ", " &amp; TEXT(_xlfn.FORECAST.LINEAR(C976,P976:Q976,L976:M976),"#.####") &amp; " ]")),"")</f>
        <v/>
      </c>
      <c r="H976" s="52" t="str">
        <f>IF(C976="","",_xlfn.XMATCH(C976,FitCurve!AE976:AE1975,-1))</f>
        <v/>
      </c>
      <c r="I976" s="52" t="str">
        <f>IF(C976="","",_xlfn.XMATCH(C976,FitCurve!AE976:AE1975,1))</f>
        <v/>
      </c>
      <c r="J976" s="52" t="str">
        <f>IF(C976="","",_xlfn.XMATCH(C976,FitCurve!AF976:AF1975,-1))</f>
        <v/>
      </c>
      <c r="K976" s="52" t="str">
        <f>IF(C976="","",_xlfn.XMATCH(C976,FitCurve!AF976:AF1975,1))</f>
        <v/>
      </c>
      <c r="L976" s="3" t="str" cm="1">
        <f t="array" ref="L976">IF(C976="","",INDEX(FitCurve!$AE$3:$AE$1002,H976))</f>
        <v/>
      </c>
      <c r="M976" s="3" t="str" cm="1">
        <f t="array" ref="M976">IF(C976="","",INDEX(FitCurve!$AE$3:$AE$1002,I976))</f>
        <v/>
      </c>
      <c r="N976" s="3" t="str" cm="1">
        <f t="array" ref="N976">IF(C976="","",INDEX(FitCurve!$AF$3:$AF$1002,J976))</f>
        <v/>
      </c>
      <c r="O976" s="3" t="str" cm="1">
        <f t="array" ref="O976">IF(C976="","",INDEX(FitCurve!$AF$3:$AF$1002,K976))</f>
        <v/>
      </c>
      <c r="P976" s="3" t="str" cm="1">
        <f t="array" ref="P976">IF(C976="","",INDEX(FitCurve!$B$3:$B$1002,H976))</f>
        <v/>
      </c>
      <c r="Q976" s="3" t="str" cm="1">
        <f t="array" ref="Q976">IF(C976="","",INDEX(FitCurve!$B$3:$B$1002,I976))</f>
        <v/>
      </c>
      <c r="R976" s="3" t="str" cm="1">
        <f t="array" ref="R976">IF(C976="","",INDEX(FitCurve!$B$3:$B$1002,J976))</f>
        <v/>
      </c>
      <c r="S976" s="3" t="str" cm="1">
        <f t="array" ref="S976">IF(C976="","",INDEX(FitCurve!$B$3:$B$1002,K976))</f>
        <v/>
      </c>
    </row>
    <row r="977" spans="3:19" x14ac:dyDescent="0.25">
      <c r="C977" s="36"/>
      <c r="D977" s="3" t="str">
        <f>IF(C977="","",IF(OR(C977&gt;MAX(_xlfn.ANCHORARRAY(FitCurve!$E$3)),C977&lt;MIN(_xlfn.ANCHORARRAY(FitCurve!$E$3))),"Out of range",IF(CurveFitting!$N$3="5PL",10^(CurveFitting!$U$26-((LOG10(((CurveFitting!$U$25-CurveFitting!$U$24)/(C977-CurveFitting!$U$24))^(1/CurveFitting!$U$28)-1))/1)/CurveFitting!$U$27),
IF(CurveFitting!$N$3="4PL",10^(CurveFitting!$U$26-((LOG10((CurveFitting!$U$25-CurveFitting!$U$24)/(C977-CurveFitting!$U$24)-1))/CurveFitting!$U$27)),
IF(CurveFitting!$N$3="Linear",(C977-CurveFitting!$U$24)/CurveFitting!$U$25,
IF(CurveFitting!$N$3="Hyperbolic",CurveFitting!$U$25*C977/(CurveFitting!$U$24-C977),
IF(CurveFitting!$N$3="Exp1",CurveFitting!$U$26*LN(CurveFitting!$U$25/(CurveFitting!$U$25-C977)-CurveFitting!$U$24/(CurveFitting!$U$25-C977)),
IF(CurveFitting!$N$3="Exp2",CurveFitting!$U$26*LOG(CurveFitting!$U$24/(CurveFitting!$U$24-C977)-CurveFitting!$U$25/(CurveFitting!$U$24-C977)),""))))))))</f>
        <v/>
      </c>
      <c r="E977" s="3" t="str">
        <f>IFERROR(IF(C977="","",IF(OR(C977&gt;MAX(_xlfn.ANCHORARRAY(FitCurve!$E$3)),C977&lt;MIN(_xlfn.ANCHORARRAY(FitCurve!$E$3))),"Out of range","[ " &amp; TEXT(_xlfn.FORECAST.LINEAR(C977,R977:S977,N977:O977),"#.####") &amp; ", " &amp; TEXT(_xlfn.FORECAST.LINEAR(C977,P977:Q977,L977:M977),"#.####") &amp; " ]")),"")</f>
        <v/>
      </c>
      <c r="H977" s="52" t="str">
        <f>IF(C977="","",_xlfn.XMATCH(C977,FitCurve!AE977:AE1976,-1))</f>
        <v/>
      </c>
      <c r="I977" s="52" t="str">
        <f>IF(C977="","",_xlfn.XMATCH(C977,FitCurve!AE977:AE1976,1))</f>
        <v/>
      </c>
      <c r="J977" s="52" t="str">
        <f>IF(C977="","",_xlfn.XMATCH(C977,FitCurve!AF977:AF1976,-1))</f>
        <v/>
      </c>
      <c r="K977" s="52" t="str">
        <f>IF(C977="","",_xlfn.XMATCH(C977,FitCurve!AF977:AF1976,1))</f>
        <v/>
      </c>
      <c r="L977" s="3" t="str" cm="1">
        <f t="array" ref="L977">IF(C977="","",INDEX(FitCurve!$AE$3:$AE$1002,H977))</f>
        <v/>
      </c>
      <c r="M977" s="3" t="str" cm="1">
        <f t="array" ref="M977">IF(C977="","",INDEX(FitCurve!$AE$3:$AE$1002,I977))</f>
        <v/>
      </c>
      <c r="N977" s="3" t="str" cm="1">
        <f t="array" ref="N977">IF(C977="","",INDEX(FitCurve!$AF$3:$AF$1002,J977))</f>
        <v/>
      </c>
      <c r="O977" s="3" t="str" cm="1">
        <f t="array" ref="O977">IF(C977="","",INDEX(FitCurve!$AF$3:$AF$1002,K977))</f>
        <v/>
      </c>
      <c r="P977" s="3" t="str" cm="1">
        <f t="array" ref="P977">IF(C977="","",INDEX(FitCurve!$B$3:$B$1002,H977))</f>
        <v/>
      </c>
      <c r="Q977" s="3" t="str" cm="1">
        <f t="array" ref="Q977">IF(C977="","",INDEX(FitCurve!$B$3:$B$1002,I977))</f>
        <v/>
      </c>
      <c r="R977" s="3" t="str" cm="1">
        <f t="array" ref="R977">IF(C977="","",INDEX(FitCurve!$B$3:$B$1002,J977))</f>
        <v/>
      </c>
      <c r="S977" s="3" t="str" cm="1">
        <f t="array" ref="S977">IF(C977="","",INDEX(FitCurve!$B$3:$B$1002,K977))</f>
        <v/>
      </c>
    </row>
    <row r="978" spans="3:19" x14ac:dyDescent="0.25">
      <c r="C978" s="36"/>
      <c r="D978" s="3" t="str">
        <f>IF(C978="","",IF(OR(C978&gt;MAX(_xlfn.ANCHORARRAY(FitCurve!$E$3)),C978&lt;MIN(_xlfn.ANCHORARRAY(FitCurve!$E$3))),"Out of range",IF(CurveFitting!$N$3="5PL",10^(CurveFitting!$U$26-((LOG10(((CurveFitting!$U$25-CurveFitting!$U$24)/(C978-CurveFitting!$U$24))^(1/CurveFitting!$U$28)-1))/1)/CurveFitting!$U$27),
IF(CurveFitting!$N$3="4PL",10^(CurveFitting!$U$26-((LOG10((CurveFitting!$U$25-CurveFitting!$U$24)/(C978-CurveFitting!$U$24)-1))/CurveFitting!$U$27)),
IF(CurveFitting!$N$3="Linear",(C978-CurveFitting!$U$24)/CurveFitting!$U$25,
IF(CurveFitting!$N$3="Hyperbolic",CurveFitting!$U$25*C978/(CurveFitting!$U$24-C978),
IF(CurveFitting!$N$3="Exp1",CurveFitting!$U$26*LN(CurveFitting!$U$25/(CurveFitting!$U$25-C978)-CurveFitting!$U$24/(CurveFitting!$U$25-C978)),
IF(CurveFitting!$N$3="Exp2",CurveFitting!$U$26*LOG(CurveFitting!$U$24/(CurveFitting!$U$24-C978)-CurveFitting!$U$25/(CurveFitting!$U$24-C978)),""))))))))</f>
        <v/>
      </c>
      <c r="E978" s="3" t="str">
        <f>IFERROR(IF(C978="","",IF(OR(C978&gt;MAX(_xlfn.ANCHORARRAY(FitCurve!$E$3)),C978&lt;MIN(_xlfn.ANCHORARRAY(FitCurve!$E$3))),"Out of range","[ " &amp; TEXT(_xlfn.FORECAST.LINEAR(C978,R978:S978,N978:O978),"#.####") &amp; ", " &amp; TEXT(_xlfn.FORECAST.LINEAR(C978,P978:Q978,L978:M978),"#.####") &amp; " ]")),"")</f>
        <v/>
      </c>
      <c r="H978" s="52" t="str">
        <f>IF(C978="","",_xlfn.XMATCH(C978,FitCurve!AE978:AE1977,-1))</f>
        <v/>
      </c>
      <c r="I978" s="52" t="str">
        <f>IF(C978="","",_xlfn.XMATCH(C978,FitCurve!AE978:AE1977,1))</f>
        <v/>
      </c>
      <c r="J978" s="52" t="str">
        <f>IF(C978="","",_xlfn.XMATCH(C978,FitCurve!AF978:AF1977,-1))</f>
        <v/>
      </c>
      <c r="K978" s="52" t="str">
        <f>IF(C978="","",_xlfn.XMATCH(C978,FitCurve!AF978:AF1977,1))</f>
        <v/>
      </c>
      <c r="L978" s="3" t="str" cm="1">
        <f t="array" ref="L978">IF(C978="","",INDEX(FitCurve!$AE$3:$AE$1002,H978))</f>
        <v/>
      </c>
      <c r="M978" s="3" t="str" cm="1">
        <f t="array" ref="M978">IF(C978="","",INDEX(FitCurve!$AE$3:$AE$1002,I978))</f>
        <v/>
      </c>
      <c r="N978" s="3" t="str" cm="1">
        <f t="array" ref="N978">IF(C978="","",INDEX(FitCurve!$AF$3:$AF$1002,J978))</f>
        <v/>
      </c>
      <c r="O978" s="3" t="str" cm="1">
        <f t="array" ref="O978">IF(C978="","",INDEX(FitCurve!$AF$3:$AF$1002,K978))</f>
        <v/>
      </c>
      <c r="P978" s="3" t="str" cm="1">
        <f t="array" ref="P978">IF(C978="","",INDEX(FitCurve!$B$3:$B$1002,H978))</f>
        <v/>
      </c>
      <c r="Q978" s="3" t="str" cm="1">
        <f t="array" ref="Q978">IF(C978="","",INDEX(FitCurve!$B$3:$B$1002,I978))</f>
        <v/>
      </c>
      <c r="R978" s="3" t="str" cm="1">
        <f t="array" ref="R978">IF(C978="","",INDEX(FitCurve!$B$3:$B$1002,J978))</f>
        <v/>
      </c>
      <c r="S978" s="3" t="str" cm="1">
        <f t="array" ref="S978">IF(C978="","",INDEX(FitCurve!$B$3:$B$1002,K978))</f>
        <v/>
      </c>
    </row>
    <row r="979" spans="3:19" x14ac:dyDescent="0.25">
      <c r="C979" s="36"/>
      <c r="D979" s="3" t="str">
        <f>IF(C979="","",IF(OR(C979&gt;MAX(_xlfn.ANCHORARRAY(FitCurve!$E$3)),C979&lt;MIN(_xlfn.ANCHORARRAY(FitCurve!$E$3))),"Out of range",IF(CurveFitting!$N$3="5PL",10^(CurveFitting!$U$26-((LOG10(((CurveFitting!$U$25-CurveFitting!$U$24)/(C979-CurveFitting!$U$24))^(1/CurveFitting!$U$28)-1))/1)/CurveFitting!$U$27),
IF(CurveFitting!$N$3="4PL",10^(CurveFitting!$U$26-((LOG10((CurveFitting!$U$25-CurveFitting!$U$24)/(C979-CurveFitting!$U$24)-1))/CurveFitting!$U$27)),
IF(CurveFitting!$N$3="Linear",(C979-CurveFitting!$U$24)/CurveFitting!$U$25,
IF(CurveFitting!$N$3="Hyperbolic",CurveFitting!$U$25*C979/(CurveFitting!$U$24-C979),
IF(CurveFitting!$N$3="Exp1",CurveFitting!$U$26*LN(CurveFitting!$U$25/(CurveFitting!$U$25-C979)-CurveFitting!$U$24/(CurveFitting!$U$25-C979)),
IF(CurveFitting!$N$3="Exp2",CurveFitting!$U$26*LOG(CurveFitting!$U$24/(CurveFitting!$U$24-C979)-CurveFitting!$U$25/(CurveFitting!$U$24-C979)),""))))))))</f>
        <v/>
      </c>
      <c r="E979" s="3" t="str">
        <f>IFERROR(IF(C979="","",IF(OR(C979&gt;MAX(_xlfn.ANCHORARRAY(FitCurve!$E$3)),C979&lt;MIN(_xlfn.ANCHORARRAY(FitCurve!$E$3))),"Out of range","[ " &amp; TEXT(_xlfn.FORECAST.LINEAR(C979,R979:S979,N979:O979),"#.####") &amp; ", " &amp; TEXT(_xlfn.FORECAST.LINEAR(C979,P979:Q979,L979:M979),"#.####") &amp; " ]")),"")</f>
        <v/>
      </c>
      <c r="H979" s="52" t="str">
        <f>IF(C979="","",_xlfn.XMATCH(C979,FitCurve!AE979:AE1978,-1))</f>
        <v/>
      </c>
      <c r="I979" s="52" t="str">
        <f>IF(C979="","",_xlfn.XMATCH(C979,FitCurve!AE979:AE1978,1))</f>
        <v/>
      </c>
      <c r="J979" s="52" t="str">
        <f>IF(C979="","",_xlfn.XMATCH(C979,FitCurve!AF979:AF1978,-1))</f>
        <v/>
      </c>
      <c r="K979" s="52" t="str">
        <f>IF(C979="","",_xlfn.XMATCH(C979,FitCurve!AF979:AF1978,1))</f>
        <v/>
      </c>
      <c r="L979" s="3" t="str" cm="1">
        <f t="array" ref="L979">IF(C979="","",INDEX(FitCurve!$AE$3:$AE$1002,H979))</f>
        <v/>
      </c>
      <c r="M979" s="3" t="str" cm="1">
        <f t="array" ref="M979">IF(C979="","",INDEX(FitCurve!$AE$3:$AE$1002,I979))</f>
        <v/>
      </c>
      <c r="N979" s="3" t="str" cm="1">
        <f t="array" ref="N979">IF(C979="","",INDEX(FitCurve!$AF$3:$AF$1002,J979))</f>
        <v/>
      </c>
      <c r="O979" s="3" t="str" cm="1">
        <f t="array" ref="O979">IF(C979="","",INDEX(FitCurve!$AF$3:$AF$1002,K979))</f>
        <v/>
      </c>
      <c r="P979" s="3" t="str" cm="1">
        <f t="array" ref="P979">IF(C979="","",INDEX(FitCurve!$B$3:$B$1002,H979))</f>
        <v/>
      </c>
      <c r="Q979" s="3" t="str" cm="1">
        <f t="array" ref="Q979">IF(C979="","",INDEX(FitCurve!$B$3:$B$1002,I979))</f>
        <v/>
      </c>
      <c r="R979" s="3" t="str" cm="1">
        <f t="array" ref="R979">IF(C979="","",INDEX(FitCurve!$B$3:$B$1002,J979))</f>
        <v/>
      </c>
      <c r="S979" s="3" t="str" cm="1">
        <f t="array" ref="S979">IF(C979="","",INDEX(FitCurve!$B$3:$B$1002,K979))</f>
        <v/>
      </c>
    </row>
    <row r="980" spans="3:19" x14ac:dyDescent="0.25">
      <c r="C980" s="36"/>
      <c r="D980" s="3" t="str">
        <f>IF(C980="","",IF(OR(C980&gt;MAX(_xlfn.ANCHORARRAY(FitCurve!$E$3)),C980&lt;MIN(_xlfn.ANCHORARRAY(FitCurve!$E$3))),"Out of range",IF(CurveFitting!$N$3="5PL",10^(CurveFitting!$U$26-((LOG10(((CurveFitting!$U$25-CurveFitting!$U$24)/(C980-CurveFitting!$U$24))^(1/CurveFitting!$U$28)-1))/1)/CurveFitting!$U$27),
IF(CurveFitting!$N$3="4PL",10^(CurveFitting!$U$26-((LOG10((CurveFitting!$U$25-CurveFitting!$U$24)/(C980-CurveFitting!$U$24)-1))/CurveFitting!$U$27)),
IF(CurveFitting!$N$3="Linear",(C980-CurveFitting!$U$24)/CurveFitting!$U$25,
IF(CurveFitting!$N$3="Hyperbolic",CurveFitting!$U$25*C980/(CurveFitting!$U$24-C980),
IF(CurveFitting!$N$3="Exp1",CurveFitting!$U$26*LN(CurveFitting!$U$25/(CurveFitting!$U$25-C980)-CurveFitting!$U$24/(CurveFitting!$U$25-C980)),
IF(CurveFitting!$N$3="Exp2",CurveFitting!$U$26*LOG(CurveFitting!$U$24/(CurveFitting!$U$24-C980)-CurveFitting!$U$25/(CurveFitting!$U$24-C980)),""))))))))</f>
        <v/>
      </c>
      <c r="E980" s="3" t="str">
        <f>IFERROR(IF(C980="","",IF(OR(C980&gt;MAX(_xlfn.ANCHORARRAY(FitCurve!$E$3)),C980&lt;MIN(_xlfn.ANCHORARRAY(FitCurve!$E$3))),"Out of range","[ " &amp; TEXT(_xlfn.FORECAST.LINEAR(C980,R980:S980,N980:O980),"#.####") &amp; ", " &amp; TEXT(_xlfn.FORECAST.LINEAR(C980,P980:Q980,L980:M980),"#.####") &amp; " ]")),"")</f>
        <v/>
      </c>
      <c r="H980" s="52" t="str">
        <f>IF(C980="","",_xlfn.XMATCH(C980,FitCurve!AE980:AE1979,-1))</f>
        <v/>
      </c>
      <c r="I980" s="52" t="str">
        <f>IF(C980="","",_xlfn.XMATCH(C980,FitCurve!AE980:AE1979,1))</f>
        <v/>
      </c>
      <c r="J980" s="52" t="str">
        <f>IF(C980="","",_xlfn.XMATCH(C980,FitCurve!AF980:AF1979,-1))</f>
        <v/>
      </c>
      <c r="K980" s="52" t="str">
        <f>IF(C980="","",_xlfn.XMATCH(C980,FitCurve!AF980:AF1979,1))</f>
        <v/>
      </c>
      <c r="L980" s="3" t="str" cm="1">
        <f t="array" ref="L980">IF(C980="","",INDEX(FitCurve!$AE$3:$AE$1002,H980))</f>
        <v/>
      </c>
      <c r="M980" s="3" t="str" cm="1">
        <f t="array" ref="M980">IF(C980="","",INDEX(FitCurve!$AE$3:$AE$1002,I980))</f>
        <v/>
      </c>
      <c r="N980" s="3" t="str" cm="1">
        <f t="array" ref="N980">IF(C980="","",INDEX(FitCurve!$AF$3:$AF$1002,J980))</f>
        <v/>
      </c>
      <c r="O980" s="3" t="str" cm="1">
        <f t="array" ref="O980">IF(C980="","",INDEX(FitCurve!$AF$3:$AF$1002,K980))</f>
        <v/>
      </c>
      <c r="P980" s="3" t="str" cm="1">
        <f t="array" ref="P980">IF(C980="","",INDEX(FitCurve!$B$3:$B$1002,H980))</f>
        <v/>
      </c>
      <c r="Q980" s="3" t="str" cm="1">
        <f t="array" ref="Q980">IF(C980="","",INDEX(FitCurve!$B$3:$B$1002,I980))</f>
        <v/>
      </c>
      <c r="R980" s="3" t="str" cm="1">
        <f t="array" ref="R980">IF(C980="","",INDEX(FitCurve!$B$3:$B$1002,J980))</f>
        <v/>
      </c>
      <c r="S980" s="3" t="str" cm="1">
        <f t="array" ref="S980">IF(C980="","",INDEX(FitCurve!$B$3:$B$1002,K980))</f>
        <v/>
      </c>
    </row>
    <row r="981" spans="3:19" x14ac:dyDescent="0.25">
      <c r="C981" s="36"/>
      <c r="D981" s="3" t="str">
        <f>IF(C981="","",IF(OR(C981&gt;MAX(_xlfn.ANCHORARRAY(FitCurve!$E$3)),C981&lt;MIN(_xlfn.ANCHORARRAY(FitCurve!$E$3))),"Out of range",IF(CurveFitting!$N$3="5PL",10^(CurveFitting!$U$26-((LOG10(((CurveFitting!$U$25-CurveFitting!$U$24)/(C981-CurveFitting!$U$24))^(1/CurveFitting!$U$28)-1))/1)/CurveFitting!$U$27),
IF(CurveFitting!$N$3="4PL",10^(CurveFitting!$U$26-((LOG10((CurveFitting!$U$25-CurveFitting!$U$24)/(C981-CurveFitting!$U$24)-1))/CurveFitting!$U$27)),
IF(CurveFitting!$N$3="Linear",(C981-CurveFitting!$U$24)/CurveFitting!$U$25,
IF(CurveFitting!$N$3="Hyperbolic",CurveFitting!$U$25*C981/(CurveFitting!$U$24-C981),
IF(CurveFitting!$N$3="Exp1",CurveFitting!$U$26*LN(CurveFitting!$U$25/(CurveFitting!$U$25-C981)-CurveFitting!$U$24/(CurveFitting!$U$25-C981)),
IF(CurveFitting!$N$3="Exp2",CurveFitting!$U$26*LOG(CurveFitting!$U$24/(CurveFitting!$U$24-C981)-CurveFitting!$U$25/(CurveFitting!$U$24-C981)),""))))))))</f>
        <v/>
      </c>
      <c r="E981" s="3" t="str">
        <f>IFERROR(IF(C981="","",IF(OR(C981&gt;MAX(_xlfn.ANCHORARRAY(FitCurve!$E$3)),C981&lt;MIN(_xlfn.ANCHORARRAY(FitCurve!$E$3))),"Out of range","[ " &amp; TEXT(_xlfn.FORECAST.LINEAR(C981,R981:S981,N981:O981),"#.####") &amp; ", " &amp; TEXT(_xlfn.FORECAST.LINEAR(C981,P981:Q981,L981:M981),"#.####") &amp; " ]")),"")</f>
        <v/>
      </c>
      <c r="H981" s="52" t="str">
        <f>IF(C981="","",_xlfn.XMATCH(C981,FitCurve!AE981:AE1980,-1))</f>
        <v/>
      </c>
      <c r="I981" s="52" t="str">
        <f>IF(C981="","",_xlfn.XMATCH(C981,FitCurve!AE981:AE1980,1))</f>
        <v/>
      </c>
      <c r="J981" s="52" t="str">
        <f>IF(C981="","",_xlfn.XMATCH(C981,FitCurve!AF981:AF1980,-1))</f>
        <v/>
      </c>
      <c r="K981" s="52" t="str">
        <f>IF(C981="","",_xlfn.XMATCH(C981,FitCurve!AF981:AF1980,1))</f>
        <v/>
      </c>
      <c r="L981" s="3" t="str" cm="1">
        <f t="array" ref="L981">IF(C981="","",INDEX(FitCurve!$AE$3:$AE$1002,H981))</f>
        <v/>
      </c>
      <c r="M981" s="3" t="str" cm="1">
        <f t="array" ref="M981">IF(C981="","",INDEX(FitCurve!$AE$3:$AE$1002,I981))</f>
        <v/>
      </c>
      <c r="N981" s="3" t="str" cm="1">
        <f t="array" ref="N981">IF(C981="","",INDEX(FitCurve!$AF$3:$AF$1002,J981))</f>
        <v/>
      </c>
      <c r="O981" s="3" t="str" cm="1">
        <f t="array" ref="O981">IF(C981="","",INDEX(FitCurve!$AF$3:$AF$1002,K981))</f>
        <v/>
      </c>
      <c r="P981" s="3" t="str" cm="1">
        <f t="array" ref="P981">IF(C981="","",INDEX(FitCurve!$B$3:$B$1002,H981))</f>
        <v/>
      </c>
      <c r="Q981" s="3" t="str" cm="1">
        <f t="array" ref="Q981">IF(C981="","",INDEX(FitCurve!$B$3:$B$1002,I981))</f>
        <v/>
      </c>
      <c r="R981" s="3" t="str" cm="1">
        <f t="array" ref="R981">IF(C981="","",INDEX(FitCurve!$B$3:$B$1002,J981))</f>
        <v/>
      </c>
      <c r="S981" s="3" t="str" cm="1">
        <f t="array" ref="S981">IF(C981="","",INDEX(FitCurve!$B$3:$B$1002,K981))</f>
        <v/>
      </c>
    </row>
    <row r="982" spans="3:19" x14ac:dyDescent="0.25">
      <c r="C982" s="36"/>
      <c r="D982" s="3" t="str">
        <f>IF(C982="","",IF(OR(C982&gt;MAX(_xlfn.ANCHORARRAY(FitCurve!$E$3)),C982&lt;MIN(_xlfn.ANCHORARRAY(FitCurve!$E$3))),"Out of range",IF(CurveFitting!$N$3="5PL",10^(CurveFitting!$U$26-((LOG10(((CurveFitting!$U$25-CurveFitting!$U$24)/(C982-CurveFitting!$U$24))^(1/CurveFitting!$U$28)-1))/1)/CurveFitting!$U$27),
IF(CurveFitting!$N$3="4PL",10^(CurveFitting!$U$26-((LOG10((CurveFitting!$U$25-CurveFitting!$U$24)/(C982-CurveFitting!$U$24)-1))/CurveFitting!$U$27)),
IF(CurveFitting!$N$3="Linear",(C982-CurveFitting!$U$24)/CurveFitting!$U$25,
IF(CurveFitting!$N$3="Hyperbolic",CurveFitting!$U$25*C982/(CurveFitting!$U$24-C982),
IF(CurveFitting!$N$3="Exp1",CurveFitting!$U$26*LN(CurveFitting!$U$25/(CurveFitting!$U$25-C982)-CurveFitting!$U$24/(CurveFitting!$U$25-C982)),
IF(CurveFitting!$N$3="Exp2",CurveFitting!$U$26*LOG(CurveFitting!$U$24/(CurveFitting!$U$24-C982)-CurveFitting!$U$25/(CurveFitting!$U$24-C982)),""))))))))</f>
        <v/>
      </c>
      <c r="E982" s="3" t="str">
        <f>IFERROR(IF(C982="","",IF(OR(C982&gt;MAX(_xlfn.ANCHORARRAY(FitCurve!$E$3)),C982&lt;MIN(_xlfn.ANCHORARRAY(FitCurve!$E$3))),"Out of range","[ " &amp; TEXT(_xlfn.FORECAST.LINEAR(C982,R982:S982,N982:O982),"#.####") &amp; ", " &amp; TEXT(_xlfn.FORECAST.LINEAR(C982,P982:Q982,L982:M982),"#.####") &amp; " ]")),"")</f>
        <v/>
      </c>
      <c r="H982" s="52" t="str">
        <f>IF(C982="","",_xlfn.XMATCH(C982,FitCurve!AE982:AE1981,-1))</f>
        <v/>
      </c>
      <c r="I982" s="52" t="str">
        <f>IF(C982="","",_xlfn.XMATCH(C982,FitCurve!AE982:AE1981,1))</f>
        <v/>
      </c>
      <c r="J982" s="52" t="str">
        <f>IF(C982="","",_xlfn.XMATCH(C982,FitCurve!AF982:AF1981,-1))</f>
        <v/>
      </c>
      <c r="K982" s="52" t="str">
        <f>IF(C982="","",_xlfn.XMATCH(C982,FitCurve!AF982:AF1981,1))</f>
        <v/>
      </c>
      <c r="L982" s="3" t="str" cm="1">
        <f t="array" ref="L982">IF(C982="","",INDEX(FitCurve!$AE$3:$AE$1002,H982))</f>
        <v/>
      </c>
      <c r="M982" s="3" t="str" cm="1">
        <f t="array" ref="M982">IF(C982="","",INDEX(FitCurve!$AE$3:$AE$1002,I982))</f>
        <v/>
      </c>
      <c r="N982" s="3" t="str" cm="1">
        <f t="array" ref="N982">IF(C982="","",INDEX(FitCurve!$AF$3:$AF$1002,J982))</f>
        <v/>
      </c>
      <c r="O982" s="3" t="str" cm="1">
        <f t="array" ref="O982">IF(C982="","",INDEX(FitCurve!$AF$3:$AF$1002,K982))</f>
        <v/>
      </c>
      <c r="P982" s="3" t="str" cm="1">
        <f t="array" ref="P982">IF(C982="","",INDEX(FitCurve!$B$3:$B$1002,H982))</f>
        <v/>
      </c>
      <c r="Q982" s="3" t="str" cm="1">
        <f t="array" ref="Q982">IF(C982="","",INDEX(FitCurve!$B$3:$B$1002,I982))</f>
        <v/>
      </c>
      <c r="R982" s="3" t="str" cm="1">
        <f t="array" ref="R982">IF(C982="","",INDEX(FitCurve!$B$3:$B$1002,J982))</f>
        <v/>
      </c>
      <c r="S982" s="3" t="str" cm="1">
        <f t="array" ref="S982">IF(C982="","",INDEX(FitCurve!$B$3:$B$1002,K982))</f>
        <v/>
      </c>
    </row>
    <row r="983" spans="3:19" x14ac:dyDescent="0.25">
      <c r="C983" s="36"/>
      <c r="D983" s="3" t="str">
        <f>IF(C983="","",IF(OR(C983&gt;MAX(_xlfn.ANCHORARRAY(FitCurve!$E$3)),C983&lt;MIN(_xlfn.ANCHORARRAY(FitCurve!$E$3))),"Out of range",IF(CurveFitting!$N$3="5PL",10^(CurveFitting!$U$26-((LOG10(((CurveFitting!$U$25-CurveFitting!$U$24)/(C983-CurveFitting!$U$24))^(1/CurveFitting!$U$28)-1))/1)/CurveFitting!$U$27),
IF(CurveFitting!$N$3="4PL",10^(CurveFitting!$U$26-((LOG10((CurveFitting!$U$25-CurveFitting!$U$24)/(C983-CurveFitting!$U$24)-1))/CurveFitting!$U$27)),
IF(CurveFitting!$N$3="Linear",(C983-CurveFitting!$U$24)/CurveFitting!$U$25,
IF(CurveFitting!$N$3="Hyperbolic",CurveFitting!$U$25*C983/(CurveFitting!$U$24-C983),
IF(CurveFitting!$N$3="Exp1",CurveFitting!$U$26*LN(CurveFitting!$U$25/(CurveFitting!$U$25-C983)-CurveFitting!$U$24/(CurveFitting!$U$25-C983)),
IF(CurveFitting!$N$3="Exp2",CurveFitting!$U$26*LOG(CurveFitting!$U$24/(CurveFitting!$U$24-C983)-CurveFitting!$U$25/(CurveFitting!$U$24-C983)),""))))))))</f>
        <v/>
      </c>
      <c r="E983" s="3" t="str">
        <f>IFERROR(IF(C983="","",IF(OR(C983&gt;MAX(_xlfn.ANCHORARRAY(FitCurve!$E$3)),C983&lt;MIN(_xlfn.ANCHORARRAY(FitCurve!$E$3))),"Out of range","[ " &amp; TEXT(_xlfn.FORECAST.LINEAR(C983,R983:S983,N983:O983),"#.####") &amp; ", " &amp; TEXT(_xlfn.FORECAST.LINEAR(C983,P983:Q983,L983:M983),"#.####") &amp; " ]")),"")</f>
        <v/>
      </c>
      <c r="H983" s="52" t="str">
        <f>IF(C983="","",_xlfn.XMATCH(C983,FitCurve!AE983:AE1982,-1))</f>
        <v/>
      </c>
      <c r="I983" s="52" t="str">
        <f>IF(C983="","",_xlfn.XMATCH(C983,FitCurve!AE983:AE1982,1))</f>
        <v/>
      </c>
      <c r="J983" s="52" t="str">
        <f>IF(C983="","",_xlfn.XMATCH(C983,FitCurve!AF983:AF1982,-1))</f>
        <v/>
      </c>
      <c r="K983" s="52" t="str">
        <f>IF(C983="","",_xlfn.XMATCH(C983,FitCurve!AF983:AF1982,1))</f>
        <v/>
      </c>
      <c r="L983" s="3" t="str" cm="1">
        <f t="array" ref="L983">IF(C983="","",INDEX(FitCurve!$AE$3:$AE$1002,H983))</f>
        <v/>
      </c>
      <c r="M983" s="3" t="str" cm="1">
        <f t="array" ref="M983">IF(C983="","",INDEX(FitCurve!$AE$3:$AE$1002,I983))</f>
        <v/>
      </c>
      <c r="N983" s="3" t="str" cm="1">
        <f t="array" ref="N983">IF(C983="","",INDEX(FitCurve!$AF$3:$AF$1002,J983))</f>
        <v/>
      </c>
      <c r="O983" s="3" t="str" cm="1">
        <f t="array" ref="O983">IF(C983="","",INDEX(FitCurve!$AF$3:$AF$1002,K983))</f>
        <v/>
      </c>
      <c r="P983" s="3" t="str" cm="1">
        <f t="array" ref="P983">IF(C983="","",INDEX(FitCurve!$B$3:$B$1002,H983))</f>
        <v/>
      </c>
      <c r="Q983" s="3" t="str" cm="1">
        <f t="array" ref="Q983">IF(C983="","",INDEX(FitCurve!$B$3:$B$1002,I983))</f>
        <v/>
      </c>
      <c r="R983" s="3" t="str" cm="1">
        <f t="array" ref="R983">IF(C983="","",INDEX(FitCurve!$B$3:$B$1002,J983))</f>
        <v/>
      </c>
      <c r="S983" s="3" t="str" cm="1">
        <f t="array" ref="S983">IF(C983="","",INDEX(FitCurve!$B$3:$B$1002,K983))</f>
        <v/>
      </c>
    </row>
    <row r="984" spans="3:19" x14ac:dyDescent="0.25">
      <c r="C984" s="36"/>
      <c r="D984" s="3" t="str">
        <f>IF(C984="","",IF(OR(C984&gt;MAX(_xlfn.ANCHORARRAY(FitCurve!$E$3)),C984&lt;MIN(_xlfn.ANCHORARRAY(FitCurve!$E$3))),"Out of range",IF(CurveFitting!$N$3="5PL",10^(CurveFitting!$U$26-((LOG10(((CurveFitting!$U$25-CurveFitting!$U$24)/(C984-CurveFitting!$U$24))^(1/CurveFitting!$U$28)-1))/1)/CurveFitting!$U$27),
IF(CurveFitting!$N$3="4PL",10^(CurveFitting!$U$26-((LOG10((CurveFitting!$U$25-CurveFitting!$U$24)/(C984-CurveFitting!$U$24)-1))/CurveFitting!$U$27)),
IF(CurveFitting!$N$3="Linear",(C984-CurveFitting!$U$24)/CurveFitting!$U$25,
IF(CurveFitting!$N$3="Hyperbolic",CurveFitting!$U$25*C984/(CurveFitting!$U$24-C984),
IF(CurveFitting!$N$3="Exp1",CurveFitting!$U$26*LN(CurveFitting!$U$25/(CurveFitting!$U$25-C984)-CurveFitting!$U$24/(CurveFitting!$U$25-C984)),
IF(CurveFitting!$N$3="Exp2",CurveFitting!$U$26*LOG(CurveFitting!$U$24/(CurveFitting!$U$24-C984)-CurveFitting!$U$25/(CurveFitting!$U$24-C984)),""))))))))</f>
        <v/>
      </c>
      <c r="E984" s="3" t="str">
        <f>IFERROR(IF(C984="","",IF(OR(C984&gt;MAX(_xlfn.ANCHORARRAY(FitCurve!$E$3)),C984&lt;MIN(_xlfn.ANCHORARRAY(FitCurve!$E$3))),"Out of range","[ " &amp; TEXT(_xlfn.FORECAST.LINEAR(C984,R984:S984,N984:O984),"#.####") &amp; ", " &amp; TEXT(_xlfn.FORECAST.LINEAR(C984,P984:Q984,L984:M984),"#.####") &amp; " ]")),"")</f>
        <v/>
      </c>
      <c r="H984" s="52" t="str">
        <f>IF(C984="","",_xlfn.XMATCH(C984,FitCurve!AE984:AE1983,-1))</f>
        <v/>
      </c>
      <c r="I984" s="52" t="str">
        <f>IF(C984="","",_xlfn.XMATCH(C984,FitCurve!AE984:AE1983,1))</f>
        <v/>
      </c>
      <c r="J984" s="52" t="str">
        <f>IF(C984="","",_xlfn.XMATCH(C984,FitCurve!AF984:AF1983,-1))</f>
        <v/>
      </c>
      <c r="K984" s="52" t="str">
        <f>IF(C984="","",_xlfn.XMATCH(C984,FitCurve!AF984:AF1983,1))</f>
        <v/>
      </c>
      <c r="L984" s="3" t="str" cm="1">
        <f t="array" ref="L984">IF(C984="","",INDEX(FitCurve!$AE$3:$AE$1002,H984))</f>
        <v/>
      </c>
      <c r="M984" s="3" t="str" cm="1">
        <f t="array" ref="M984">IF(C984="","",INDEX(FitCurve!$AE$3:$AE$1002,I984))</f>
        <v/>
      </c>
      <c r="N984" s="3" t="str" cm="1">
        <f t="array" ref="N984">IF(C984="","",INDEX(FitCurve!$AF$3:$AF$1002,J984))</f>
        <v/>
      </c>
      <c r="O984" s="3" t="str" cm="1">
        <f t="array" ref="O984">IF(C984="","",INDEX(FitCurve!$AF$3:$AF$1002,K984))</f>
        <v/>
      </c>
      <c r="P984" s="3" t="str" cm="1">
        <f t="array" ref="P984">IF(C984="","",INDEX(FitCurve!$B$3:$B$1002,H984))</f>
        <v/>
      </c>
      <c r="Q984" s="3" t="str" cm="1">
        <f t="array" ref="Q984">IF(C984="","",INDEX(FitCurve!$B$3:$B$1002,I984))</f>
        <v/>
      </c>
      <c r="R984" s="3" t="str" cm="1">
        <f t="array" ref="R984">IF(C984="","",INDEX(FitCurve!$B$3:$B$1002,J984))</f>
        <v/>
      </c>
      <c r="S984" s="3" t="str" cm="1">
        <f t="array" ref="S984">IF(C984="","",INDEX(FitCurve!$B$3:$B$1002,K984))</f>
        <v/>
      </c>
    </row>
    <row r="985" spans="3:19" x14ac:dyDescent="0.25">
      <c r="C985" s="36"/>
      <c r="D985" s="3" t="str">
        <f>IF(C985="","",IF(OR(C985&gt;MAX(_xlfn.ANCHORARRAY(FitCurve!$E$3)),C985&lt;MIN(_xlfn.ANCHORARRAY(FitCurve!$E$3))),"Out of range",IF(CurveFitting!$N$3="5PL",10^(CurveFitting!$U$26-((LOG10(((CurveFitting!$U$25-CurveFitting!$U$24)/(C985-CurveFitting!$U$24))^(1/CurveFitting!$U$28)-1))/1)/CurveFitting!$U$27),
IF(CurveFitting!$N$3="4PL",10^(CurveFitting!$U$26-((LOG10((CurveFitting!$U$25-CurveFitting!$U$24)/(C985-CurveFitting!$U$24)-1))/CurveFitting!$U$27)),
IF(CurveFitting!$N$3="Linear",(C985-CurveFitting!$U$24)/CurveFitting!$U$25,
IF(CurveFitting!$N$3="Hyperbolic",CurveFitting!$U$25*C985/(CurveFitting!$U$24-C985),
IF(CurveFitting!$N$3="Exp1",CurveFitting!$U$26*LN(CurveFitting!$U$25/(CurveFitting!$U$25-C985)-CurveFitting!$U$24/(CurveFitting!$U$25-C985)),
IF(CurveFitting!$N$3="Exp2",CurveFitting!$U$26*LOG(CurveFitting!$U$24/(CurveFitting!$U$24-C985)-CurveFitting!$U$25/(CurveFitting!$U$24-C985)),""))))))))</f>
        <v/>
      </c>
      <c r="E985" s="3" t="str">
        <f>IFERROR(IF(C985="","",IF(OR(C985&gt;MAX(_xlfn.ANCHORARRAY(FitCurve!$E$3)),C985&lt;MIN(_xlfn.ANCHORARRAY(FitCurve!$E$3))),"Out of range","[ " &amp; TEXT(_xlfn.FORECAST.LINEAR(C985,R985:S985,N985:O985),"#.####") &amp; ", " &amp; TEXT(_xlfn.FORECAST.LINEAR(C985,P985:Q985,L985:M985),"#.####") &amp; " ]")),"")</f>
        <v/>
      </c>
      <c r="H985" s="52" t="str">
        <f>IF(C985="","",_xlfn.XMATCH(C985,FitCurve!AE985:AE1984,-1))</f>
        <v/>
      </c>
      <c r="I985" s="52" t="str">
        <f>IF(C985="","",_xlfn.XMATCH(C985,FitCurve!AE985:AE1984,1))</f>
        <v/>
      </c>
      <c r="J985" s="52" t="str">
        <f>IF(C985="","",_xlfn.XMATCH(C985,FitCurve!AF985:AF1984,-1))</f>
        <v/>
      </c>
      <c r="K985" s="52" t="str">
        <f>IF(C985="","",_xlfn.XMATCH(C985,FitCurve!AF985:AF1984,1))</f>
        <v/>
      </c>
      <c r="L985" s="3" t="str" cm="1">
        <f t="array" ref="L985">IF(C985="","",INDEX(FitCurve!$AE$3:$AE$1002,H985))</f>
        <v/>
      </c>
      <c r="M985" s="3" t="str" cm="1">
        <f t="array" ref="M985">IF(C985="","",INDEX(FitCurve!$AE$3:$AE$1002,I985))</f>
        <v/>
      </c>
      <c r="N985" s="3" t="str" cm="1">
        <f t="array" ref="N985">IF(C985="","",INDEX(FitCurve!$AF$3:$AF$1002,J985))</f>
        <v/>
      </c>
      <c r="O985" s="3" t="str" cm="1">
        <f t="array" ref="O985">IF(C985="","",INDEX(FitCurve!$AF$3:$AF$1002,K985))</f>
        <v/>
      </c>
      <c r="P985" s="3" t="str" cm="1">
        <f t="array" ref="P985">IF(C985="","",INDEX(FitCurve!$B$3:$B$1002,H985))</f>
        <v/>
      </c>
      <c r="Q985" s="3" t="str" cm="1">
        <f t="array" ref="Q985">IF(C985="","",INDEX(FitCurve!$B$3:$B$1002,I985))</f>
        <v/>
      </c>
      <c r="R985" s="3" t="str" cm="1">
        <f t="array" ref="R985">IF(C985="","",INDEX(FitCurve!$B$3:$B$1002,J985))</f>
        <v/>
      </c>
      <c r="S985" s="3" t="str" cm="1">
        <f t="array" ref="S985">IF(C985="","",INDEX(FitCurve!$B$3:$B$1002,K985))</f>
        <v/>
      </c>
    </row>
    <row r="986" spans="3:19" x14ac:dyDescent="0.25">
      <c r="C986" s="36"/>
      <c r="D986" s="3" t="str">
        <f>IF(C986="","",IF(OR(C986&gt;MAX(_xlfn.ANCHORARRAY(FitCurve!$E$3)),C986&lt;MIN(_xlfn.ANCHORARRAY(FitCurve!$E$3))),"Out of range",IF(CurveFitting!$N$3="5PL",10^(CurveFitting!$U$26-((LOG10(((CurveFitting!$U$25-CurveFitting!$U$24)/(C986-CurveFitting!$U$24))^(1/CurveFitting!$U$28)-1))/1)/CurveFitting!$U$27),
IF(CurveFitting!$N$3="4PL",10^(CurveFitting!$U$26-((LOG10((CurveFitting!$U$25-CurveFitting!$U$24)/(C986-CurveFitting!$U$24)-1))/CurveFitting!$U$27)),
IF(CurveFitting!$N$3="Linear",(C986-CurveFitting!$U$24)/CurveFitting!$U$25,
IF(CurveFitting!$N$3="Hyperbolic",CurveFitting!$U$25*C986/(CurveFitting!$U$24-C986),
IF(CurveFitting!$N$3="Exp1",CurveFitting!$U$26*LN(CurveFitting!$U$25/(CurveFitting!$U$25-C986)-CurveFitting!$U$24/(CurveFitting!$U$25-C986)),
IF(CurveFitting!$N$3="Exp2",CurveFitting!$U$26*LOG(CurveFitting!$U$24/(CurveFitting!$U$24-C986)-CurveFitting!$U$25/(CurveFitting!$U$24-C986)),""))))))))</f>
        <v/>
      </c>
      <c r="E986" s="3" t="str">
        <f>IFERROR(IF(C986="","",IF(OR(C986&gt;MAX(_xlfn.ANCHORARRAY(FitCurve!$E$3)),C986&lt;MIN(_xlfn.ANCHORARRAY(FitCurve!$E$3))),"Out of range","[ " &amp; TEXT(_xlfn.FORECAST.LINEAR(C986,R986:S986,N986:O986),"#.####") &amp; ", " &amp; TEXT(_xlfn.FORECAST.LINEAR(C986,P986:Q986,L986:M986),"#.####") &amp; " ]")),"")</f>
        <v/>
      </c>
      <c r="H986" s="52" t="str">
        <f>IF(C986="","",_xlfn.XMATCH(C986,FitCurve!AE986:AE1985,-1))</f>
        <v/>
      </c>
      <c r="I986" s="52" t="str">
        <f>IF(C986="","",_xlfn.XMATCH(C986,FitCurve!AE986:AE1985,1))</f>
        <v/>
      </c>
      <c r="J986" s="52" t="str">
        <f>IF(C986="","",_xlfn.XMATCH(C986,FitCurve!AF986:AF1985,-1))</f>
        <v/>
      </c>
      <c r="K986" s="52" t="str">
        <f>IF(C986="","",_xlfn.XMATCH(C986,FitCurve!AF986:AF1985,1))</f>
        <v/>
      </c>
      <c r="L986" s="3" t="str" cm="1">
        <f t="array" ref="L986">IF(C986="","",INDEX(FitCurve!$AE$3:$AE$1002,H986))</f>
        <v/>
      </c>
      <c r="M986" s="3" t="str" cm="1">
        <f t="array" ref="M986">IF(C986="","",INDEX(FitCurve!$AE$3:$AE$1002,I986))</f>
        <v/>
      </c>
      <c r="N986" s="3" t="str" cm="1">
        <f t="array" ref="N986">IF(C986="","",INDEX(FitCurve!$AF$3:$AF$1002,J986))</f>
        <v/>
      </c>
      <c r="O986" s="3" t="str" cm="1">
        <f t="array" ref="O986">IF(C986="","",INDEX(FitCurve!$AF$3:$AF$1002,K986))</f>
        <v/>
      </c>
      <c r="P986" s="3" t="str" cm="1">
        <f t="array" ref="P986">IF(C986="","",INDEX(FitCurve!$B$3:$B$1002,H986))</f>
        <v/>
      </c>
      <c r="Q986" s="3" t="str" cm="1">
        <f t="array" ref="Q986">IF(C986="","",INDEX(FitCurve!$B$3:$B$1002,I986))</f>
        <v/>
      </c>
      <c r="R986" s="3" t="str" cm="1">
        <f t="array" ref="R986">IF(C986="","",INDEX(FitCurve!$B$3:$B$1002,J986))</f>
        <v/>
      </c>
      <c r="S986" s="3" t="str" cm="1">
        <f t="array" ref="S986">IF(C986="","",INDEX(FitCurve!$B$3:$B$1002,K986))</f>
        <v/>
      </c>
    </row>
    <row r="987" spans="3:19" x14ac:dyDescent="0.25">
      <c r="C987" s="36"/>
      <c r="D987" s="3" t="str">
        <f>IF(C987="","",IF(OR(C987&gt;MAX(_xlfn.ANCHORARRAY(FitCurve!$E$3)),C987&lt;MIN(_xlfn.ANCHORARRAY(FitCurve!$E$3))),"Out of range",IF(CurveFitting!$N$3="5PL",10^(CurveFitting!$U$26-((LOG10(((CurveFitting!$U$25-CurveFitting!$U$24)/(C987-CurveFitting!$U$24))^(1/CurveFitting!$U$28)-1))/1)/CurveFitting!$U$27),
IF(CurveFitting!$N$3="4PL",10^(CurveFitting!$U$26-((LOG10((CurveFitting!$U$25-CurveFitting!$U$24)/(C987-CurveFitting!$U$24)-1))/CurveFitting!$U$27)),
IF(CurveFitting!$N$3="Linear",(C987-CurveFitting!$U$24)/CurveFitting!$U$25,
IF(CurveFitting!$N$3="Hyperbolic",CurveFitting!$U$25*C987/(CurveFitting!$U$24-C987),
IF(CurveFitting!$N$3="Exp1",CurveFitting!$U$26*LN(CurveFitting!$U$25/(CurveFitting!$U$25-C987)-CurveFitting!$U$24/(CurveFitting!$U$25-C987)),
IF(CurveFitting!$N$3="Exp2",CurveFitting!$U$26*LOG(CurveFitting!$U$24/(CurveFitting!$U$24-C987)-CurveFitting!$U$25/(CurveFitting!$U$24-C987)),""))))))))</f>
        <v/>
      </c>
      <c r="E987" s="3" t="str">
        <f>IFERROR(IF(C987="","",IF(OR(C987&gt;MAX(_xlfn.ANCHORARRAY(FitCurve!$E$3)),C987&lt;MIN(_xlfn.ANCHORARRAY(FitCurve!$E$3))),"Out of range","[ " &amp; TEXT(_xlfn.FORECAST.LINEAR(C987,R987:S987,N987:O987),"#.####") &amp; ", " &amp; TEXT(_xlfn.FORECAST.LINEAR(C987,P987:Q987,L987:M987),"#.####") &amp; " ]")),"")</f>
        <v/>
      </c>
      <c r="H987" s="52" t="str">
        <f>IF(C987="","",_xlfn.XMATCH(C987,FitCurve!AE987:AE1986,-1))</f>
        <v/>
      </c>
      <c r="I987" s="52" t="str">
        <f>IF(C987="","",_xlfn.XMATCH(C987,FitCurve!AE987:AE1986,1))</f>
        <v/>
      </c>
      <c r="J987" s="52" t="str">
        <f>IF(C987="","",_xlfn.XMATCH(C987,FitCurve!AF987:AF1986,-1))</f>
        <v/>
      </c>
      <c r="K987" s="52" t="str">
        <f>IF(C987="","",_xlfn.XMATCH(C987,FitCurve!AF987:AF1986,1))</f>
        <v/>
      </c>
      <c r="L987" s="3" t="str" cm="1">
        <f t="array" ref="L987">IF(C987="","",INDEX(FitCurve!$AE$3:$AE$1002,H987))</f>
        <v/>
      </c>
      <c r="M987" s="3" t="str" cm="1">
        <f t="array" ref="M987">IF(C987="","",INDEX(FitCurve!$AE$3:$AE$1002,I987))</f>
        <v/>
      </c>
      <c r="N987" s="3" t="str" cm="1">
        <f t="array" ref="N987">IF(C987="","",INDEX(FitCurve!$AF$3:$AF$1002,J987))</f>
        <v/>
      </c>
      <c r="O987" s="3" t="str" cm="1">
        <f t="array" ref="O987">IF(C987="","",INDEX(FitCurve!$AF$3:$AF$1002,K987))</f>
        <v/>
      </c>
      <c r="P987" s="3" t="str" cm="1">
        <f t="array" ref="P987">IF(C987="","",INDEX(FitCurve!$B$3:$B$1002,H987))</f>
        <v/>
      </c>
      <c r="Q987" s="3" t="str" cm="1">
        <f t="array" ref="Q987">IF(C987="","",INDEX(FitCurve!$B$3:$B$1002,I987))</f>
        <v/>
      </c>
      <c r="R987" s="3" t="str" cm="1">
        <f t="array" ref="R987">IF(C987="","",INDEX(FitCurve!$B$3:$B$1002,J987))</f>
        <v/>
      </c>
      <c r="S987" s="3" t="str" cm="1">
        <f t="array" ref="S987">IF(C987="","",INDEX(FitCurve!$B$3:$B$1002,K987))</f>
        <v/>
      </c>
    </row>
    <row r="988" spans="3:19" x14ac:dyDescent="0.25">
      <c r="C988" s="36"/>
      <c r="D988" s="3" t="str">
        <f>IF(C988="","",IF(OR(C988&gt;MAX(_xlfn.ANCHORARRAY(FitCurve!$E$3)),C988&lt;MIN(_xlfn.ANCHORARRAY(FitCurve!$E$3))),"Out of range",IF(CurveFitting!$N$3="5PL",10^(CurveFitting!$U$26-((LOG10(((CurveFitting!$U$25-CurveFitting!$U$24)/(C988-CurveFitting!$U$24))^(1/CurveFitting!$U$28)-1))/1)/CurveFitting!$U$27),
IF(CurveFitting!$N$3="4PL",10^(CurveFitting!$U$26-((LOG10((CurveFitting!$U$25-CurveFitting!$U$24)/(C988-CurveFitting!$U$24)-1))/CurveFitting!$U$27)),
IF(CurveFitting!$N$3="Linear",(C988-CurveFitting!$U$24)/CurveFitting!$U$25,
IF(CurveFitting!$N$3="Hyperbolic",CurveFitting!$U$25*C988/(CurveFitting!$U$24-C988),
IF(CurveFitting!$N$3="Exp1",CurveFitting!$U$26*LN(CurveFitting!$U$25/(CurveFitting!$U$25-C988)-CurveFitting!$U$24/(CurveFitting!$U$25-C988)),
IF(CurveFitting!$N$3="Exp2",CurveFitting!$U$26*LOG(CurveFitting!$U$24/(CurveFitting!$U$24-C988)-CurveFitting!$U$25/(CurveFitting!$U$24-C988)),""))))))))</f>
        <v/>
      </c>
      <c r="E988" s="3" t="str">
        <f>IFERROR(IF(C988="","",IF(OR(C988&gt;MAX(_xlfn.ANCHORARRAY(FitCurve!$E$3)),C988&lt;MIN(_xlfn.ANCHORARRAY(FitCurve!$E$3))),"Out of range","[ " &amp; TEXT(_xlfn.FORECAST.LINEAR(C988,R988:S988,N988:O988),"#.####") &amp; ", " &amp; TEXT(_xlfn.FORECAST.LINEAR(C988,P988:Q988,L988:M988),"#.####") &amp; " ]")),"")</f>
        <v/>
      </c>
      <c r="H988" s="52" t="str">
        <f>IF(C988="","",_xlfn.XMATCH(C988,FitCurve!AE988:AE1987,-1))</f>
        <v/>
      </c>
      <c r="I988" s="52" t="str">
        <f>IF(C988="","",_xlfn.XMATCH(C988,FitCurve!AE988:AE1987,1))</f>
        <v/>
      </c>
      <c r="J988" s="52" t="str">
        <f>IF(C988="","",_xlfn.XMATCH(C988,FitCurve!AF988:AF1987,-1))</f>
        <v/>
      </c>
      <c r="K988" s="52" t="str">
        <f>IF(C988="","",_xlfn.XMATCH(C988,FitCurve!AF988:AF1987,1))</f>
        <v/>
      </c>
      <c r="L988" s="3" t="str" cm="1">
        <f t="array" ref="L988">IF(C988="","",INDEX(FitCurve!$AE$3:$AE$1002,H988))</f>
        <v/>
      </c>
      <c r="M988" s="3" t="str" cm="1">
        <f t="array" ref="M988">IF(C988="","",INDEX(FitCurve!$AE$3:$AE$1002,I988))</f>
        <v/>
      </c>
      <c r="N988" s="3" t="str" cm="1">
        <f t="array" ref="N988">IF(C988="","",INDEX(FitCurve!$AF$3:$AF$1002,J988))</f>
        <v/>
      </c>
      <c r="O988" s="3" t="str" cm="1">
        <f t="array" ref="O988">IF(C988="","",INDEX(FitCurve!$AF$3:$AF$1002,K988))</f>
        <v/>
      </c>
      <c r="P988" s="3" t="str" cm="1">
        <f t="array" ref="P988">IF(C988="","",INDEX(FitCurve!$B$3:$B$1002,H988))</f>
        <v/>
      </c>
      <c r="Q988" s="3" t="str" cm="1">
        <f t="array" ref="Q988">IF(C988="","",INDEX(FitCurve!$B$3:$B$1002,I988))</f>
        <v/>
      </c>
      <c r="R988" s="3" t="str" cm="1">
        <f t="array" ref="R988">IF(C988="","",INDEX(FitCurve!$B$3:$B$1002,J988))</f>
        <v/>
      </c>
      <c r="S988" s="3" t="str" cm="1">
        <f t="array" ref="S988">IF(C988="","",INDEX(FitCurve!$B$3:$B$1002,K988))</f>
        <v/>
      </c>
    </row>
    <row r="989" spans="3:19" x14ac:dyDescent="0.25">
      <c r="C989" s="36"/>
      <c r="D989" s="3" t="str">
        <f>IF(C989="","",IF(OR(C989&gt;MAX(_xlfn.ANCHORARRAY(FitCurve!$E$3)),C989&lt;MIN(_xlfn.ANCHORARRAY(FitCurve!$E$3))),"Out of range",IF(CurveFitting!$N$3="5PL",10^(CurveFitting!$U$26-((LOG10(((CurveFitting!$U$25-CurveFitting!$U$24)/(C989-CurveFitting!$U$24))^(1/CurveFitting!$U$28)-1))/1)/CurveFitting!$U$27),
IF(CurveFitting!$N$3="4PL",10^(CurveFitting!$U$26-((LOG10((CurveFitting!$U$25-CurveFitting!$U$24)/(C989-CurveFitting!$U$24)-1))/CurveFitting!$U$27)),
IF(CurveFitting!$N$3="Linear",(C989-CurveFitting!$U$24)/CurveFitting!$U$25,
IF(CurveFitting!$N$3="Hyperbolic",CurveFitting!$U$25*C989/(CurveFitting!$U$24-C989),
IF(CurveFitting!$N$3="Exp1",CurveFitting!$U$26*LN(CurveFitting!$U$25/(CurveFitting!$U$25-C989)-CurveFitting!$U$24/(CurveFitting!$U$25-C989)),
IF(CurveFitting!$N$3="Exp2",CurveFitting!$U$26*LOG(CurveFitting!$U$24/(CurveFitting!$U$24-C989)-CurveFitting!$U$25/(CurveFitting!$U$24-C989)),""))))))))</f>
        <v/>
      </c>
      <c r="E989" s="3" t="str">
        <f>IFERROR(IF(C989="","",IF(OR(C989&gt;MAX(_xlfn.ANCHORARRAY(FitCurve!$E$3)),C989&lt;MIN(_xlfn.ANCHORARRAY(FitCurve!$E$3))),"Out of range","[ " &amp; TEXT(_xlfn.FORECAST.LINEAR(C989,R989:S989,N989:O989),"#.####") &amp; ", " &amp; TEXT(_xlfn.FORECAST.LINEAR(C989,P989:Q989,L989:M989),"#.####") &amp; " ]")),"")</f>
        <v/>
      </c>
      <c r="H989" s="52" t="str">
        <f>IF(C989="","",_xlfn.XMATCH(C989,FitCurve!AE989:AE1988,-1))</f>
        <v/>
      </c>
      <c r="I989" s="52" t="str">
        <f>IF(C989="","",_xlfn.XMATCH(C989,FitCurve!AE989:AE1988,1))</f>
        <v/>
      </c>
      <c r="J989" s="52" t="str">
        <f>IF(C989="","",_xlfn.XMATCH(C989,FitCurve!AF989:AF1988,-1))</f>
        <v/>
      </c>
      <c r="K989" s="52" t="str">
        <f>IF(C989="","",_xlfn.XMATCH(C989,FitCurve!AF989:AF1988,1))</f>
        <v/>
      </c>
      <c r="L989" s="3" t="str" cm="1">
        <f t="array" ref="L989">IF(C989="","",INDEX(FitCurve!$AE$3:$AE$1002,H989))</f>
        <v/>
      </c>
      <c r="M989" s="3" t="str" cm="1">
        <f t="array" ref="M989">IF(C989="","",INDEX(FitCurve!$AE$3:$AE$1002,I989))</f>
        <v/>
      </c>
      <c r="N989" s="3" t="str" cm="1">
        <f t="array" ref="N989">IF(C989="","",INDEX(FitCurve!$AF$3:$AF$1002,J989))</f>
        <v/>
      </c>
      <c r="O989" s="3" t="str" cm="1">
        <f t="array" ref="O989">IF(C989="","",INDEX(FitCurve!$AF$3:$AF$1002,K989))</f>
        <v/>
      </c>
      <c r="P989" s="3" t="str" cm="1">
        <f t="array" ref="P989">IF(C989="","",INDEX(FitCurve!$B$3:$B$1002,H989))</f>
        <v/>
      </c>
      <c r="Q989" s="3" t="str" cm="1">
        <f t="array" ref="Q989">IF(C989="","",INDEX(FitCurve!$B$3:$B$1002,I989))</f>
        <v/>
      </c>
      <c r="R989" s="3" t="str" cm="1">
        <f t="array" ref="R989">IF(C989="","",INDEX(FitCurve!$B$3:$B$1002,J989))</f>
        <v/>
      </c>
      <c r="S989" s="3" t="str" cm="1">
        <f t="array" ref="S989">IF(C989="","",INDEX(FitCurve!$B$3:$B$1002,K989))</f>
        <v/>
      </c>
    </row>
    <row r="990" spans="3:19" x14ac:dyDescent="0.25">
      <c r="C990" s="36"/>
      <c r="D990" s="3" t="str">
        <f>IF(C990="","",IF(OR(C990&gt;MAX(_xlfn.ANCHORARRAY(FitCurve!$E$3)),C990&lt;MIN(_xlfn.ANCHORARRAY(FitCurve!$E$3))),"Out of range",IF(CurveFitting!$N$3="5PL",10^(CurveFitting!$U$26-((LOG10(((CurveFitting!$U$25-CurveFitting!$U$24)/(C990-CurveFitting!$U$24))^(1/CurveFitting!$U$28)-1))/1)/CurveFitting!$U$27),
IF(CurveFitting!$N$3="4PL",10^(CurveFitting!$U$26-((LOG10((CurveFitting!$U$25-CurveFitting!$U$24)/(C990-CurveFitting!$U$24)-1))/CurveFitting!$U$27)),
IF(CurveFitting!$N$3="Linear",(C990-CurveFitting!$U$24)/CurveFitting!$U$25,
IF(CurveFitting!$N$3="Hyperbolic",CurveFitting!$U$25*C990/(CurveFitting!$U$24-C990),
IF(CurveFitting!$N$3="Exp1",CurveFitting!$U$26*LN(CurveFitting!$U$25/(CurveFitting!$U$25-C990)-CurveFitting!$U$24/(CurveFitting!$U$25-C990)),
IF(CurveFitting!$N$3="Exp2",CurveFitting!$U$26*LOG(CurveFitting!$U$24/(CurveFitting!$U$24-C990)-CurveFitting!$U$25/(CurveFitting!$U$24-C990)),""))))))))</f>
        <v/>
      </c>
      <c r="E990" s="3" t="str">
        <f>IFERROR(IF(C990="","",IF(OR(C990&gt;MAX(_xlfn.ANCHORARRAY(FitCurve!$E$3)),C990&lt;MIN(_xlfn.ANCHORARRAY(FitCurve!$E$3))),"Out of range","[ " &amp; TEXT(_xlfn.FORECAST.LINEAR(C990,R990:S990,N990:O990),"#.####") &amp; ", " &amp; TEXT(_xlfn.FORECAST.LINEAR(C990,P990:Q990,L990:M990),"#.####") &amp; " ]")),"")</f>
        <v/>
      </c>
      <c r="H990" s="52" t="str">
        <f>IF(C990="","",_xlfn.XMATCH(C990,FitCurve!AE990:AE1989,-1))</f>
        <v/>
      </c>
      <c r="I990" s="52" t="str">
        <f>IF(C990="","",_xlfn.XMATCH(C990,FitCurve!AE990:AE1989,1))</f>
        <v/>
      </c>
      <c r="J990" s="52" t="str">
        <f>IF(C990="","",_xlfn.XMATCH(C990,FitCurve!AF990:AF1989,-1))</f>
        <v/>
      </c>
      <c r="K990" s="52" t="str">
        <f>IF(C990="","",_xlfn.XMATCH(C990,FitCurve!AF990:AF1989,1))</f>
        <v/>
      </c>
      <c r="L990" s="3" t="str" cm="1">
        <f t="array" ref="L990">IF(C990="","",INDEX(FitCurve!$AE$3:$AE$1002,H990))</f>
        <v/>
      </c>
      <c r="M990" s="3" t="str" cm="1">
        <f t="array" ref="M990">IF(C990="","",INDEX(FitCurve!$AE$3:$AE$1002,I990))</f>
        <v/>
      </c>
      <c r="N990" s="3" t="str" cm="1">
        <f t="array" ref="N990">IF(C990="","",INDEX(FitCurve!$AF$3:$AF$1002,J990))</f>
        <v/>
      </c>
      <c r="O990" s="3" t="str" cm="1">
        <f t="array" ref="O990">IF(C990="","",INDEX(FitCurve!$AF$3:$AF$1002,K990))</f>
        <v/>
      </c>
      <c r="P990" s="3" t="str" cm="1">
        <f t="array" ref="P990">IF(C990="","",INDEX(FitCurve!$B$3:$B$1002,H990))</f>
        <v/>
      </c>
      <c r="Q990" s="3" t="str" cm="1">
        <f t="array" ref="Q990">IF(C990="","",INDEX(FitCurve!$B$3:$B$1002,I990))</f>
        <v/>
      </c>
      <c r="R990" s="3" t="str" cm="1">
        <f t="array" ref="R990">IF(C990="","",INDEX(FitCurve!$B$3:$B$1002,J990))</f>
        <v/>
      </c>
      <c r="S990" s="3" t="str" cm="1">
        <f t="array" ref="S990">IF(C990="","",INDEX(FitCurve!$B$3:$B$1002,K990))</f>
        <v/>
      </c>
    </row>
    <row r="991" spans="3:19" x14ac:dyDescent="0.25">
      <c r="C991" s="36"/>
      <c r="D991" s="3" t="str">
        <f>IF(C991="","",IF(OR(C991&gt;MAX(_xlfn.ANCHORARRAY(FitCurve!$E$3)),C991&lt;MIN(_xlfn.ANCHORARRAY(FitCurve!$E$3))),"Out of range",IF(CurveFitting!$N$3="5PL",10^(CurveFitting!$U$26-((LOG10(((CurveFitting!$U$25-CurveFitting!$U$24)/(C991-CurveFitting!$U$24))^(1/CurveFitting!$U$28)-1))/1)/CurveFitting!$U$27),
IF(CurveFitting!$N$3="4PL",10^(CurveFitting!$U$26-((LOG10((CurveFitting!$U$25-CurveFitting!$U$24)/(C991-CurveFitting!$U$24)-1))/CurveFitting!$U$27)),
IF(CurveFitting!$N$3="Linear",(C991-CurveFitting!$U$24)/CurveFitting!$U$25,
IF(CurveFitting!$N$3="Hyperbolic",CurveFitting!$U$25*C991/(CurveFitting!$U$24-C991),
IF(CurveFitting!$N$3="Exp1",CurveFitting!$U$26*LN(CurveFitting!$U$25/(CurveFitting!$U$25-C991)-CurveFitting!$U$24/(CurveFitting!$U$25-C991)),
IF(CurveFitting!$N$3="Exp2",CurveFitting!$U$26*LOG(CurveFitting!$U$24/(CurveFitting!$U$24-C991)-CurveFitting!$U$25/(CurveFitting!$U$24-C991)),""))))))))</f>
        <v/>
      </c>
      <c r="E991" s="3" t="str">
        <f>IFERROR(IF(C991="","",IF(OR(C991&gt;MAX(_xlfn.ANCHORARRAY(FitCurve!$E$3)),C991&lt;MIN(_xlfn.ANCHORARRAY(FitCurve!$E$3))),"Out of range","[ " &amp; TEXT(_xlfn.FORECAST.LINEAR(C991,R991:S991,N991:O991),"#.####") &amp; ", " &amp; TEXT(_xlfn.FORECAST.LINEAR(C991,P991:Q991,L991:M991),"#.####") &amp; " ]")),"")</f>
        <v/>
      </c>
      <c r="H991" s="52" t="str">
        <f>IF(C991="","",_xlfn.XMATCH(C991,FitCurve!AE991:AE1990,-1))</f>
        <v/>
      </c>
      <c r="I991" s="52" t="str">
        <f>IF(C991="","",_xlfn.XMATCH(C991,FitCurve!AE991:AE1990,1))</f>
        <v/>
      </c>
      <c r="J991" s="52" t="str">
        <f>IF(C991="","",_xlfn.XMATCH(C991,FitCurve!AF991:AF1990,-1))</f>
        <v/>
      </c>
      <c r="K991" s="52" t="str">
        <f>IF(C991="","",_xlfn.XMATCH(C991,FitCurve!AF991:AF1990,1))</f>
        <v/>
      </c>
      <c r="L991" s="3" t="str" cm="1">
        <f t="array" ref="L991">IF(C991="","",INDEX(FitCurve!$AE$3:$AE$1002,H991))</f>
        <v/>
      </c>
      <c r="M991" s="3" t="str" cm="1">
        <f t="array" ref="M991">IF(C991="","",INDEX(FitCurve!$AE$3:$AE$1002,I991))</f>
        <v/>
      </c>
      <c r="N991" s="3" t="str" cm="1">
        <f t="array" ref="N991">IF(C991="","",INDEX(FitCurve!$AF$3:$AF$1002,J991))</f>
        <v/>
      </c>
      <c r="O991" s="3" t="str" cm="1">
        <f t="array" ref="O991">IF(C991="","",INDEX(FitCurve!$AF$3:$AF$1002,K991))</f>
        <v/>
      </c>
      <c r="P991" s="3" t="str" cm="1">
        <f t="array" ref="P991">IF(C991="","",INDEX(FitCurve!$B$3:$B$1002,H991))</f>
        <v/>
      </c>
      <c r="Q991" s="3" t="str" cm="1">
        <f t="array" ref="Q991">IF(C991="","",INDEX(FitCurve!$B$3:$B$1002,I991))</f>
        <v/>
      </c>
      <c r="R991" s="3" t="str" cm="1">
        <f t="array" ref="R991">IF(C991="","",INDEX(FitCurve!$B$3:$B$1002,J991))</f>
        <v/>
      </c>
      <c r="S991" s="3" t="str" cm="1">
        <f t="array" ref="S991">IF(C991="","",INDEX(FitCurve!$B$3:$B$1002,K991))</f>
        <v/>
      </c>
    </row>
    <row r="992" spans="3:19" x14ac:dyDescent="0.25">
      <c r="C992" s="36"/>
      <c r="D992" s="3" t="str">
        <f>IF(C992="","",IF(OR(C992&gt;MAX(_xlfn.ANCHORARRAY(FitCurve!$E$3)),C992&lt;MIN(_xlfn.ANCHORARRAY(FitCurve!$E$3))),"Out of range",IF(CurveFitting!$N$3="5PL",10^(CurveFitting!$U$26-((LOG10(((CurveFitting!$U$25-CurveFitting!$U$24)/(C992-CurveFitting!$U$24))^(1/CurveFitting!$U$28)-1))/1)/CurveFitting!$U$27),
IF(CurveFitting!$N$3="4PL",10^(CurveFitting!$U$26-((LOG10((CurveFitting!$U$25-CurveFitting!$U$24)/(C992-CurveFitting!$U$24)-1))/CurveFitting!$U$27)),
IF(CurveFitting!$N$3="Linear",(C992-CurveFitting!$U$24)/CurveFitting!$U$25,
IF(CurveFitting!$N$3="Hyperbolic",CurveFitting!$U$25*C992/(CurveFitting!$U$24-C992),
IF(CurveFitting!$N$3="Exp1",CurveFitting!$U$26*LN(CurveFitting!$U$25/(CurveFitting!$U$25-C992)-CurveFitting!$U$24/(CurveFitting!$U$25-C992)),
IF(CurveFitting!$N$3="Exp2",CurveFitting!$U$26*LOG(CurveFitting!$U$24/(CurveFitting!$U$24-C992)-CurveFitting!$U$25/(CurveFitting!$U$24-C992)),""))))))))</f>
        <v/>
      </c>
      <c r="E992" s="3" t="str">
        <f>IFERROR(IF(C992="","",IF(OR(C992&gt;MAX(_xlfn.ANCHORARRAY(FitCurve!$E$3)),C992&lt;MIN(_xlfn.ANCHORARRAY(FitCurve!$E$3))),"Out of range","[ " &amp; TEXT(_xlfn.FORECAST.LINEAR(C992,R992:S992,N992:O992),"#.####") &amp; ", " &amp; TEXT(_xlfn.FORECAST.LINEAR(C992,P992:Q992,L992:M992),"#.####") &amp; " ]")),"")</f>
        <v/>
      </c>
      <c r="H992" s="52" t="str">
        <f>IF(C992="","",_xlfn.XMATCH(C992,FitCurve!AE992:AE1991,-1))</f>
        <v/>
      </c>
      <c r="I992" s="52" t="str">
        <f>IF(C992="","",_xlfn.XMATCH(C992,FitCurve!AE992:AE1991,1))</f>
        <v/>
      </c>
      <c r="J992" s="52" t="str">
        <f>IF(C992="","",_xlfn.XMATCH(C992,FitCurve!AF992:AF1991,-1))</f>
        <v/>
      </c>
      <c r="K992" s="52" t="str">
        <f>IF(C992="","",_xlfn.XMATCH(C992,FitCurve!AF992:AF1991,1))</f>
        <v/>
      </c>
      <c r="L992" s="3" t="str" cm="1">
        <f t="array" ref="L992">IF(C992="","",INDEX(FitCurve!$AE$3:$AE$1002,H992))</f>
        <v/>
      </c>
      <c r="M992" s="3" t="str" cm="1">
        <f t="array" ref="M992">IF(C992="","",INDEX(FitCurve!$AE$3:$AE$1002,I992))</f>
        <v/>
      </c>
      <c r="N992" s="3" t="str" cm="1">
        <f t="array" ref="N992">IF(C992="","",INDEX(FitCurve!$AF$3:$AF$1002,J992))</f>
        <v/>
      </c>
      <c r="O992" s="3" t="str" cm="1">
        <f t="array" ref="O992">IF(C992="","",INDEX(FitCurve!$AF$3:$AF$1002,K992))</f>
        <v/>
      </c>
      <c r="P992" s="3" t="str" cm="1">
        <f t="array" ref="P992">IF(C992="","",INDEX(FitCurve!$B$3:$B$1002,H992))</f>
        <v/>
      </c>
      <c r="Q992" s="3" t="str" cm="1">
        <f t="array" ref="Q992">IF(C992="","",INDEX(FitCurve!$B$3:$B$1002,I992))</f>
        <v/>
      </c>
      <c r="R992" s="3" t="str" cm="1">
        <f t="array" ref="R992">IF(C992="","",INDEX(FitCurve!$B$3:$B$1002,J992))</f>
        <v/>
      </c>
      <c r="S992" s="3" t="str" cm="1">
        <f t="array" ref="S992">IF(C992="","",INDEX(FitCurve!$B$3:$B$1002,K992))</f>
        <v/>
      </c>
    </row>
    <row r="993" spans="3:19" x14ac:dyDescent="0.25">
      <c r="C993" s="36"/>
      <c r="D993" s="3" t="str">
        <f>IF(C993="","",IF(OR(C993&gt;MAX(_xlfn.ANCHORARRAY(FitCurve!$E$3)),C993&lt;MIN(_xlfn.ANCHORARRAY(FitCurve!$E$3))),"Out of range",IF(CurveFitting!$N$3="5PL",10^(CurveFitting!$U$26-((LOG10(((CurveFitting!$U$25-CurveFitting!$U$24)/(C993-CurveFitting!$U$24))^(1/CurveFitting!$U$28)-1))/1)/CurveFitting!$U$27),
IF(CurveFitting!$N$3="4PL",10^(CurveFitting!$U$26-((LOG10((CurveFitting!$U$25-CurveFitting!$U$24)/(C993-CurveFitting!$U$24)-1))/CurveFitting!$U$27)),
IF(CurveFitting!$N$3="Linear",(C993-CurveFitting!$U$24)/CurveFitting!$U$25,
IF(CurveFitting!$N$3="Hyperbolic",CurveFitting!$U$25*C993/(CurveFitting!$U$24-C993),
IF(CurveFitting!$N$3="Exp1",CurveFitting!$U$26*LN(CurveFitting!$U$25/(CurveFitting!$U$25-C993)-CurveFitting!$U$24/(CurveFitting!$U$25-C993)),
IF(CurveFitting!$N$3="Exp2",CurveFitting!$U$26*LOG(CurveFitting!$U$24/(CurveFitting!$U$24-C993)-CurveFitting!$U$25/(CurveFitting!$U$24-C993)),""))))))))</f>
        <v/>
      </c>
      <c r="E993" s="3" t="str">
        <f>IFERROR(IF(C993="","",IF(OR(C993&gt;MAX(_xlfn.ANCHORARRAY(FitCurve!$E$3)),C993&lt;MIN(_xlfn.ANCHORARRAY(FitCurve!$E$3))),"Out of range","[ " &amp; TEXT(_xlfn.FORECAST.LINEAR(C993,R993:S993,N993:O993),"#.####") &amp; ", " &amp; TEXT(_xlfn.FORECAST.LINEAR(C993,P993:Q993,L993:M993),"#.####") &amp; " ]")),"")</f>
        <v/>
      </c>
      <c r="H993" s="52" t="str">
        <f>IF(C993="","",_xlfn.XMATCH(C993,FitCurve!AE993:AE1992,-1))</f>
        <v/>
      </c>
      <c r="I993" s="52" t="str">
        <f>IF(C993="","",_xlfn.XMATCH(C993,FitCurve!AE993:AE1992,1))</f>
        <v/>
      </c>
      <c r="J993" s="52" t="str">
        <f>IF(C993="","",_xlfn.XMATCH(C993,FitCurve!AF993:AF1992,-1))</f>
        <v/>
      </c>
      <c r="K993" s="52" t="str">
        <f>IF(C993="","",_xlfn.XMATCH(C993,FitCurve!AF993:AF1992,1))</f>
        <v/>
      </c>
      <c r="L993" s="3" t="str" cm="1">
        <f t="array" ref="L993">IF(C993="","",INDEX(FitCurve!$AE$3:$AE$1002,H993))</f>
        <v/>
      </c>
      <c r="M993" s="3" t="str" cm="1">
        <f t="array" ref="M993">IF(C993="","",INDEX(FitCurve!$AE$3:$AE$1002,I993))</f>
        <v/>
      </c>
      <c r="N993" s="3" t="str" cm="1">
        <f t="array" ref="N993">IF(C993="","",INDEX(FitCurve!$AF$3:$AF$1002,J993))</f>
        <v/>
      </c>
      <c r="O993" s="3" t="str" cm="1">
        <f t="array" ref="O993">IF(C993="","",INDEX(FitCurve!$AF$3:$AF$1002,K993))</f>
        <v/>
      </c>
      <c r="P993" s="3" t="str" cm="1">
        <f t="array" ref="P993">IF(C993="","",INDEX(FitCurve!$B$3:$B$1002,H993))</f>
        <v/>
      </c>
      <c r="Q993" s="3" t="str" cm="1">
        <f t="array" ref="Q993">IF(C993="","",INDEX(FitCurve!$B$3:$B$1002,I993))</f>
        <v/>
      </c>
      <c r="R993" s="3" t="str" cm="1">
        <f t="array" ref="R993">IF(C993="","",INDEX(FitCurve!$B$3:$B$1002,J993))</f>
        <v/>
      </c>
      <c r="S993" s="3" t="str" cm="1">
        <f t="array" ref="S993">IF(C993="","",INDEX(FitCurve!$B$3:$B$1002,K993))</f>
        <v/>
      </c>
    </row>
    <row r="994" spans="3:19" x14ac:dyDescent="0.25">
      <c r="C994" s="36"/>
      <c r="D994" s="3" t="str">
        <f>IF(C994="","",IF(OR(C994&gt;MAX(_xlfn.ANCHORARRAY(FitCurve!$E$3)),C994&lt;MIN(_xlfn.ANCHORARRAY(FitCurve!$E$3))),"Out of range",IF(CurveFitting!$N$3="5PL",10^(CurveFitting!$U$26-((LOG10(((CurveFitting!$U$25-CurveFitting!$U$24)/(C994-CurveFitting!$U$24))^(1/CurveFitting!$U$28)-1))/1)/CurveFitting!$U$27),
IF(CurveFitting!$N$3="4PL",10^(CurveFitting!$U$26-((LOG10((CurveFitting!$U$25-CurveFitting!$U$24)/(C994-CurveFitting!$U$24)-1))/CurveFitting!$U$27)),
IF(CurveFitting!$N$3="Linear",(C994-CurveFitting!$U$24)/CurveFitting!$U$25,
IF(CurveFitting!$N$3="Hyperbolic",CurveFitting!$U$25*C994/(CurveFitting!$U$24-C994),
IF(CurveFitting!$N$3="Exp1",CurveFitting!$U$26*LN(CurveFitting!$U$25/(CurveFitting!$U$25-C994)-CurveFitting!$U$24/(CurveFitting!$U$25-C994)),
IF(CurveFitting!$N$3="Exp2",CurveFitting!$U$26*LOG(CurveFitting!$U$24/(CurveFitting!$U$24-C994)-CurveFitting!$U$25/(CurveFitting!$U$24-C994)),""))))))))</f>
        <v/>
      </c>
      <c r="E994" s="3" t="str">
        <f>IFERROR(IF(C994="","",IF(OR(C994&gt;MAX(_xlfn.ANCHORARRAY(FitCurve!$E$3)),C994&lt;MIN(_xlfn.ANCHORARRAY(FitCurve!$E$3))),"Out of range","[ " &amp; TEXT(_xlfn.FORECAST.LINEAR(C994,R994:S994,N994:O994),"#.####") &amp; ", " &amp; TEXT(_xlfn.FORECAST.LINEAR(C994,P994:Q994,L994:M994),"#.####") &amp; " ]")),"")</f>
        <v/>
      </c>
      <c r="H994" s="52" t="str">
        <f>IF(C994="","",_xlfn.XMATCH(C994,FitCurve!AE994:AE1993,-1))</f>
        <v/>
      </c>
      <c r="I994" s="52" t="str">
        <f>IF(C994="","",_xlfn.XMATCH(C994,FitCurve!AE994:AE1993,1))</f>
        <v/>
      </c>
      <c r="J994" s="52" t="str">
        <f>IF(C994="","",_xlfn.XMATCH(C994,FitCurve!AF994:AF1993,-1))</f>
        <v/>
      </c>
      <c r="K994" s="52" t="str">
        <f>IF(C994="","",_xlfn.XMATCH(C994,FitCurve!AF994:AF1993,1))</f>
        <v/>
      </c>
      <c r="L994" s="3" t="str" cm="1">
        <f t="array" ref="L994">IF(C994="","",INDEX(FitCurve!$AE$3:$AE$1002,H994))</f>
        <v/>
      </c>
      <c r="M994" s="3" t="str" cm="1">
        <f t="array" ref="M994">IF(C994="","",INDEX(FitCurve!$AE$3:$AE$1002,I994))</f>
        <v/>
      </c>
      <c r="N994" s="3" t="str" cm="1">
        <f t="array" ref="N994">IF(C994="","",INDEX(FitCurve!$AF$3:$AF$1002,J994))</f>
        <v/>
      </c>
      <c r="O994" s="3" t="str" cm="1">
        <f t="array" ref="O994">IF(C994="","",INDEX(FitCurve!$AF$3:$AF$1002,K994))</f>
        <v/>
      </c>
      <c r="P994" s="3" t="str" cm="1">
        <f t="array" ref="P994">IF(C994="","",INDEX(FitCurve!$B$3:$B$1002,H994))</f>
        <v/>
      </c>
      <c r="Q994" s="3" t="str" cm="1">
        <f t="array" ref="Q994">IF(C994="","",INDEX(FitCurve!$B$3:$B$1002,I994))</f>
        <v/>
      </c>
      <c r="R994" s="3" t="str" cm="1">
        <f t="array" ref="R994">IF(C994="","",INDEX(FitCurve!$B$3:$B$1002,J994))</f>
        <v/>
      </c>
      <c r="S994" s="3" t="str" cm="1">
        <f t="array" ref="S994">IF(C994="","",INDEX(FitCurve!$B$3:$B$1002,K994))</f>
        <v/>
      </c>
    </row>
    <row r="995" spans="3:19" x14ac:dyDescent="0.25">
      <c r="C995" s="36"/>
      <c r="D995" s="3" t="str">
        <f>IF(C995="","",IF(OR(C995&gt;MAX(_xlfn.ANCHORARRAY(FitCurve!$E$3)),C995&lt;MIN(_xlfn.ANCHORARRAY(FitCurve!$E$3))),"Out of range",IF(CurveFitting!$N$3="5PL",10^(CurveFitting!$U$26-((LOG10(((CurveFitting!$U$25-CurveFitting!$U$24)/(C995-CurveFitting!$U$24))^(1/CurveFitting!$U$28)-1))/1)/CurveFitting!$U$27),
IF(CurveFitting!$N$3="4PL",10^(CurveFitting!$U$26-((LOG10((CurveFitting!$U$25-CurveFitting!$U$24)/(C995-CurveFitting!$U$24)-1))/CurveFitting!$U$27)),
IF(CurveFitting!$N$3="Linear",(C995-CurveFitting!$U$24)/CurveFitting!$U$25,
IF(CurveFitting!$N$3="Hyperbolic",CurveFitting!$U$25*C995/(CurveFitting!$U$24-C995),
IF(CurveFitting!$N$3="Exp1",CurveFitting!$U$26*LN(CurveFitting!$U$25/(CurveFitting!$U$25-C995)-CurveFitting!$U$24/(CurveFitting!$U$25-C995)),
IF(CurveFitting!$N$3="Exp2",CurveFitting!$U$26*LOG(CurveFitting!$U$24/(CurveFitting!$U$24-C995)-CurveFitting!$U$25/(CurveFitting!$U$24-C995)),""))))))))</f>
        <v/>
      </c>
      <c r="E995" s="3" t="str">
        <f>IFERROR(IF(C995="","",IF(OR(C995&gt;MAX(_xlfn.ANCHORARRAY(FitCurve!$E$3)),C995&lt;MIN(_xlfn.ANCHORARRAY(FitCurve!$E$3))),"Out of range","[ " &amp; TEXT(_xlfn.FORECAST.LINEAR(C995,R995:S995,N995:O995),"#.####") &amp; ", " &amp; TEXT(_xlfn.FORECAST.LINEAR(C995,P995:Q995,L995:M995),"#.####") &amp; " ]")),"")</f>
        <v/>
      </c>
      <c r="H995" s="52" t="str">
        <f>IF(C995="","",_xlfn.XMATCH(C995,FitCurve!AE995:AE1994,-1))</f>
        <v/>
      </c>
      <c r="I995" s="52" t="str">
        <f>IF(C995="","",_xlfn.XMATCH(C995,FitCurve!AE995:AE1994,1))</f>
        <v/>
      </c>
      <c r="J995" s="52" t="str">
        <f>IF(C995="","",_xlfn.XMATCH(C995,FitCurve!AF995:AF1994,-1))</f>
        <v/>
      </c>
      <c r="K995" s="52" t="str">
        <f>IF(C995="","",_xlfn.XMATCH(C995,FitCurve!AF995:AF1994,1))</f>
        <v/>
      </c>
      <c r="L995" s="3" t="str" cm="1">
        <f t="array" ref="L995">IF(C995="","",INDEX(FitCurve!$AE$3:$AE$1002,H995))</f>
        <v/>
      </c>
      <c r="M995" s="3" t="str" cm="1">
        <f t="array" ref="M995">IF(C995="","",INDEX(FitCurve!$AE$3:$AE$1002,I995))</f>
        <v/>
      </c>
      <c r="N995" s="3" t="str" cm="1">
        <f t="array" ref="N995">IF(C995="","",INDEX(FitCurve!$AF$3:$AF$1002,J995))</f>
        <v/>
      </c>
      <c r="O995" s="3" t="str" cm="1">
        <f t="array" ref="O995">IF(C995="","",INDEX(FitCurve!$AF$3:$AF$1002,K995))</f>
        <v/>
      </c>
      <c r="P995" s="3" t="str" cm="1">
        <f t="array" ref="P995">IF(C995="","",INDEX(FitCurve!$B$3:$B$1002,H995))</f>
        <v/>
      </c>
      <c r="Q995" s="3" t="str" cm="1">
        <f t="array" ref="Q995">IF(C995="","",INDEX(FitCurve!$B$3:$B$1002,I995))</f>
        <v/>
      </c>
      <c r="R995" s="3" t="str" cm="1">
        <f t="array" ref="R995">IF(C995="","",INDEX(FitCurve!$B$3:$B$1002,J995))</f>
        <v/>
      </c>
      <c r="S995" s="3" t="str" cm="1">
        <f t="array" ref="S995">IF(C995="","",INDEX(FitCurve!$B$3:$B$1002,K995))</f>
        <v/>
      </c>
    </row>
    <row r="996" spans="3:19" x14ac:dyDescent="0.25">
      <c r="C996" s="36"/>
      <c r="D996" s="3" t="str">
        <f>IF(C996="","",IF(OR(C996&gt;MAX(_xlfn.ANCHORARRAY(FitCurve!$E$3)),C996&lt;MIN(_xlfn.ANCHORARRAY(FitCurve!$E$3))),"Out of range",IF(CurveFitting!$N$3="5PL",10^(CurveFitting!$U$26-((LOG10(((CurveFitting!$U$25-CurveFitting!$U$24)/(C996-CurveFitting!$U$24))^(1/CurveFitting!$U$28)-1))/1)/CurveFitting!$U$27),
IF(CurveFitting!$N$3="4PL",10^(CurveFitting!$U$26-((LOG10((CurveFitting!$U$25-CurveFitting!$U$24)/(C996-CurveFitting!$U$24)-1))/CurveFitting!$U$27)),
IF(CurveFitting!$N$3="Linear",(C996-CurveFitting!$U$24)/CurveFitting!$U$25,
IF(CurveFitting!$N$3="Hyperbolic",CurveFitting!$U$25*C996/(CurveFitting!$U$24-C996),
IF(CurveFitting!$N$3="Exp1",CurveFitting!$U$26*LN(CurveFitting!$U$25/(CurveFitting!$U$25-C996)-CurveFitting!$U$24/(CurveFitting!$U$25-C996)),
IF(CurveFitting!$N$3="Exp2",CurveFitting!$U$26*LOG(CurveFitting!$U$24/(CurveFitting!$U$24-C996)-CurveFitting!$U$25/(CurveFitting!$U$24-C996)),""))))))))</f>
        <v/>
      </c>
      <c r="E996" s="3" t="str">
        <f>IFERROR(IF(C996="","",IF(OR(C996&gt;MAX(_xlfn.ANCHORARRAY(FitCurve!$E$3)),C996&lt;MIN(_xlfn.ANCHORARRAY(FitCurve!$E$3))),"Out of range","[ " &amp; TEXT(_xlfn.FORECAST.LINEAR(C996,R996:S996,N996:O996),"#.####") &amp; ", " &amp; TEXT(_xlfn.FORECAST.LINEAR(C996,P996:Q996,L996:M996),"#.####") &amp; " ]")),"")</f>
        <v/>
      </c>
      <c r="H996" s="52" t="str">
        <f>IF(C996="","",_xlfn.XMATCH(C996,FitCurve!AE996:AE1995,-1))</f>
        <v/>
      </c>
      <c r="I996" s="52" t="str">
        <f>IF(C996="","",_xlfn.XMATCH(C996,FitCurve!AE996:AE1995,1))</f>
        <v/>
      </c>
      <c r="J996" s="52" t="str">
        <f>IF(C996="","",_xlfn.XMATCH(C996,FitCurve!AF996:AF1995,-1))</f>
        <v/>
      </c>
      <c r="K996" s="52" t="str">
        <f>IF(C996="","",_xlfn.XMATCH(C996,FitCurve!AF996:AF1995,1))</f>
        <v/>
      </c>
      <c r="L996" s="3" t="str" cm="1">
        <f t="array" ref="L996">IF(C996="","",INDEX(FitCurve!$AE$3:$AE$1002,H996))</f>
        <v/>
      </c>
      <c r="M996" s="3" t="str" cm="1">
        <f t="array" ref="M996">IF(C996="","",INDEX(FitCurve!$AE$3:$AE$1002,I996))</f>
        <v/>
      </c>
      <c r="N996" s="3" t="str" cm="1">
        <f t="array" ref="N996">IF(C996="","",INDEX(FitCurve!$AF$3:$AF$1002,J996))</f>
        <v/>
      </c>
      <c r="O996" s="3" t="str" cm="1">
        <f t="array" ref="O996">IF(C996="","",INDEX(FitCurve!$AF$3:$AF$1002,K996))</f>
        <v/>
      </c>
      <c r="P996" s="3" t="str" cm="1">
        <f t="array" ref="P996">IF(C996="","",INDEX(FitCurve!$B$3:$B$1002,H996))</f>
        <v/>
      </c>
      <c r="Q996" s="3" t="str" cm="1">
        <f t="array" ref="Q996">IF(C996="","",INDEX(FitCurve!$B$3:$B$1002,I996))</f>
        <v/>
      </c>
      <c r="R996" s="3" t="str" cm="1">
        <f t="array" ref="R996">IF(C996="","",INDEX(FitCurve!$B$3:$B$1002,J996))</f>
        <v/>
      </c>
      <c r="S996" s="3" t="str" cm="1">
        <f t="array" ref="S996">IF(C996="","",INDEX(FitCurve!$B$3:$B$1002,K996))</f>
        <v/>
      </c>
    </row>
    <row r="997" spans="3:19" x14ac:dyDescent="0.25">
      <c r="C997" s="36"/>
      <c r="D997" s="3" t="str">
        <f>IF(C997="","",IF(OR(C997&gt;MAX(_xlfn.ANCHORARRAY(FitCurve!$E$3)),C997&lt;MIN(_xlfn.ANCHORARRAY(FitCurve!$E$3))),"Out of range",IF(CurveFitting!$N$3="5PL",10^(CurveFitting!$U$26-((LOG10(((CurveFitting!$U$25-CurveFitting!$U$24)/(C997-CurveFitting!$U$24))^(1/CurveFitting!$U$28)-1))/1)/CurveFitting!$U$27),
IF(CurveFitting!$N$3="4PL",10^(CurveFitting!$U$26-((LOG10((CurveFitting!$U$25-CurveFitting!$U$24)/(C997-CurveFitting!$U$24)-1))/CurveFitting!$U$27)),
IF(CurveFitting!$N$3="Linear",(C997-CurveFitting!$U$24)/CurveFitting!$U$25,
IF(CurveFitting!$N$3="Hyperbolic",CurveFitting!$U$25*C997/(CurveFitting!$U$24-C997),
IF(CurveFitting!$N$3="Exp1",CurveFitting!$U$26*LN(CurveFitting!$U$25/(CurveFitting!$U$25-C997)-CurveFitting!$U$24/(CurveFitting!$U$25-C997)),
IF(CurveFitting!$N$3="Exp2",CurveFitting!$U$26*LOG(CurveFitting!$U$24/(CurveFitting!$U$24-C997)-CurveFitting!$U$25/(CurveFitting!$U$24-C997)),""))))))))</f>
        <v/>
      </c>
      <c r="E997" s="3" t="str">
        <f>IFERROR(IF(C997="","",IF(OR(C997&gt;MAX(_xlfn.ANCHORARRAY(FitCurve!$E$3)),C997&lt;MIN(_xlfn.ANCHORARRAY(FitCurve!$E$3))),"Out of range","[ " &amp; TEXT(_xlfn.FORECAST.LINEAR(C997,R997:S997,N997:O997),"#.####") &amp; ", " &amp; TEXT(_xlfn.FORECAST.LINEAR(C997,P997:Q997,L997:M997),"#.####") &amp; " ]")),"")</f>
        <v/>
      </c>
      <c r="H997" s="52" t="str">
        <f>IF(C997="","",_xlfn.XMATCH(C997,FitCurve!AE997:AE1996,-1))</f>
        <v/>
      </c>
      <c r="I997" s="52" t="str">
        <f>IF(C997="","",_xlfn.XMATCH(C997,FitCurve!AE997:AE1996,1))</f>
        <v/>
      </c>
      <c r="J997" s="52" t="str">
        <f>IF(C997="","",_xlfn.XMATCH(C997,FitCurve!AF997:AF1996,-1))</f>
        <v/>
      </c>
      <c r="K997" s="52" t="str">
        <f>IF(C997="","",_xlfn.XMATCH(C997,FitCurve!AF997:AF1996,1))</f>
        <v/>
      </c>
      <c r="L997" s="3" t="str" cm="1">
        <f t="array" ref="L997">IF(C997="","",INDEX(FitCurve!$AE$3:$AE$1002,H997))</f>
        <v/>
      </c>
      <c r="M997" s="3" t="str" cm="1">
        <f t="array" ref="M997">IF(C997="","",INDEX(FitCurve!$AE$3:$AE$1002,I997))</f>
        <v/>
      </c>
      <c r="N997" s="3" t="str" cm="1">
        <f t="array" ref="N997">IF(C997="","",INDEX(FitCurve!$AF$3:$AF$1002,J997))</f>
        <v/>
      </c>
      <c r="O997" s="3" t="str" cm="1">
        <f t="array" ref="O997">IF(C997="","",INDEX(FitCurve!$AF$3:$AF$1002,K997))</f>
        <v/>
      </c>
      <c r="P997" s="3" t="str" cm="1">
        <f t="array" ref="P997">IF(C997="","",INDEX(FitCurve!$B$3:$B$1002,H997))</f>
        <v/>
      </c>
      <c r="Q997" s="3" t="str" cm="1">
        <f t="array" ref="Q997">IF(C997="","",INDEX(FitCurve!$B$3:$B$1002,I997))</f>
        <v/>
      </c>
      <c r="R997" s="3" t="str" cm="1">
        <f t="array" ref="R997">IF(C997="","",INDEX(FitCurve!$B$3:$B$1002,J997))</f>
        <v/>
      </c>
      <c r="S997" s="3" t="str" cm="1">
        <f t="array" ref="S997">IF(C997="","",INDEX(FitCurve!$B$3:$B$1002,K997))</f>
        <v/>
      </c>
    </row>
    <row r="998" spans="3:19" x14ac:dyDescent="0.25">
      <c r="C998" s="36"/>
      <c r="D998" s="3" t="str">
        <f>IF(C998="","",IF(OR(C998&gt;MAX(_xlfn.ANCHORARRAY(FitCurve!$E$3)),C998&lt;MIN(_xlfn.ANCHORARRAY(FitCurve!$E$3))),"Out of range",IF(CurveFitting!$N$3="5PL",10^(CurveFitting!$U$26-((LOG10(((CurveFitting!$U$25-CurveFitting!$U$24)/(C998-CurveFitting!$U$24))^(1/CurveFitting!$U$28)-1))/1)/CurveFitting!$U$27),
IF(CurveFitting!$N$3="4PL",10^(CurveFitting!$U$26-((LOG10((CurveFitting!$U$25-CurveFitting!$U$24)/(C998-CurveFitting!$U$24)-1))/CurveFitting!$U$27)),
IF(CurveFitting!$N$3="Linear",(C998-CurveFitting!$U$24)/CurveFitting!$U$25,
IF(CurveFitting!$N$3="Hyperbolic",CurveFitting!$U$25*C998/(CurveFitting!$U$24-C998),
IF(CurveFitting!$N$3="Exp1",CurveFitting!$U$26*LN(CurveFitting!$U$25/(CurveFitting!$U$25-C998)-CurveFitting!$U$24/(CurveFitting!$U$25-C998)),
IF(CurveFitting!$N$3="Exp2",CurveFitting!$U$26*LOG(CurveFitting!$U$24/(CurveFitting!$U$24-C998)-CurveFitting!$U$25/(CurveFitting!$U$24-C998)),""))))))))</f>
        <v/>
      </c>
      <c r="E998" s="3" t="str">
        <f>IFERROR(IF(C998="","",IF(OR(C998&gt;MAX(_xlfn.ANCHORARRAY(FitCurve!$E$3)),C998&lt;MIN(_xlfn.ANCHORARRAY(FitCurve!$E$3))),"Out of range","[ " &amp; TEXT(_xlfn.FORECAST.LINEAR(C998,R998:S998,N998:O998),"#.####") &amp; ", " &amp; TEXT(_xlfn.FORECAST.LINEAR(C998,P998:Q998,L998:M998),"#.####") &amp; " ]")),"")</f>
        <v/>
      </c>
      <c r="H998" s="52" t="str">
        <f>IF(C998="","",_xlfn.XMATCH(C998,FitCurve!AE998:AE1997,-1))</f>
        <v/>
      </c>
      <c r="I998" s="52" t="str">
        <f>IF(C998="","",_xlfn.XMATCH(C998,FitCurve!AE998:AE1997,1))</f>
        <v/>
      </c>
      <c r="J998" s="52" t="str">
        <f>IF(C998="","",_xlfn.XMATCH(C998,FitCurve!AF998:AF1997,-1))</f>
        <v/>
      </c>
      <c r="K998" s="52" t="str">
        <f>IF(C998="","",_xlfn.XMATCH(C998,FitCurve!AF998:AF1997,1))</f>
        <v/>
      </c>
      <c r="L998" s="3" t="str" cm="1">
        <f t="array" ref="L998">IF(C998="","",INDEX(FitCurve!$AE$3:$AE$1002,H998))</f>
        <v/>
      </c>
      <c r="M998" s="3" t="str" cm="1">
        <f t="array" ref="M998">IF(C998="","",INDEX(FitCurve!$AE$3:$AE$1002,I998))</f>
        <v/>
      </c>
      <c r="N998" s="3" t="str" cm="1">
        <f t="array" ref="N998">IF(C998="","",INDEX(FitCurve!$AF$3:$AF$1002,J998))</f>
        <v/>
      </c>
      <c r="O998" s="3" t="str" cm="1">
        <f t="array" ref="O998">IF(C998="","",INDEX(FitCurve!$AF$3:$AF$1002,K998))</f>
        <v/>
      </c>
      <c r="P998" s="3" t="str" cm="1">
        <f t="array" ref="P998">IF(C998="","",INDEX(FitCurve!$B$3:$B$1002,H998))</f>
        <v/>
      </c>
      <c r="Q998" s="3" t="str" cm="1">
        <f t="array" ref="Q998">IF(C998="","",INDEX(FitCurve!$B$3:$B$1002,I998))</f>
        <v/>
      </c>
      <c r="R998" s="3" t="str" cm="1">
        <f t="array" ref="R998">IF(C998="","",INDEX(FitCurve!$B$3:$B$1002,J998))</f>
        <v/>
      </c>
      <c r="S998" s="3" t="str" cm="1">
        <f t="array" ref="S998">IF(C998="","",INDEX(FitCurve!$B$3:$B$1002,K998))</f>
        <v/>
      </c>
    </row>
    <row r="999" spans="3:19" x14ac:dyDescent="0.25">
      <c r="C999" s="36"/>
      <c r="D999" s="3" t="str">
        <f>IF(C999="","",IF(OR(C999&gt;MAX(_xlfn.ANCHORARRAY(FitCurve!$E$3)),C999&lt;MIN(_xlfn.ANCHORARRAY(FitCurve!$E$3))),"Out of range",IF(CurveFitting!$N$3="5PL",10^(CurveFitting!$U$26-((LOG10(((CurveFitting!$U$25-CurveFitting!$U$24)/(C999-CurveFitting!$U$24))^(1/CurveFitting!$U$28)-1))/1)/CurveFitting!$U$27),
IF(CurveFitting!$N$3="4PL",10^(CurveFitting!$U$26-((LOG10((CurveFitting!$U$25-CurveFitting!$U$24)/(C999-CurveFitting!$U$24)-1))/CurveFitting!$U$27)),
IF(CurveFitting!$N$3="Linear",(C999-CurveFitting!$U$24)/CurveFitting!$U$25,
IF(CurveFitting!$N$3="Hyperbolic",CurveFitting!$U$25*C999/(CurveFitting!$U$24-C999),
IF(CurveFitting!$N$3="Exp1",CurveFitting!$U$26*LN(CurveFitting!$U$25/(CurveFitting!$U$25-C999)-CurveFitting!$U$24/(CurveFitting!$U$25-C999)),
IF(CurveFitting!$N$3="Exp2",CurveFitting!$U$26*LOG(CurveFitting!$U$24/(CurveFitting!$U$24-C999)-CurveFitting!$U$25/(CurveFitting!$U$24-C999)),""))))))))</f>
        <v/>
      </c>
      <c r="E999" s="3" t="str">
        <f>IFERROR(IF(C999="","",IF(OR(C999&gt;MAX(_xlfn.ANCHORARRAY(FitCurve!$E$3)),C999&lt;MIN(_xlfn.ANCHORARRAY(FitCurve!$E$3))),"Out of range","[ " &amp; TEXT(_xlfn.FORECAST.LINEAR(C999,R999:S999,N999:O999),"#.####") &amp; ", " &amp; TEXT(_xlfn.FORECAST.LINEAR(C999,P999:Q999,L999:M999),"#.####") &amp; " ]")),"")</f>
        <v/>
      </c>
      <c r="H999" s="52" t="str">
        <f>IF(C999="","",_xlfn.XMATCH(C999,FitCurve!AE999:AE1998,-1))</f>
        <v/>
      </c>
      <c r="I999" s="52" t="str">
        <f>IF(C999="","",_xlfn.XMATCH(C999,FitCurve!AE999:AE1998,1))</f>
        <v/>
      </c>
      <c r="J999" s="52" t="str">
        <f>IF(C999="","",_xlfn.XMATCH(C999,FitCurve!AF999:AF1998,-1))</f>
        <v/>
      </c>
      <c r="K999" s="52" t="str">
        <f>IF(C999="","",_xlfn.XMATCH(C999,FitCurve!AF999:AF1998,1))</f>
        <v/>
      </c>
      <c r="L999" s="3" t="str" cm="1">
        <f t="array" ref="L999">IF(C999="","",INDEX(FitCurve!$AE$3:$AE$1002,H999))</f>
        <v/>
      </c>
      <c r="M999" s="3" t="str" cm="1">
        <f t="array" ref="M999">IF(C999="","",INDEX(FitCurve!$AE$3:$AE$1002,I999))</f>
        <v/>
      </c>
      <c r="N999" s="3" t="str" cm="1">
        <f t="array" ref="N999">IF(C999="","",INDEX(FitCurve!$AF$3:$AF$1002,J999))</f>
        <v/>
      </c>
      <c r="O999" s="3" t="str" cm="1">
        <f t="array" ref="O999">IF(C999="","",INDEX(FitCurve!$AF$3:$AF$1002,K999))</f>
        <v/>
      </c>
      <c r="P999" s="3" t="str" cm="1">
        <f t="array" ref="P999">IF(C999="","",INDEX(FitCurve!$B$3:$B$1002,H999))</f>
        <v/>
      </c>
      <c r="Q999" s="3" t="str" cm="1">
        <f t="array" ref="Q999">IF(C999="","",INDEX(FitCurve!$B$3:$B$1002,I999))</f>
        <v/>
      </c>
      <c r="R999" s="3" t="str" cm="1">
        <f t="array" ref="R999">IF(C999="","",INDEX(FitCurve!$B$3:$B$1002,J999))</f>
        <v/>
      </c>
      <c r="S999" s="3" t="str" cm="1">
        <f t="array" ref="S999">IF(C999="","",INDEX(FitCurve!$B$3:$B$1002,K999))</f>
        <v/>
      </c>
    </row>
    <row r="1000" spans="3:19" x14ac:dyDescent="0.25">
      <c r="C1000" s="36"/>
      <c r="D1000" s="3" t="str">
        <f>IF(C1000="","",IF(OR(C1000&gt;MAX(_xlfn.ANCHORARRAY(FitCurve!$E$3)),C1000&lt;MIN(_xlfn.ANCHORARRAY(FitCurve!$E$3))),"Out of range",IF(CurveFitting!$N$3="5PL",10^(CurveFitting!$U$26-((LOG10(((CurveFitting!$U$25-CurveFitting!$U$24)/(C1000-CurveFitting!$U$24))^(1/CurveFitting!$U$28)-1))/1)/CurveFitting!$U$27),
IF(CurveFitting!$N$3="4PL",10^(CurveFitting!$U$26-((LOG10((CurveFitting!$U$25-CurveFitting!$U$24)/(C1000-CurveFitting!$U$24)-1))/CurveFitting!$U$27)),
IF(CurveFitting!$N$3="Linear",(C1000-CurveFitting!$U$24)/CurveFitting!$U$25,
IF(CurveFitting!$N$3="Hyperbolic",CurveFitting!$U$25*C1000/(CurveFitting!$U$24-C1000),
IF(CurveFitting!$N$3="Exp1",CurveFitting!$U$26*LN(CurveFitting!$U$25/(CurveFitting!$U$25-C1000)-CurveFitting!$U$24/(CurveFitting!$U$25-C1000)),
IF(CurveFitting!$N$3="Exp2",CurveFitting!$U$26*LOG(CurveFitting!$U$24/(CurveFitting!$U$24-C1000)-CurveFitting!$U$25/(CurveFitting!$U$24-C1000)),""))))))))</f>
        <v/>
      </c>
      <c r="E1000" s="3" t="str">
        <f>IFERROR(IF(C1000="","",IF(OR(C1000&gt;MAX(_xlfn.ANCHORARRAY(FitCurve!$E$3)),C1000&lt;MIN(_xlfn.ANCHORARRAY(FitCurve!$E$3))),"Out of range","[ " &amp; TEXT(_xlfn.FORECAST.LINEAR(C1000,R1000:S1000,N1000:O1000),"#.####") &amp; ", " &amp; TEXT(_xlfn.FORECAST.LINEAR(C1000,P1000:Q1000,L1000:M1000),"#.####") &amp; " ]")),"")</f>
        <v/>
      </c>
      <c r="H1000" s="52" t="str">
        <f>IF(C1000="","",_xlfn.XMATCH(C1000,FitCurve!AE1000:AE1999,-1))</f>
        <v/>
      </c>
      <c r="I1000" s="52" t="str">
        <f>IF(C1000="","",_xlfn.XMATCH(C1000,FitCurve!AE1000:AE1999,1))</f>
        <v/>
      </c>
      <c r="J1000" s="52" t="str">
        <f>IF(C1000="","",_xlfn.XMATCH(C1000,FitCurve!AF1000:AF1999,-1))</f>
        <v/>
      </c>
      <c r="K1000" s="52" t="str">
        <f>IF(C1000="","",_xlfn.XMATCH(C1000,FitCurve!AF1000:AF1999,1))</f>
        <v/>
      </c>
      <c r="L1000" s="3" t="str" cm="1">
        <f t="array" ref="L1000">IF(C1000="","",INDEX(FitCurve!$AE$3:$AE$1002,H1000))</f>
        <v/>
      </c>
      <c r="M1000" s="3" t="str" cm="1">
        <f t="array" ref="M1000">IF(C1000="","",INDEX(FitCurve!$AE$3:$AE$1002,I1000))</f>
        <v/>
      </c>
      <c r="N1000" s="3" t="str" cm="1">
        <f t="array" ref="N1000">IF(C1000="","",INDEX(FitCurve!$AF$3:$AF$1002,J1000))</f>
        <v/>
      </c>
      <c r="O1000" s="3" t="str" cm="1">
        <f t="array" ref="O1000">IF(C1000="","",INDEX(FitCurve!$AF$3:$AF$1002,K1000))</f>
        <v/>
      </c>
      <c r="P1000" s="3" t="str" cm="1">
        <f t="array" ref="P1000">IF(C1000="","",INDEX(FitCurve!$B$3:$B$1002,H1000))</f>
        <v/>
      </c>
      <c r="Q1000" s="3" t="str" cm="1">
        <f t="array" ref="Q1000">IF(C1000="","",INDEX(FitCurve!$B$3:$B$1002,I1000))</f>
        <v/>
      </c>
      <c r="R1000" s="3" t="str" cm="1">
        <f t="array" ref="R1000">IF(C1000="","",INDEX(FitCurve!$B$3:$B$1002,J1000))</f>
        <v/>
      </c>
      <c r="S1000" s="3" t="str" cm="1">
        <f t="array" ref="S1000">IF(C1000="","",INDEX(FitCurve!$B$3:$B$1002,K1000))</f>
        <v/>
      </c>
    </row>
    <row r="1001" spans="3:19" x14ac:dyDescent="0.25">
      <c r="C1001" s="36"/>
      <c r="D1001" s="3" t="str">
        <f>IF(C1001="","",IF(OR(C1001&gt;MAX(_xlfn.ANCHORARRAY(FitCurve!$E$3)),C1001&lt;MIN(_xlfn.ANCHORARRAY(FitCurve!$E$3))),"Out of range",IF(CurveFitting!$N$3="5PL",10^(CurveFitting!$U$26-((LOG10(((CurveFitting!$U$25-CurveFitting!$U$24)/(C1001-CurveFitting!$U$24))^(1/CurveFitting!$U$28)-1))/1)/CurveFitting!$U$27),
IF(CurveFitting!$N$3="4PL",10^(CurveFitting!$U$26-((LOG10((CurveFitting!$U$25-CurveFitting!$U$24)/(C1001-CurveFitting!$U$24)-1))/CurveFitting!$U$27)),
IF(CurveFitting!$N$3="Linear",(C1001-CurveFitting!$U$24)/CurveFitting!$U$25,
IF(CurveFitting!$N$3="Hyperbolic",CurveFitting!$U$25*C1001/(CurveFitting!$U$24-C1001),
IF(CurveFitting!$N$3="Exp1",CurveFitting!$U$26*LN(CurveFitting!$U$25/(CurveFitting!$U$25-C1001)-CurveFitting!$U$24/(CurveFitting!$U$25-C1001)),
IF(CurveFitting!$N$3="Exp2",CurveFitting!$U$26*LOG(CurveFitting!$U$24/(CurveFitting!$U$24-C1001)-CurveFitting!$U$25/(CurveFitting!$U$24-C1001)),""))))))))</f>
        <v/>
      </c>
      <c r="E1001" s="3" t="str">
        <f>IFERROR(IF(C1001="","",IF(OR(C1001&gt;MAX(_xlfn.ANCHORARRAY(FitCurve!$E$3)),C1001&lt;MIN(_xlfn.ANCHORARRAY(FitCurve!$E$3))),"Out of range","[ " &amp; TEXT(_xlfn.FORECAST.LINEAR(C1001,R1001:S1001,N1001:O1001),"#.####") &amp; ", " &amp; TEXT(_xlfn.FORECAST.LINEAR(C1001,P1001:Q1001,L1001:M1001),"#.####") &amp; " ]")),"")</f>
        <v/>
      </c>
      <c r="H1001" s="52" t="str">
        <f>IF(C1001="","",_xlfn.XMATCH(C1001,FitCurve!AE1001:AE2000,-1))</f>
        <v/>
      </c>
      <c r="I1001" s="52" t="str">
        <f>IF(C1001="","",_xlfn.XMATCH(C1001,FitCurve!AE1001:AE2000,1))</f>
        <v/>
      </c>
      <c r="J1001" s="52" t="str">
        <f>IF(C1001="","",_xlfn.XMATCH(C1001,FitCurve!AF1001:AF2000,-1))</f>
        <v/>
      </c>
      <c r="K1001" s="52" t="str">
        <f>IF(C1001="","",_xlfn.XMATCH(C1001,FitCurve!AF1001:AF2000,1))</f>
        <v/>
      </c>
      <c r="L1001" s="3" t="str" cm="1">
        <f t="array" ref="L1001">IF(C1001="","",INDEX(FitCurve!$AE$3:$AE$1002,H1001))</f>
        <v/>
      </c>
      <c r="M1001" s="3" t="str" cm="1">
        <f t="array" ref="M1001">IF(C1001="","",INDEX(FitCurve!$AE$3:$AE$1002,I1001))</f>
        <v/>
      </c>
      <c r="N1001" s="3" t="str" cm="1">
        <f t="array" ref="N1001">IF(C1001="","",INDEX(FitCurve!$AF$3:$AF$1002,J1001))</f>
        <v/>
      </c>
      <c r="O1001" s="3" t="str" cm="1">
        <f t="array" ref="O1001">IF(C1001="","",INDEX(FitCurve!$AF$3:$AF$1002,K1001))</f>
        <v/>
      </c>
      <c r="P1001" s="3" t="str" cm="1">
        <f t="array" ref="P1001">IF(C1001="","",INDEX(FitCurve!$B$3:$B$1002,H1001))</f>
        <v/>
      </c>
      <c r="Q1001" s="3" t="str" cm="1">
        <f t="array" ref="Q1001">IF(C1001="","",INDEX(FitCurve!$B$3:$B$1002,I1001))</f>
        <v/>
      </c>
      <c r="R1001" s="3" t="str" cm="1">
        <f t="array" ref="R1001">IF(C1001="","",INDEX(FitCurve!$B$3:$B$1002,J1001))</f>
        <v/>
      </c>
      <c r="S1001" s="3" t="str" cm="1">
        <f t="array" ref="S1001">IF(C1001="","",INDEX(FitCurve!$B$3:$B$1002,K1001))</f>
        <v/>
      </c>
    </row>
    <row r="1002" spans="3:19" x14ac:dyDescent="0.25">
      <c r="C1002" s="36"/>
      <c r="D1002" s="3" t="str">
        <f>IF(C1002="","",IF(OR(C1002&gt;MAX(_xlfn.ANCHORARRAY(FitCurve!$E$3)),C1002&lt;MIN(_xlfn.ANCHORARRAY(FitCurve!$E$3))),"Out of range",IF(CurveFitting!$N$3="5PL",10^(CurveFitting!$U$26-((LOG10(((CurveFitting!$U$25-CurveFitting!$U$24)/(C1002-CurveFitting!$U$24))^(1/CurveFitting!$U$28)-1))/1)/CurveFitting!$U$27),
IF(CurveFitting!$N$3="4PL",10^(CurveFitting!$U$26-((LOG10((CurveFitting!$U$25-CurveFitting!$U$24)/(C1002-CurveFitting!$U$24)-1))/CurveFitting!$U$27)),
IF(CurveFitting!$N$3="Linear",(C1002-CurveFitting!$U$24)/CurveFitting!$U$25,
IF(CurveFitting!$N$3="Hyperbolic",CurveFitting!$U$25*C1002/(CurveFitting!$U$24-C1002),
IF(CurveFitting!$N$3="Exp1",CurveFitting!$U$26*LN(CurveFitting!$U$25/(CurveFitting!$U$25-C1002)-CurveFitting!$U$24/(CurveFitting!$U$25-C1002)),
IF(CurveFitting!$N$3="Exp2",CurveFitting!$U$26*LOG(CurveFitting!$U$24/(CurveFitting!$U$24-C1002)-CurveFitting!$U$25/(CurveFitting!$U$24-C1002)),""))))))))</f>
        <v/>
      </c>
      <c r="E1002" s="3" t="str">
        <f>IFERROR(IF(C1002="","",IF(OR(C1002&gt;MAX(_xlfn.ANCHORARRAY(FitCurve!$E$3)),C1002&lt;MIN(_xlfn.ANCHORARRAY(FitCurve!$E$3))),"Out of range","[ " &amp; TEXT(_xlfn.FORECAST.LINEAR(C1002,R1002:S1002,N1002:O1002),"#.####") &amp; ", " &amp; TEXT(_xlfn.FORECAST.LINEAR(C1002,P1002:Q1002,L1002:M1002),"#.####") &amp; " ]")),"")</f>
        <v/>
      </c>
      <c r="H1002" s="52" t="str">
        <f>IF(C1002="","",_xlfn.XMATCH(C1002,FitCurve!AE1002:AE2001,-1))</f>
        <v/>
      </c>
      <c r="I1002" s="52" t="str">
        <f>IF(C1002="","",_xlfn.XMATCH(C1002,FitCurve!AE1002:AE2001,1))</f>
        <v/>
      </c>
      <c r="J1002" s="52" t="str">
        <f>IF(C1002="","",_xlfn.XMATCH(C1002,FitCurve!AF1002:AF2001,-1))</f>
        <v/>
      </c>
      <c r="K1002" s="52" t="str">
        <f>IF(C1002="","",_xlfn.XMATCH(C1002,FitCurve!AF1002:AF2001,1))</f>
        <v/>
      </c>
      <c r="L1002" s="3" t="str" cm="1">
        <f t="array" ref="L1002">IF(C1002="","",INDEX(FitCurve!$AE$3:$AE$1002,H1002))</f>
        <v/>
      </c>
      <c r="M1002" s="3" t="str" cm="1">
        <f t="array" ref="M1002">IF(C1002="","",INDEX(FitCurve!$AE$3:$AE$1002,I1002))</f>
        <v/>
      </c>
      <c r="N1002" s="3" t="str" cm="1">
        <f t="array" ref="N1002">IF(C1002="","",INDEX(FitCurve!$AF$3:$AF$1002,J1002))</f>
        <v/>
      </c>
      <c r="O1002" s="3" t="str" cm="1">
        <f t="array" ref="O1002">IF(C1002="","",INDEX(FitCurve!$AF$3:$AF$1002,K1002))</f>
        <v/>
      </c>
      <c r="P1002" s="3" t="str" cm="1">
        <f t="array" ref="P1002">IF(C1002="","",INDEX(FitCurve!$B$3:$B$1002,H1002))</f>
        <v/>
      </c>
      <c r="Q1002" s="3" t="str" cm="1">
        <f t="array" ref="Q1002">IF(C1002="","",INDEX(FitCurve!$B$3:$B$1002,I1002))</f>
        <v/>
      </c>
      <c r="R1002" s="3" t="str" cm="1">
        <f t="array" ref="R1002">IF(C1002="","",INDEX(FitCurve!$B$3:$B$1002,J1002))</f>
        <v/>
      </c>
      <c r="S1002" s="3" t="str" cm="1">
        <f t="array" ref="S1002">IF(C1002="","",INDEX(FitCurve!$B$3:$B$1002,K1002))</f>
        <v/>
      </c>
    </row>
  </sheetData>
  <dataValidations count="1">
    <dataValidation type="custom" allowBlank="1" errorTitle="Do not Edit cell" error="Values will be automatically calculated. Do not edit cell." promptTitle="Do not edit cells" sqref="D3:E1002" xr:uid="{1B059B75-67FB-47D8-B6DF-69C020D79759}">
      <formula1>"NONE"</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6FD23-49E2-4F62-B86B-A0CF61B15F27}">
  <sheetPr codeName="Sheet3">
    <tabColor theme="4" tint="0.79998168889431442"/>
  </sheetPr>
  <dimension ref="A1:AA29"/>
  <sheetViews>
    <sheetView showGridLines="0" showRowColHeaders="0" zoomScaleNormal="100" workbookViewId="0">
      <selection activeCell="C25" sqref="C25"/>
    </sheetView>
  </sheetViews>
  <sheetFormatPr defaultRowHeight="15" x14ac:dyDescent="0.25"/>
  <cols>
    <col min="1" max="1" width="23.28515625" style="27" customWidth="1"/>
    <col min="2" max="2" width="4.28515625" style="3" customWidth="1"/>
    <col min="3" max="16384" width="9.140625" style="3"/>
  </cols>
  <sheetData>
    <row r="1" spans="1:27" s="27" customFormat="1" ht="39.950000000000003" customHeight="1" x14ac:dyDescent="0.25">
      <c r="B1" s="38" t="s">
        <v>43</v>
      </c>
      <c r="C1" s="46"/>
      <c r="D1" s="46"/>
      <c r="E1" s="28"/>
      <c r="F1" s="28"/>
      <c r="G1" s="48"/>
      <c r="H1" s="28"/>
      <c r="I1" s="28"/>
      <c r="J1" s="28"/>
      <c r="R1" s="28"/>
      <c r="S1" s="28"/>
      <c r="T1" s="28"/>
    </row>
    <row r="2" spans="1:27" ht="39.950000000000003" customHeight="1" x14ac:dyDescent="0.25">
      <c r="A2" s="29"/>
      <c r="B2" s="30"/>
      <c r="C2" s="51"/>
      <c r="D2" s="43"/>
      <c r="E2" s="6"/>
      <c r="F2" s="6"/>
      <c r="G2" s="4"/>
      <c r="AA2" s="11"/>
    </row>
    <row r="21" spans="3:19" ht="18.75" x14ac:dyDescent="0.3">
      <c r="K21" s="53"/>
      <c r="S21" s="53"/>
    </row>
    <row r="24" spans="3:19" ht="15.75" x14ac:dyDescent="0.25">
      <c r="C24" s="54" t="s">
        <v>44</v>
      </c>
    </row>
    <row r="25" spans="3:19" x14ac:dyDescent="0.25">
      <c r="C25" s="59" t="str">
        <f>HYPERLINK("https://www.youtube-nocookie.com/embed/sfpjqXvBa-s")</f>
        <v>https://www.youtube-nocookie.com/embed/sfpjqXvBa-s</v>
      </c>
    </row>
    <row r="28" spans="3:19" x14ac:dyDescent="0.25">
      <c r="C28" s="3" t="s">
        <v>49</v>
      </c>
    </row>
    <row r="29" spans="3:19" x14ac:dyDescent="0.25">
      <c r="C29" s="55" t="s">
        <v>50</v>
      </c>
    </row>
  </sheetData>
  <conditionalFormatting sqref="O1">
    <cfRule type="expression" dxfId="1" priority="4">
      <formula>(ROW(O1:S5)-2)=$I$6</formula>
    </cfRule>
  </conditionalFormatting>
  <conditionalFormatting sqref="N1">
    <cfRule type="expression" dxfId="0" priority="5">
      <formula>(ROW(N1:Q5)-2)=$I$6</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BAC14-FE6F-4591-A6A1-3D139242D3EF}">
  <sheetPr codeName="Sheet4"/>
  <dimension ref="A1:AF1002"/>
  <sheetViews>
    <sheetView zoomScale="130" zoomScaleNormal="130" workbookViewId="0">
      <selection activeCell="D12" sqref="D12"/>
    </sheetView>
  </sheetViews>
  <sheetFormatPr defaultRowHeight="15" x14ac:dyDescent="0.25"/>
  <cols>
    <col min="3" max="3" width="26" customWidth="1"/>
    <col min="19" max="19" width="12" bestFit="1" customWidth="1"/>
    <col min="29" max="29" width="12" bestFit="1" customWidth="1"/>
  </cols>
  <sheetData>
    <row r="1" spans="1:32" x14ac:dyDescent="0.25">
      <c r="B1" s="1" t="s">
        <v>8</v>
      </c>
      <c r="R1" s="7" t="s">
        <v>18</v>
      </c>
      <c r="S1" s="7"/>
      <c r="T1" s="7"/>
      <c r="U1" s="7"/>
      <c r="V1" s="8"/>
    </row>
    <row r="2" spans="1:32" ht="27.75" customHeight="1" x14ac:dyDescent="0.25">
      <c r="B2" t="s">
        <v>7</v>
      </c>
      <c r="C2" s="2" t="s">
        <v>14</v>
      </c>
      <c r="E2" t="s">
        <v>0</v>
      </c>
      <c r="R2" s="3" t="str">
        <f>"df/d" &amp; K3</f>
        <v>df/dBottom</v>
      </c>
      <c r="S2" s="3" t="str">
        <f>"df/d" &amp; K4</f>
        <v>df/dTop</v>
      </c>
      <c r="T2" s="3" t="str">
        <f>"df/d" &amp; K5</f>
        <v>df/dlogEC50</v>
      </c>
      <c r="U2" s="3" t="str">
        <f>"df/d" &amp; K6</f>
        <v>df/dHill Slope</v>
      </c>
      <c r="V2" s="3" t="str">
        <f>"df/d" &amp; K7</f>
        <v>df/d</v>
      </c>
      <c r="X2" t="s">
        <v>19</v>
      </c>
      <c r="AC2" t="s">
        <v>20</v>
      </c>
      <c r="AD2" t="s">
        <v>21</v>
      </c>
      <c r="AE2" t="str">
        <f>CurveFitting!N6*100 &amp; "% lower band"</f>
        <v>95% lower band</v>
      </c>
      <c r="AF2" t="str">
        <f>CurveFitting!N6*100 &amp; "% upper band"</f>
        <v>95% upper band</v>
      </c>
    </row>
    <row r="3" spans="1:32" x14ac:dyDescent="0.25">
      <c r="A3" cm="1">
        <f t="array" ref="A3:A13">_xlfn.UNIQUE(_xlfn._xlws.FILTER(CurveFitting!G3:G1002,CurveFitting!G3:G1002&lt;&gt;"",""))</f>
        <v>10</v>
      </c>
      <c r="B3">
        <f>IF(OR(CurveFitting!$N$3="4PL",CurveFitting!$N$3="5PL"),10^(C3),C3)</f>
        <v>1.6918199999999974E-4</v>
      </c>
      <c r="C3">
        <f>IF(OR(CurveFitting!N3="4PL",CurveFitting!N3="5PL"),LOG10(MIN(_xlfn.ANCHORARRAY(A3))),MIN(_xlfn.ANCHORARRAY(A3)))</f>
        <v>-3.7716458452953265</v>
      </c>
      <c r="E3" cm="1">
        <f t="array" ref="E3:E103">IF(B3="","",IF(CurveFitting!$N$3="4PL",CurveFitting!$U$24+(CurveFitting!$U$25-CurveFitting!$U$24)/(1+10^((CurveFitting!$U$26-LOG10(INDEX(B3:B1003,_xlfn.SEQUENCE(101))))*CurveFitting!$U$27)),
IF(CurveFitting!$N$3="5PL",CurveFitting!$U$24+(CurveFitting!$U$25-CurveFitting!$U$24)/(1+10^((CurveFitting!$U$26-LOG10(INDEX(B3:B1003,_xlfn.SEQUENCE(101))))*CurveFitting!$U$27))^CurveFitting!$U$28,
IF(CurveFitting!$N$3="Linear",CurveFitting!$U$24+CurveFitting!$U$25*INDEX(B3:B1002,_xlfn.SEQUENCE(101)),
IF(CurveFitting!$N$3="Hyperbolic",CurveFitting!$U$24*INDEX(B3:B1002,_xlfn.SEQUENCE(101))/(CurveFitting!$U$25+INDEX(B3:B1002,_xlfn.SEQUENCE(101))),
IF(CurveFitting!$N$3="Exp1",(CurveFitting!$U$24-CurveFitting!$U$25)*EXP(-INDEX(B3:B1002,_xlfn.SEQUENCE(101))/CurveFitting!$U$26)+CurveFitting!$U$25,
IF(CurveFitting!$N$3="Exp2",CurveFitting!$U$25+(CurveFitting!$U$24-CurveFitting!$U$25)*(1-EXP(-INDEX(B3:B1002,_xlfn.SEQUENCE(101))/CurveFitting!$U$26)),"")))))))</f>
        <v>36153.516820903074</v>
      </c>
      <c r="F3">
        <f>MAX(E3:E1002)</f>
        <v>247229.69547012093</v>
      </c>
      <c r="H3">
        <v>101</v>
      </c>
      <c r="K3" t="str" cm="1">
        <f t="array" ref="K3:K6">IF(CurveFitting!N3="4PL",{"Bottom";"Top";"logEC50";"Hill Slope"},"") &amp;
IF(CurveFitting!N3="5PL",{"Bottom";"Top";"logEC50";"Hill Slope";"Asymmetry"},"") &amp;
IF(CurveFitting!N3="Hyperbolic",{"Vmax";"Kd"},"") &amp;
IF(CurveFitting!N3="Linear",{"Intercept";"Slope"},"") &amp;
IF(CurveFitting!N3="Exp1",{"Y0";"Offset";"Tau"},"") &amp;
IF(CurveFitting!N3="Exp2",{"Y0";"Offset";"Tau"},"")</f>
        <v>Bottom</v>
      </c>
      <c r="M3" cm="1">
        <f t="array" ref="M3:M7">CurveFitting!U24:U28</f>
        <v>36113.247894688699</v>
      </c>
      <c r="R3" s="3" cm="1">
        <f t="array" ref="R3:R103">IF(B3="","",IF(CurveFitting!N3="4PL",1-1/(10^($M$6*($M$5-LOG10(INDEX(B3:B1002,_xlfn.SEQUENCE(101)))))+1),
IF(CurveFitting!N3="Linear",_xlfn.SEQUENCE(101,1,1,0),
IF(CurveFitting!N3="Hyperbolic",INDEX(B3:B1002,_xlfn.SEQUENCE(101))/(INDEX(B3:B1002,_xlfn.SEQUENCE(101))+$M$4),
IF(CurveFitting!N3="5PL",1-1/(10^($M$6*($M$5-LOG10(INDEX(B3:B1002,_xlfn.SEQUENCE(101)))))+1)^$M$7,
IF(CurveFitting!N3="Exp1",EXP(-INDEX(B3:B1002,_xlfn.SEQUENCE(101))/$M$5),
IF(CurveFitting!N3="Exp2",1-EXP(-INDEX(B3:B1002,_xlfn.SEQUENCE(101))/$M$5),"")))))))</f>
        <v>0.99980956158623813</v>
      </c>
      <c r="S3" s="3" cm="1">
        <f t="array" ref="S3:S103">IF(B3="","",IF(CurveFitting!N3="4PL",1/(10^($M$6*($M$5-LOG10(INDEX(B3:B1002,_xlfn.SEQUENCE(101)))))+1),
IF(CurveFitting!N3="Linear",INDEX(B3:B1002,_xlfn.SEQUENCE(101)),
IF(CurveFitting!N3="Hyperbolic",-$M$3*INDEX(B3:B1002,_xlfn.SEQUENCE(101))/(INDEX(B3:B1002,_xlfn.SEQUENCE(101))+$M$4)^2,
IF(CurveFitting!N3="5PL",1/(10^($M$6*($M$5-LOG10(INDEX(B3:B1002,_xlfn.SEQUENCE(101)))))+1)^$M$7,
IF(CurveFitting!N3="Exp1",1-EXP(-INDEX(B3:B1002,_xlfn.SEQUENCE(101))/$M$5),
IF(CurveFitting!N3="Exp2",EXP(-INDEX(B3:B1002,_xlfn.SEQUENCE(101))/$M$5),"")))))))</f>
        <v>1.904384137618574E-4</v>
      </c>
      <c r="T3" s="3" cm="1">
        <f t="array" ref="T3:T103">IF(B3="","",IF(CurveFitting!N3="4PL",-(LN(10)*$M$6*($M$4-$M$3)*10^($M$6*($M$5-LOG10(INDEX(B3:B1002,_xlfn.SEQUENCE(101))))))/(10^($M$6*($M$5-LOG10(INDEX(B3:B1002,_xlfn.SEQUENCE(101)))))+1)^2,
IF(CurveFitting!N3="5PL",-LN(10)*$M$7*$M$6*($M$4-$M$3)*10^($M$6*($M$5-LOG10(INDEX(B3:B1002,_xlfn.SEQUENCE(101)))))*(10^($M$6*($M$5-LOG10(INDEX(B3:B1002,_xlfn.SEQUENCE(101)))))+1)^(-$M$7-1),
IF(CurveFitting!N3="Exp1",(($M$3-$M$4)*INDEX(B3:B1002,_xlfn.SEQUENCE(101))*EXP(-INDEX(B3:B1002,_xlfn.SEQUENCE(101))/$M$5))/$M$5^2,
IF(CurveFitting!N3="Exp2",-(($M$3-$M$4)*INDEX(B3:B1002,_xlfn.SEQUENCE(101))*EXP(-INDEX(B3:B1002,_xlfn.SEQUENCE(101))/$M$5))/$M$5^2,"")))))</f>
        <v>-126.60648981814909</v>
      </c>
      <c r="U3" s="3" cm="1">
        <f t="array" ref="U3:U103">IF(B3="","",IF(CurveFitting!N3="4PL",-(LN(10)*($M$4-$M$3)*10^($M$6*($M$5-LOG10(INDEX(B3:B1002,_xlfn.SEQUENCE(101)))))*($M$5-LOG10(INDEX(B3:B1002,_xlfn.SEQUENCE(101)))))/(10^($M$6*($M$5-LOG10(INDEX(B3:B1002,_xlfn.SEQUENCE(101)))))+1)^2,
IF(CurveFitting!N3="5PL",-LN(10)*$M$7*($M$4-$M$3)*10^($M$6*($M$5-LOG10(INDEX(B3:B1002,_xlfn.SEQUENCE(101)))))*(10^($M$6*($M$5-LOG10(INDEX(B3:B1002,_xlfn.SEQUENCE(101)))))+1)^(-$M$7-1)*($M$5-LOG10(INDEX(B3:B1002,_xlfn.SEQUENCE(101)))),"")))</f>
        <v>-252.52944060453035</v>
      </c>
      <c r="V3" s="3" t="b" cm="1">
        <f t="array" ref="V3">IF(B3="","",IF(CurveFitting!N3="5PL",-(($M$4-$M$3)*LN(10^($M$6*($M$5-LOG10(INDEX(B3:B1002,_xlfn.SEQUENCE(101)))))+1))/(10^($M$6*($M$5-LOG10(INDEX(B3:B1002,_xlfn.SEQUENCE(101)))))+1)^$M$7))</f>
        <v>0</v>
      </c>
      <c r="X3" cm="1">
        <f t="array" ref="X3:AA103">MMULT(INDEX(R3:V1002,_xlfn.SEQUENCE(101,1),_xlfn.SEQUENCE(1,COUNTA(_xlfn.ANCHORARRAY(CurveFitting!S24)))),_xlfn.ANCHORARRAY(CurveFitting!AI13))*INDEX(R3:V1002,_xlfn.SEQUENCE(101,1),_xlfn.SEQUENCE(1,COUNTA(_xlfn.ANCHORARRAY(CurveFitting!S24))))</f>
        <v>2018626.6173456185</v>
      </c>
      <c r="Y3">
        <v>-76.947691984053705</v>
      </c>
      <c r="Z3">
        <v>-804.69519996189672</v>
      </c>
      <c r="AA3">
        <v>-9330.4212813627619</v>
      </c>
      <c r="AC3">
        <f>SUM(X3:AB3)</f>
        <v>2008414.5531723099</v>
      </c>
      <c r="AD3">
        <f>SQRT(AC3)*_xlfn.T.INV.2T(1-CurveFitting!$N$6,CurveFitting!$R$6)</f>
        <v>2804.1435062541836</v>
      </c>
      <c r="AE3">
        <f>E3-AD3</f>
        <v>33349.373314648888</v>
      </c>
      <c r="AF3">
        <f>E3+AD3</f>
        <v>38957.66032715726</v>
      </c>
    </row>
    <row r="4" spans="1:32" x14ac:dyDescent="0.25">
      <c r="A4">
        <v>3.3</v>
      </c>
      <c r="B4">
        <f>IF(OR(CurveFitting!$N$3="4PL",CurveFitting!$N$3="5PL"),10^(LOG10(B3)+($C$4-$C$3)/100),B3+($C$4-$C$3)/100)</f>
        <v>1.8882983478611139E-4</v>
      </c>
      <c r="C4">
        <f>IF(OR(CurveFitting!N3="4PL",CurveFitting!N3="5PL"),LOG10(MAX(_xlfn.ANCHORARRAY(A3))),MAX(_xlfn.ANCHORARRAY(A3)))</f>
        <v>1</v>
      </c>
      <c r="E4">
        <v>36160.034622483698</v>
      </c>
      <c r="K4" t="str">
        <v>Top</v>
      </c>
      <c r="M4">
        <v>247567.04767655209</v>
      </c>
      <c r="R4" s="3">
        <v>0.99977873782432258</v>
      </c>
      <c r="S4" s="3">
        <v>2.2126217567746133E-4</v>
      </c>
      <c r="T4" s="3">
        <v>-147.09408254974232</v>
      </c>
      <c r="U4" s="3">
        <v>-288.25463827404161</v>
      </c>
      <c r="V4" s="3"/>
      <c r="X4">
        <v>2017003.709643774</v>
      </c>
      <c r="Y4">
        <v>-88.955933749955321</v>
      </c>
      <c r="Z4">
        <v>-935.37448003792872</v>
      </c>
      <c r="AA4">
        <v>-10609.454941620503</v>
      </c>
      <c r="AC4">
        <f t="shared" ref="AC4:AC67" si="0">SUM(X4:AB4)</f>
        <v>2005369.9242883655</v>
      </c>
      <c r="AD4">
        <f>SQRT(AC4)*_xlfn.T.INV.2T(1-CurveFitting!$N$6,CurveFitting!$R$6)</f>
        <v>2802.0172484153745</v>
      </c>
      <c r="AE4">
        <f t="shared" ref="AE4:AE67" si="1">E4-AD4</f>
        <v>33358.017374068324</v>
      </c>
      <c r="AF4">
        <f t="shared" ref="AF4:AF67" si="2">E4+AD4</f>
        <v>38962.051870899071</v>
      </c>
    </row>
    <row r="5" spans="1:32" x14ac:dyDescent="0.25">
      <c r="A5">
        <v>1.1000000000000001</v>
      </c>
      <c r="B5">
        <f>IF(OR(CurveFitting!$N$3="4PL",CurveFitting!$N$3="5PL"),10^(LOG10(B4)+($C$4-$C$3)/100),B4+($C$4-$C$3)/100)</f>
        <v>2.1075945730249156E-4</v>
      </c>
      <c r="E5">
        <v>36167.607103650291</v>
      </c>
      <c r="K5" t="str">
        <v>logEC50</v>
      </c>
      <c r="M5">
        <v>-1.0476339916943469</v>
      </c>
      <c r="R5" s="3">
        <v>0.99974292630816908</v>
      </c>
      <c r="S5" s="3">
        <v>2.5707369183090048E-4</v>
      </c>
      <c r="T5" s="3">
        <v>-170.89529312782551</v>
      </c>
      <c r="U5" s="3">
        <v>-328.92598233337759</v>
      </c>
      <c r="V5" s="3"/>
      <c r="X5">
        <v>2015149.9941912065</v>
      </c>
      <c r="Y5">
        <v>-102.76428336298314</v>
      </c>
      <c r="Z5">
        <v>-1087.319931893107</v>
      </c>
      <c r="AA5">
        <v>-12053.23041530495</v>
      </c>
      <c r="AC5">
        <f t="shared" si="0"/>
        <v>2001906.6795606455</v>
      </c>
      <c r="AD5">
        <f>SQRT(AC5)*_xlfn.T.INV.2T(1-CurveFitting!$N$6,CurveFitting!$R$6)</f>
        <v>2799.5966813508476</v>
      </c>
      <c r="AE5">
        <f t="shared" si="1"/>
        <v>33368.010422299441</v>
      </c>
      <c r="AF5">
        <f t="shared" si="2"/>
        <v>38967.20378500114</v>
      </c>
    </row>
    <row r="6" spans="1:32" x14ac:dyDescent="0.25">
      <c r="A6">
        <v>0.4</v>
      </c>
      <c r="B6">
        <f>IF(OR(CurveFitting!$N$3="4PL",CurveFitting!$N$3="5PL"),10^(LOG10(B5)+($C$4-$C$3)/100),B5+($C$4-$C$3)/100)</f>
        <v>2.3523586139211053E-4</v>
      </c>
      <c r="E6">
        <v>36176.404832721644</v>
      </c>
      <c r="K6" t="str">
        <v>Hill Slope</v>
      </c>
      <c r="M6">
        <v>1.3656925631397565</v>
      </c>
      <c r="R6" s="3">
        <v>0.99970132039198112</v>
      </c>
      <c r="S6" s="3">
        <v>2.9867960801886723E-4</v>
      </c>
      <c r="T6" s="3">
        <v>-198.5454620651291</v>
      </c>
      <c r="U6" s="3">
        <v>-375.20782282878878</v>
      </c>
      <c r="V6" s="3"/>
      <c r="X6">
        <v>2013033.3287996482</v>
      </c>
      <c r="Y6">
        <v>-118.61843317410846</v>
      </c>
      <c r="Z6">
        <v>-1264.0018718222243</v>
      </c>
      <c r="AA6">
        <v>-13680.191774472562</v>
      </c>
      <c r="AC6">
        <f t="shared" si="0"/>
        <v>1997970.5167201792</v>
      </c>
      <c r="AD6">
        <f>SQRT(AC6)*_xlfn.T.INV.2T(1-CurveFitting!$N$6,CurveFitting!$R$6)</f>
        <v>2796.8430338889211</v>
      </c>
      <c r="AE6">
        <f t="shared" si="1"/>
        <v>33379.561798832721</v>
      </c>
      <c r="AF6">
        <f t="shared" si="2"/>
        <v>38973.247866610567</v>
      </c>
    </row>
    <row r="7" spans="1:32" x14ac:dyDescent="0.25">
      <c r="A7">
        <v>0.1</v>
      </c>
      <c r="B7">
        <f>IF(OR(CurveFitting!$N$3="4PL",CurveFitting!$N$3="5PL"),10^(LOG10(B6)+($C$4-$C$3)/100),B6+($C$4-$C$3)/100)</f>
        <v>2.6255481577496962E-4</v>
      </c>
      <c r="E7">
        <v>36186.625930018286</v>
      </c>
      <c r="M7">
        <v>0.62651536432640587</v>
      </c>
      <c r="R7" s="3">
        <v>0.9996529831319878</v>
      </c>
      <c r="S7" s="3">
        <v>3.4701686801224803E-4</v>
      </c>
      <c r="T7" s="3">
        <v>-230.66620950500797</v>
      </c>
      <c r="U7" s="3">
        <v>-427.84972714804968</v>
      </c>
      <c r="V7" s="3"/>
      <c r="X7">
        <v>2010617.2309492782</v>
      </c>
      <c r="Y7">
        <v>-136.78948158748034</v>
      </c>
      <c r="Z7">
        <v>-1469.4581714863177</v>
      </c>
      <c r="AA7">
        <v>-15510.059327089915</v>
      </c>
      <c r="AC7">
        <f t="shared" si="0"/>
        <v>1993500.9239691144</v>
      </c>
      <c r="AD7">
        <f>SQRT(AC7)*_xlfn.T.INV.2T(1-CurveFitting!$N$6,CurveFitting!$R$6)</f>
        <v>2793.7129205243818</v>
      </c>
      <c r="AE7">
        <f t="shared" si="1"/>
        <v>33392.913009493903</v>
      </c>
      <c r="AF7">
        <f t="shared" si="2"/>
        <v>38980.33885054267</v>
      </c>
    </row>
    <row r="8" spans="1:32" x14ac:dyDescent="0.25">
      <c r="A8">
        <v>4.1132000000000002E-2</v>
      </c>
      <c r="B8">
        <f>IF(OR(CurveFitting!$N$3="4PL",CurveFitting!$N$3="5PL"),10^(LOG10(B7)+($C$4-$C$3)/100),B7+($C$4-$C$3)/100)</f>
        <v>2.9304643806720283E-4</v>
      </c>
      <c r="E8">
        <v>36198.500506738164</v>
      </c>
      <c r="R8" s="3">
        <v>0.9995968262942666</v>
      </c>
      <c r="S8" s="3">
        <v>4.0317370573341533E-4</v>
      </c>
      <c r="T8" s="3">
        <v>-267.97926766170536</v>
      </c>
      <c r="U8" s="3">
        <v>-487.69658094965695</v>
      </c>
      <c r="V8" s="3"/>
      <c r="X8">
        <v>2007860.3204351852</v>
      </c>
      <c r="Y8">
        <v>-157.57359471093244</v>
      </c>
      <c r="Z8">
        <v>-1708.3867893029155</v>
      </c>
      <c r="AA8">
        <v>-17563.65994527108</v>
      </c>
      <c r="AC8">
        <f t="shared" si="0"/>
        <v>1988430.7001059004</v>
      </c>
      <c r="AD8">
        <f>SQRT(AC8)*_xlfn.T.INV.2T(1-CurveFitting!$N$6,CurveFitting!$R$6)</f>
        <v>2790.1579264454172</v>
      </c>
      <c r="AE8">
        <f t="shared" si="1"/>
        <v>33408.342580292745</v>
      </c>
      <c r="AF8">
        <f t="shared" si="2"/>
        <v>38988.658433183584</v>
      </c>
    </row>
    <row r="9" spans="1:32" x14ac:dyDescent="0.25">
      <c r="A9">
        <v>1.3709000000000001E-2</v>
      </c>
      <c r="B9">
        <f>IF(OR(CurveFitting!$N$3="4PL",CurveFitting!$N$3="5PL"),10^(LOG10(B8)+($C$4-$C$3)/100),B8+($C$4-$C$3)/100)</f>
        <v>3.2707918386641859E-4</v>
      </c>
      <c r="E9">
        <v>36212.295814910314</v>
      </c>
      <c r="R9" s="3">
        <v>0.99953158599976077</v>
      </c>
      <c r="S9" s="3">
        <v>4.6841400023928017E-4</v>
      </c>
      <c r="T9" s="3">
        <v>-311.32250529970861</v>
      </c>
      <c r="U9" s="3">
        <v>-555.69970202281968</v>
      </c>
      <c r="V9" s="3"/>
      <c r="X9">
        <v>2004715.6970473696</v>
      </c>
      <c r="Y9">
        <v>-181.29026023236341</v>
      </c>
      <c r="Z9">
        <v>-1986.2530333882994</v>
      </c>
      <c r="AA9">
        <v>-19862.644524872336</v>
      </c>
      <c r="AC9">
        <f t="shared" si="0"/>
        <v>1982685.5092288766</v>
      </c>
      <c r="AD9">
        <f>SQRT(AC9)*_xlfn.T.INV.2T(1-CurveFitting!$N$6,CurveFitting!$R$6)</f>
        <v>2786.12419634856</v>
      </c>
      <c r="AE9">
        <f t="shared" si="1"/>
        <v>33426.171618561755</v>
      </c>
      <c r="AF9">
        <f t="shared" si="2"/>
        <v>38998.420011258873</v>
      </c>
    </row>
    <row r="10" spans="1:32" x14ac:dyDescent="0.25">
      <c r="A10">
        <v>4.5690000000000001E-3</v>
      </c>
      <c r="B10">
        <f>IF(OR(CurveFitting!$N$3="4PL",CurveFitting!$N$3="5PL"),10^(LOG10(B9)+($C$4-$C$3)/100),B9+($C$4-$C$3)/100)</f>
        <v>3.6506429910671391E-4</v>
      </c>
      <c r="E10">
        <v>36228.322220912538</v>
      </c>
      <c r="R10" s="3">
        <v>0.99945579447452559</v>
      </c>
      <c r="S10" s="3">
        <v>5.4420552547436538E-4</v>
      </c>
      <c r="T10" s="3">
        <v>-361.6684826338215</v>
      </c>
      <c r="U10" s="3">
        <v>-632.92902313518641</v>
      </c>
      <c r="V10" s="3"/>
      <c r="X10">
        <v>2001130.2473918241</v>
      </c>
      <c r="Y10">
        <v>-208.27850517214949</v>
      </c>
      <c r="Z10">
        <v>-2309.4136882345761</v>
      </c>
      <c r="AA10">
        <v>-22429.055141742403</v>
      </c>
      <c r="AC10">
        <f t="shared" si="0"/>
        <v>1976183.5000566752</v>
      </c>
      <c r="AD10">
        <f>SQRT(AC10)*_xlfn.T.INV.2T(1-CurveFitting!$N$6,CurveFitting!$R$6)</f>
        <v>2781.5520437579125</v>
      </c>
      <c r="AE10">
        <f t="shared" si="1"/>
        <v>33446.770177154627</v>
      </c>
      <c r="AF10">
        <f t="shared" si="2"/>
        <v>39009.874264670449</v>
      </c>
    </row>
    <row r="11" spans="1:32" x14ac:dyDescent="0.25">
      <c r="A11">
        <v>1.523E-3</v>
      </c>
      <c r="B11">
        <f>IF(OR(CurveFitting!$N$3="4PL",CurveFitting!$N$3="5PL"),10^(LOG10(B10)+($C$4-$C$3)/100),B10+($C$4-$C$3)/100)</f>
        <v>4.0746078948486518E-4</v>
      </c>
      <c r="E11">
        <v>36246.940132332427</v>
      </c>
      <c r="R11" s="3">
        <v>0.99936774729145728</v>
      </c>
      <c r="S11" s="3">
        <v>6.3225270854271195E-4</v>
      </c>
      <c r="T11" s="3">
        <v>-420.14592408152936</v>
      </c>
      <c r="U11" s="3">
        <v>-720.58638946736801</v>
      </c>
      <c r="V11" s="3"/>
      <c r="X11">
        <v>1997043.8749155253</v>
      </c>
      <c r="Y11">
        <v>-238.89023354465513</v>
      </c>
      <c r="Z11">
        <v>-2685.2603367139664</v>
      </c>
      <c r="AA11">
        <v>-25284.694438630915</v>
      </c>
      <c r="AC11">
        <f t="shared" si="0"/>
        <v>1968835.0299066359</v>
      </c>
      <c r="AD11">
        <f>SQRT(AC11)*_xlfn.T.INV.2T(1-CurveFitting!$N$6,CurveFitting!$R$6)</f>
        <v>2776.3756040867129</v>
      </c>
      <c r="AE11">
        <f t="shared" si="1"/>
        <v>33470.564528245712</v>
      </c>
      <c r="AF11">
        <f t="shared" si="2"/>
        <v>39023.315736419143</v>
      </c>
    </row>
    <row r="12" spans="1:32" x14ac:dyDescent="0.25">
      <c r="A12">
        <v>5.0759600000000002E-4</v>
      </c>
      <c r="B12">
        <f>IF(OR(CurveFitting!$N$3="4PL",CurveFitting!$N$3="5PL"),10^(LOG10(B11)+($C$4-$C$3)/100),B11+($C$4-$C$3)/100)</f>
        <v>4.5478096700739832E-4</v>
      </c>
      <c r="E12">
        <v>36268.568027726324</v>
      </c>
      <c r="R12" s="3">
        <v>0.99926546539623384</v>
      </c>
      <c r="S12" s="3">
        <v>7.3453460376617259E-4</v>
      </c>
      <c r="T12" s="3">
        <v>-488.06455130721781</v>
      </c>
      <c r="U12" s="3">
        <v>-820.02000036183256</v>
      </c>
      <c r="V12" s="3"/>
      <c r="X12">
        <v>1992388.6473396989</v>
      </c>
      <c r="Y12">
        <v>-273.47955909466208</v>
      </c>
      <c r="Z12">
        <v>-3122.3843701774044</v>
      </c>
      <c r="AA12">
        <v>-28450.237478513856</v>
      </c>
      <c r="AC12">
        <f t="shared" si="0"/>
        <v>1960542.5459319127</v>
      </c>
      <c r="AD12">
        <f>SQRT(AC12)*_xlfn.T.INV.2T(1-CurveFitting!$N$6,CurveFitting!$R$6)</f>
        <v>2770.5225631802641</v>
      </c>
      <c r="AE12">
        <f t="shared" si="1"/>
        <v>33498.045464546056</v>
      </c>
      <c r="AF12">
        <f t="shared" si="2"/>
        <v>39039.090590906591</v>
      </c>
    </row>
    <row r="13" spans="1:32" x14ac:dyDescent="0.25">
      <c r="A13">
        <v>1.6918200000000001E-4</v>
      </c>
      <c r="B13">
        <f>IF(OR(CurveFitting!$N$3="4PL",CurveFitting!$N$3="5PL"),10^(LOG10(B12)+($C$4-$C$3)/100),B12+($C$4-$C$3)/100)</f>
        <v>5.0759664068207697E-4</v>
      </c>
      <c r="E13">
        <v>36293.691761378228</v>
      </c>
      <c r="R13" s="3">
        <v>0.99914665110357115</v>
      </c>
      <c r="S13" s="3">
        <v>8.533488964288118E-4</v>
      </c>
      <c r="T13" s="3">
        <v>-566.94378024761966</v>
      </c>
      <c r="U13" s="3">
        <v>-932.74000221384529</v>
      </c>
      <c r="V13" s="3"/>
      <c r="X13">
        <v>1987087.8561075968</v>
      </c>
      <c r="Y13">
        <v>-312.3866444579607</v>
      </c>
      <c r="Z13">
        <v>-3630.7662650745528</v>
      </c>
      <c r="AA13">
        <v>-31944.011353860205</v>
      </c>
      <c r="AC13">
        <f t="shared" si="0"/>
        <v>1951200.6918442042</v>
      </c>
      <c r="AD13">
        <f>SQRT(AC13)*_xlfn.T.INV.2T(1-CurveFitting!$N$6,CurveFitting!$R$6)</f>
        <v>2763.9140041000232</v>
      </c>
      <c r="AE13">
        <f t="shared" si="1"/>
        <v>33529.777757278207</v>
      </c>
      <c r="AF13">
        <f t="shared" si="2"/>
        <v>39057.605765478249</v>
      </c>
    </row>
    <row r="14" spans="1:32" x14ac:dyDescent="0.25">
      <c r="B14">
        <f>IF(OR(CurveFitting!$N$3="4PL",CurveFitting!$N$3="5PL"),10^(LOG10(B13)+($C$4-$C$3)/100),B13+($C$4-$C$3)/100)</f>
        <v>5.6654602616106856E-4</v>
      </c>
      <c r="E14">
        <v>36322.875340782826</v>
      </c>
      <c r="R14" s="3">
        <v>0.99900863712872323</v>
      </c>
      <c r="S14" s="3">
        <v>9.9136287127674604E-4</v>
      </c>
      <c r="T14" s="3">
        <v>-658.54585339833579</v>
      </c>
      <c r="U14" s="3">
        <v>-1060.4352073821242</v>
      </c>
      <c r="V14" s="3"/>
      <c r="X14">
        <v>1981054.9832112568</v>
      </c>
      <c r="Y14">
        <v>-355.91408955469603</v>
      </c>
      <c r="Z14">
        <v>-4221.9916585154751</v>
      </c>
      <c r="AA14">
        <v>-35780.349859008413</v>
      </c>
      <c r="AC14">
        <f t="shared" si="0"/>
        <v>1940696.7276041782</v>
      </c>
      <c r="AD14">
        <f>SQRT(AC14)*_xlfn.T.INV.2T(1-CurveFitting!$N$6,CurveFitting!$R$6)</f>
        <v>2756.464429124047</v>
      </c>
      <c r="AE14">
        <f t="shared" si="1"/>
        <v>33566.410911658779</v>
      </c>
      <c r="AF14">
        <f t="shared" si="2"/>
        <v>39079.339769906874</v>
      </c>
    </row>
    <row r="15" spans="1:32" x14ac:dyDescent="0.25">
      <c r="B15">
        <f>IF(OR(CurveFitting!$N$3="4PL",CurveFitting!$N$3="5PL"),10^(LOG10(B14)+($C$4-$C$3)/100),B14+($C$4-$C$3)/100)</f>
        <v>6.3234145783075391E-4</v>
      </c>
      <c r="E15">
        <v>36356.773403571489</v>
      </c>
      <c r="R15" s="3">
        <v>0.99884832758203446</v>
      </c>
      <c r="S15" s="3">
        <v>1.151672417965598E-3</v>
      </c>
      <c r="T15" s="3">
        <v>-764.91405237973868</v>
      </c>
      <c r="U15" s="3">
        <v>-1204.9908704778322</v>
      </c>
      <c r="V15" s="3"/>
      <c r="X15">
        <v>1974192.5720002628</v>
      </c>
      <c r="Y15">
        <v>-404.29331230354961</v>
      </c>
      <c r="Z15">
        <v>-4909.4964944554304</v>
      </c>
      <c r="AA15">
        <v>-39967.409153036606</v>
      </c>
      <c r="AC15">
        <f t="shared" si="0"/>
        <v>1928911.3730404673</v>
      </c>
      <c r="AD15">
        <f>SQRT(AC15)*_xlfn.T.INV.2T(1-CurveFitting!$N$6,CurveFitting!$R$6)</f>
        <v>2748.0820321849178</v>
      </c>
      <c r="AE15">
        <f t="shared" si="1"/>
        <v>33608.691371386572</v>
      </c>
      <c r="AF15">
        <f t="shared" si="2"/>
        <v>39104.855435756406</v>
      </c>
    </row>
    <row r="16" spans="1:32" x14ac:dyDescent="0.25">
      <c r="B16">
        <f>IF(OR(CurveFitting!$N$3="4PL",CurveFitting!$N$3="5PL"),10^(LOG10(B15)+($C$4-$C$3)/100),B15+($C$4-$C$3)/100)</f>
        <v>7.0577799653976368E-4</v>
      </c>
      <c r="E16">
        <v>36396.145653249521</v>
      </c>
      <c r="R16" s="3">
        <v>0.99866212969995027</v>
      </c>
      <c r="S16" s="3">
        <v>1.3378703000497465E-3</v>
      </c>
      <c r="T16" s="3">
        <v>-888.41671505455781</v>
      </c>
      <c r="U16" s="3">
        <v>-1368.5073951801808</v>
      </c>
      <c r="V16" s="3"/>
      <c r="X16">
        <v>1966391.0004529792</v>
      </c>
      <c r="Y16">
        <v>-457.63760219936546</v>
      </c>
      <c r="Z16">
        <v>-5708.842915599751</v>
      </c>
      <c r="AA16">
        <v>-44504.305284089132</v>
      </c>
      <c r="AC16">
        <f t="shared" si="0"/>
        <v>1915720.214651091</v>
      </c>
      <c r="AD16">
        <f>SQRT(AC16)*_xlfn.T.INV.2T(1-CurveFitting!$N$6,CurveFitting!$R$6)</f>
        <v>2738.6693202655706</v>
      </c>
      <c r="AE16">
        <f t="shared" si="1"/>
        <v>33657.476332983948</v>
      </c>
      <c r="AF16">
        <f t="shared" si="2"/>
        <v>39134.814973515095</v>
      </c>
    </row>
    <row r="17" spans="2:32" x14ac:dyDescent="0.25">
      <c r="B17">
        <f>IF(OR(CurveFitting!$N$3="4PL",CurveFitting!$N$3="5PL"),10^(LOG10(B16)+($C$4-$C$3)/100),B16+($C$4-$C$3)/100)</f>
        <v>7.8774303697956333E-4</v>
      </c>
      <c r="E17">
        <v>36441.873549650845</v>
      </c>
      <c r="R17" s="3">
        <v>0.99844587491309611</v>
      </c>
      <c r="S17" s="3">
        <v>1.554125086903881E-3</v>
      </c>
      <c r="T17" s="3">
        <v>-1031.7978649627196</v>
      </c>
      <c r="U17" s="3">
        <v>-1553.3197679767966</v>
      </c>
      <c r="V17" s="3"/>
      <c r="X17">
        <v>1957527.1581087373</v>
      </c>
      <c r="Y17">
        <v>-515.87756482803127</v>
      </c>
      <c r="Z17">
        <v>-6638.0264692331039</v>
      </c>
      <c r="AA17">
        <v>-49377.405601950544</v>
      </c>
      <c r="AC17">
        <f t="shared" si="0"/>
        <v>1900995.8484727254</v>
      </c>
      <c r="AD17">
        <f>SQRT(AC17)*_xlfn.T.INV.2T(1-CurveFitting!$N$6,CurveFitting!$R$6)</f>
        <v>2728.124211857772</v>
      </c>
      <c r="AE17">
        <f t="shared" si="1"/>
        <v>33713.749337793073</v>
      </c>
      <c r="AF17">
        <f t="shared" si="2"/>
        <v>39169.997761508617</v>
      </c>
    </row>
    <row r="18" spans="2:32" x14ac:dyDescent="0.25">
      <c r="B18">
        <f>IF(OR(CurveFitting!$N$3="4PL",CurveFitting!$N$3="5PL"),10^(LOG10(B17)+($C$4-$C$3)/100),B17+($C$4-$C$3)/100)</f>
        <v>8.7922703081155622E-4</v>
      </c>
      <c r="E18">
        <v>36494.979590598901</v>
      </c>
      <c r="R18" s="3">
        <v>0.99819472766011297</v>
      </c>
      <c r="S18" s="3">
        <v>1.8052723398869891E-3</v>
      </c>
      <c r="T18" s="3">
        <v>-1198.2353463732968</v>
      </c>
      <c r="U18" s="3">
        <v>-1762.0174152233899</v>
      </c>
      <c r="V18" s="3"/>
      <c r="X18">
        <v>1947463.0316725683</v>
      </c>
      <c r="Y18">
        <v>-578.67347066614036</v>
      </c>
      <c r="Z18">
        <v>-7717.8133293262117</v>
      </c>
      <c r="AA18">
        <v>-54555.573639993301</v>
      </c>
      <c r="AC18">
        <f t="shared" si="0"/>
        <v>1884610.9712325826</v>
      </c>
      <c r="AD18">
        <f>SQRT(AC18)*_xlfn.T.INV.2T(1-CurveFitting!$N$6,CurveFitting!$R$6)</f>
        <v>2716.3417779021524</v>
      </c>
      <c r="AE18">
        <f t="shared" si="1"/>
        <v>33778.637812696747</v>
      </c>
      <c r="AF18">
        <f t="shared" si="2"/>
        <v>39211.321368501056</v>
      </c>
    </row>
    <row r="19" spans="2:32" x14ac:dyDescent="0.25">
      <c r="B19">
        <f>IF(OR(CurveFitting!$N$3="4PL",CurveFitting!$N$3="5PL"),10^(LOG10(B18)+($C$4-$C$3)/100),B18+($C$4-$C$3)/100)</f>
        <v>9.8133545511715019E-4</v>
      </c>
      <c r="E19">
        <v>36556.649565908076</v>
      </c>
      <c r="R19" s="3">
        <v>0.99790308014480333</v>
      </c>
      <c r="S19" s="3">
        <v>2.0969198551966843E-3</v>
      </c>
      <c r="T19" s="3">
        <v>-1391.4074423336579</v>
      </c>
      <c r="U19" s="3">
        <v>-1997.4640509296314</v>
      </c>
      <c r="V19" s="3"/>
      <c r="X19">
        <v>1936044.209530951</v>
      </c>
      <c r="Y19">
        <v>-645.29752802924463</v>
      </c>
      <c r="Z19">
        <v>-8972.1032615309377</v>
      </c>
      <c r="AA19">
        <v>-59984.131673258511</v>
      </c>
      <c r="AC19">
        <f t="shared" si="0"/>
        <v>1866442.6770681324</v>
      </c>
      <c r="AD19">
        <f>SQRT(AC19)*_xlfn.T.INV.2T(1-CurveFitting!$N$6,CurveFitting!$R$6)</f>
        <v>2703.2168373007689</v>
      </c>
      <c r="AE19">
        <f t="shared" si="1"/>
        <v>33853.432728607309</v>
      </c>
      <c r="AF19">
        <f t="shared" si="2"/>
        <v>39259.866403208842</v>
      </c>
    </row>
    <row r="20" spans="2:32" x14ac:dyDescent="0.25">
      <c r="B20">
        <f>IF(OR(CurveFitting!$N$3="4PL",CurveFitting!$N$3="5PL"),10^(LOG10(B19)+($C$4-$C$3)/100),B19+($C$4-$C$3)/100)</f>
        <v>1.0953021707955056E-3</v>
      </c>
      <c r="E20">
        <v>36628.25821338252</v>
      </c>
      <c r="R20" s="3">
        <v>0.99756443100466818</v>
      </c>
      <c r="S20" s="3">
        <v>2.4355689953318694E-3</v>
      </c>
      <c r="T20" s="3">
        <v>-1615.5690304288134</v>
      </c>
      <c r="U20" s="3">
        <v>-2262.8169178005614</v>
      </c>
      <c r="V20" s="3"/>
      <c r="X20">
        <v>1923098.3224530243</v>
      </c>
      <c r="Y20">
        <v>-714.47726961126557</v>
      </c>
      <c r="Z20">
        <v>-10428.309481383829</v>
      </c>
      <c r="AA20">
        <v>-65577.268285880113</v>
      </c>
      <c r="AC20">
        <f t="shared" si="0"/>
        <v>1846378.2674161491</v>
      </c>
      <c r="AD20">
        <f>SQRT(AC20)*_xlfn.T.INV.2T(1-CurveFitting!$N$6,CurveFitting!$R$6)</f>
        <v>2688.6476768310463</v>
      </c>
      <c r="AE20">
        <f t="shared" si="1"/>
        <v>33939.610536551474</v>
      </c>
      <c r="AF20">
        <f t="shared" si="2"/>
        <v>39316.905890213566</v>
      </c>
    </row>
    <row r="21" spans="2:32" x14ac:dyDescent="0.25">
      <c r="B21">
        <f>IF(OR(CurveFitting!$N$3="4PL",CurveFitting!$N$3="5PL"),10^(LOG10(B20)+($C$4-$C$3)/100),B20+($C$4-$C$3)/100)</f>
        <v>1.2225043323295895E-3</v>
      </c>
      <c r="E21">
        <v>36711.398758372212</v>
      </c>
      <c r="R21" s="3">
        <v>0.99717124561345993</v>
      </c>
      <c r="S21" s="3">
        <v>2.8287543865400835E-3</v>
      </c>
      <c r="T21" s="3">
        <v>-1875.6383937943244</v>
      </c>
      <c r="U21" s="3">
        <v>-2561.5446150616144</v>
      </c>
      <c r="V21" s="3"/>
      <c r="X21">
        <v>1908433.4470821198</v>
      </c>
      <c r="Y21">
        <v>-784.18902957815703</v>
      </c>
      <c r="Z21">
        <v>-12117.739699616897</v>
      </c>
      <c r="AA21">
        <v>-71208.582472212714</v>
      </c>
      <c r="AC21">
        <f t="shared" si="0"/>
        <v>1824322.9358807122</v>
      </c>
      <c r="AD21">
        <f>SQRT(AC21)*_xlfn.T.INV.2T(1-CurveFitting!$N$6,CurveFitting!$R$6)</f>
        <v>2672.541235642524</v>
      </c>
      <c r="AE21">
        <f t="shared" si="1"/>
        <v>34038.85752272969</v>
      </c>
      <c r="AF21">
        <f t="shared" si="2"/>
        <v>39383.939994014734</v>
      </c>
    </row>
    <row r="22" spans="2:32" x14ac:dyDescent="0.25">
      <c r="B22">
        <f>IF(OR(CurveFitting!$N$3="4PL",CurveFitting!$N$3="5PL"),10^(LOG10(B21)+($C$4-$C$3)/100),B21+($C$4-$C$3)/100)</f>
        <v>1.364479029087623E-3</v>
      </c>
      <c r="E22">
        <v>36807.916872788817</v>
      </c>
      <c r="R22" s="3">
        <v>0.99671479548337871</v>
      </c>
      <c r="S22" s="3">
        <v>3.2852045166213298E-3</v>
      </c>
      <c r="T22" s="3">
        <v>-2177.2958421679205</v>
      </c>
      <c r="U22" s="3">
        <v>-2897.4424437847242</v>
      </c>
      <c r="V22" s="3"/>
      <c r="X22">
        <v>1891836.5110355101</v>
      </c>
      <c r="Y22">
        <v>-851.38785979232557</v>
      </c>
      <c r="Z22">
        <v>-14075.952579902054</v>
      </c>
      <c r="AA22">
        <v>-76699.425266257225</v>
      </c>
      <c r="AC22">
        <f t="shared" si="0"/>
        <v>1800209.7453295586</v>
      </c>
      <c r="AD22">
        <f>SQRT(AC22)*_xlfn.T.INV.2T(1-CurveFitting!$N$6,CurveFitting!$R$6)</f>
        <v>2654.8201783879972</v>
      </c>
      <c r="AE22">
        <f t="shared" si="1"/>
        <v>34153.096694400818</v>
      </c>
      <c r="AF22">
        <f t="shared" si="2"/>
        <v>39462.737051176817</v>
      </c>
    </row>
    <row r="23" spans="2:32" x14ac:dyDescent="0.25">
      <c r="B23">
        <f>IF(OR(CurveFitting!$N$3="4PL",CurveFitting!$N$3="5PL"),10^(LOG10(B22)+($C$4-$C$3)/100),B22+($C$4-$C$3)/100)</f>
        <v>1.5229418592505701E-3</v>
      </c>
      <c r="E23">
        <v>36919.9496446946</v>
      </c>
      <c r="R23" s="3">
        <v>0.99618497397143912</v>
      </c>
      <c r="S23" s="3">
        <v>3.8150260285608525E-3</v>
      </c>
      <c r="T23" s="3">
        <v>-2527.0952938756122</v>
      </c>
      <c r="U23" s="3">
        <v>-3274.643872613221</v>
      </c>
      <c r="V23" s="3"/>
      <c r="X23">
        <v>1873071.7542277181</v>
      </c>
      <c r="Y23">
        <v>-911.65718029633649</v>
      </c>
      <c r="Z23">
        <v>-16343.049289006567</v>
      </c>
      <c r="AA23">
        <v>-81804.681197223239</v>
      </c>
      <c r="AC23">
        <f t="shared" si="0"/>
        <v>1774012.3665611921</v>
      </c>
      <c r="AD23">
        <f>SQRT(AC23)*_xlfn.T.INV.2T(1-CurveFitting!$N$6,CurveFitting!$R$6)</f>
        <v>2635.4323777631203</v>
      </c>
      <c r="AE23">
        <f t="shared" si="1"/>
        <v>34284.517266931478</v>
      </c>
      <c r="AF23">
        <f t="shared" si="2"/>
        <v>39555.382022457721</v>
      </c>
    </row>
    <row r="24" spans="2:32" x14ac:dyDescent="0.25">
      <c r="B24">
        <f>IF(OR(CurveFitting!$N$3="4PL",CurveFitting!$N$3="5PL"),10^(LOG10(B23)+($C$4-$C$3)/100),B23+($C$4-$C$3)/100)</f>
        <v>1.6998076608098895E-3</v>
      </c>
      <c r="E24">
        <v>37049.970203209246</v>
      </c>
      <c r="R24" s="3">
        <v>0.99557008524090429</v>
      </c>
      <c r="S24" s="3">
        <v>4.4299147590957022E-3</v>
      </c>
      <c r="T24" s="3">
        <v>-2932.589903191697</v>
      </c>
      <c r="U24" s="3">
        <v>-3697.6263212973586</v>
      </c>
      <c r="V24" s="3"/>
      <c r="X24">
        <v>1851879.3212351338</v>
      </c>
      <c r="Y24">
        <v>-958.7580172679518</v>
      </c>
      <c r="Z24">
        <v>-18963.839101856291</v>
      </c>
      <c r="AA24">
        <v>-86195.63479407948</v>
      </c>
      <c r="AC24">
        <f t="shared" si="0"/>
        <v>1745761.08932193</v>
      </c>
      <c r="AD24">
        <f>SQRT(AC24)*_xlfn.T.INV.2T(1-CurveFitting!$N$6,CurveFitting!$R$6)</f>
        <v>2614.3634329057691</v>
      </c>
      <c r="AE24">
        <f t="shared" si="1"/>
        <v>34435.606770303479</v>
      </c>
      <c r="AF24">
        <f t="shared" si="2"/>
        <v>39664.333636115014</v>
      </c>
    </row>
    <row r="25" spans="2:32" x14ac:dyDescent="0.25">
      <c r="B25">
        <f>IF(OR(CurveFitting!$N$3="4PL",CurveFitting!$N$3="5PL"),10^(LOG10(B24)+($C$4-$C$3)/100),B24+($C$4-$C$3)/100)</f>
        <v>1.8972136501453961E-3</v>
      </c>
      <c r="E25">
        <v>37200.838691885641</v>
      </c>
      <c r="R25" s="3">
        <v>0.99485660319975855</v>
      </c>
      <c r="S25" s="3">
        <v>5.1433968002414961E-3</v>
      </c>
      <c r="T25" s="3">
        <v>-3402.4726593529163</v>
      </c>
      <c r="U25" s="3">
        <v>-4171.2089624424198</v>
      </c>
      <c r="V25" s="3"/>
      <c r="X25">
        <v>1827974.085060932</v>
      </c>
      <c r="Y25">
        <v>-984.05396558142024</v>
      </c>
      <c r="Z25">
        <v>-21987.788893332334</v>
      </c>
      <c r="AA25">
        <v>-89439.606057721205</v>
      </c>
      <c r="AC25">
        <f t="shared" si="0"/>
        <v>1715562.6361442972</v>
      </c>
      <c r="AD25">
        <f>SQRT(AC25)*_xlfn.T.INV.2T(1-CurveFitting!$N$6,CurveFitting!$R$6)</f>
        <v>2591.6529547206046</v>
      </c>
      <c r="AE25">
        <f t="shared" si="1"/>
        <v>34609.18573716504</v>
      </c>
      <c r="AF25">
        <f t="shared" si="2"/>
        <v>39792.491646606242</v>
      </c>
    </row>
    <row r="26" spans="2:32" x14ac:dyDescent="0.25">
      <c r="B26">
        <f>IF(OR(CurveFitting!$N$3="4PL",CurveFitting!$N$3="5PL"),10^(LOG10(B25)+($C$4-$C$3)/100),B25+($C$4-$C$3)/100)</f>
        <v>2.1175452477858823E-3</v>
      </c>
      <c r="E26">
        <v>37375.860321624015</v>
      </c>
      <c r="R26" s="3">
        <v>0.99402889695887309</v>
      </c>
      <c r="S26" s="3">
        <v>5.9711030411268712E-3</v>
      </c>
      <c r="T26" s="3">
        <v>-3946.7325945885468</v>
      </c>
      <c r="U26" s="3">
        <v>-4700.5396388614799</v>
      </c>
      <c r="V26" s="3"/>
      <c r="X26">
        <v>1801044.8345631377</v>
      </c>
      <c r="Y26">
        <v>-975.78426210099371</v>
      </c>
      <c r="Z26">
        <v>-25468.625892196033</v>
      </c>
      <c r="AA26">
        <v>-90976.133149631045</v>
      </c>
      <c r="AC26">
        <f t="shared" si="0"/>
        <v>1683624.2912592096</v>
      </c>
      <c r="AD26">
        <f>SQRT(AC26)*_xlfn.T.INV.2T(1-CurveFitting!$N$6,CurveFitting!$R$6)</f>
        <v>2567.4154317896941</v>
      </c>
      <c r="AE26">
        <f t="shared" si="1"/>
        <v>34808.444889834318</v>
      </c>
      <c r="AF26">
        <f t="shared" si="2"/>
        <v>39943.275753413713</v>
      </c>
    </row>
    <row r="27" spans="2:32" x14ac:dyDescent="0.25">
      <c r="B27">
        <f>IF(OR(CurveFitting!$N$3="4PL",CurveFitting!$N$3="5PL"),10^(LOG10(B26)+($C$4-$C$3)/100),B26+($C$4-$C$3)/100)</f>
        <v>2.3634649034266278E-3</v>
      </c>
      <c r="E27">
        <v>37578.851254207861</v>
      </c>
      <c r="R27" s="3">
        <v>0.99306891925786589</v>
      </c>
      <c r="S27" s="3">
        <v>6.9310807421341502E-3</v>
      </c>
      <c r="T27" s="3">
        <v>-4576.8267672095026</v>
      </c>
      <c r="U27" s="3">
        <v>-5291.06727090196</v>
      </c>
      <c r="V27" s="3"/>
      <c r="X27">
        <v>1770753.9971349097</v>
      </c>
      <c r="Y27">
        <v>-918.15400194476797</v>
      </c>
      <c r="Z27">
        <v>-29463.407584517066</v>
      </c>
      <c r="AA27">
        <v>-90089.657619570266</v>
      </c>
      <c r="AC27">
        <f t="shared" si="0"/>
        <v>1650282.7779288776</v>
      </c>
      <c r="AD27">
        <f>SQRT(AC27)*_xlfn.T.INV.2T(1-CurveFitting!$N$6,CurveFitting!$R$6)</f>
        <v>2541.86651154333</v>
      </c>
      <c r="AE27">
        <f t="shared" si="1"/>
        <v>35036.984742664528</v>
      </c>
      <c r="AF27">
        <f t="shared" si="2"/>
        <v>40120.717765751193</v>
      </c>
    </row>
    <row r="28" spans="2:32" x14ac:dyDescent="0.25">
      <c r="B28">
        <f>IF(OR(CurveFitting!$N$3="4PL",CurveFitting!$N$3="5PL"),10^(LOG10(B27)+($C$4-$C$3)/100),B27+($C$4-$C$3)/100)</f>
        <v>2.6379442685204313E-3</v>
      </c>
      <c r="E28">
        <v>37814.213059415524</v>
      </c>
      <c r="R28" s="3">
        <v>0.99195585434510258</v>
      </c>
      <c r="S28" s="3">
        <v>8.0441456548974132E-3</v>
      </c>
      <c r="T28" s="3">
        <v>-5305.8674647838016</v>
      </c>
      <c r="U28" s="3">
        <v>-5948.4952733609771</v>
      </c>
      <c r="V28" s="3"/>
      <c r="X28">
        <v>1736738.1159708386</v>
      </c>
      <c r="Y28">
        <v>-790.208293174196</v>
      </c>
      <c r="Z28">
        <v>-34030.797547845177</v>
      </c>
      <c r="AA28">
        <v>-85878.963225108673</v>
      </c>
      <c r="AC28">
        <f t="shared" si="0"/>
        <v>1616038.1469047107</v>
      </c>
      <c r="AD28">
        <f>SQRT(AC28)*_xlfn.T.INV.2T(1-CurveFitting!$N$6,CurveFitting!$R$6)</f>
        <v>2515.3554211915293</v>
      </c>
      <c r="AE28">
        <f t="shared" si="1"/>
        <v>35298.857638223992</v>
      </c>
      <c r="AF28">
        <f t="shared" si="2"/>
        <v>40329.568480607057</v>
      </c>
    </row>
    <row r="29" spans="2:32" x14ac:dyDescent="0.25">
      <c r="B29">
        <f>IF(OR(CurveFitting!$N$3="4PL",CurveFitting!$N$3="5PL"),10^(LOG10(B28)+($C$4-$C$3)/100),B28+($C$4-$C$3)/100)</f>
        <v>2.9443001052102667E-3</v>
      </c>
      <c r="E29">
        <v>38087.016438495841</v>
      </c>
      <c r="R29" s="3">
        <v>0.99066572203553072</v>
      </c>
      <c r="S29" s="3">
        <v>9.3342779644692581E-3</v>
      </c>
      <c r="T29" s="3">
        <v>-6148.8230154058083</v>
      </c>
      <c r="U29" s="3">
        <v>-6678.7105086169186</v>
      </c>
      <c r="V29" s="3"/>
      <c r="X29">
        <v>1698609.3581786386</v>
      </c>
      <c r="Y29">
        <v>-564.45716297128047</v>
      </c>
      <c r="Z29">
        <v>-39228.185808039496</v>
      </c>
      <c r="AA29">
        <v>-77224.079778358035</v>
      </c>
      <c r="AC29">
        <f t="shared" si="0"/>
        <v>1581592.6354292696</v>
      </c>
      <c r="AD29">
        <f>SQRT(AC29)*_xlfn.T.INV.2T(1-CurveFitting!$N$6,CurveFitting!$R$6)</f>
        <v>2488.4038965921186</v>
      </c>
      <c r="AE29">
        <f t="shared" si="1"/>
        <v>35598.61254190372</v>
      </c>
      <c r="AF29">
        <f t="shared" si="2"/>
        <v>40575.420335087962</v>
      </c>
    </row>
    <row r="30" spans="2:32" x14ac:dyDescent="0.25">
      <c r="B30">
        <f>IF(OR(CurveFitting!$N$3="4PL",CurveFitting!$N$3="5PL"),10^(LOG10(B29)+($C$4-$C$3)/100),B29+($C$4-$C$3)/100)</f>
        <v>3.2862343655210725E-3</v>
      </c>
      <c r="E30">
        <v>38403.094796065394</v>
      </c>
      <c r="R30" s="3">
        <v>0.98917093519369759</v>
      </c>
      <c r="S30" s="3">
        <v>1.0829064806302436E-2</v>
      </c>
      <c r="T30" s="3">
        <v>-7122.7290933843815</v>
      </c>
      <c r="U30" s="3">
        <v>-7487.6811745558689</v>
      </c>
      <c r="V30" s="3"/>
      <c r="X30">
        <v>1655958.3963600085</v>
      </c>
      <c r="Y30">
        <v>-205.22202493540144</v>
      </c>
      <c r="Z30">
        <v>-45107.160880788571</v>
      </c>
      <c r="AA30">
        <v>-62752.044997719946</v>
      </c>
      <c r="AC30">
        <f t="shared" si="0"/>
        <v>1547893.9684565647</v>
      </c>
      <c r="AD30">
        <f>SQRT(AC30)*_xlfn.T.INV.2T(1-CurveFitting!$N$6,CurveFitting!$R$6)</f>
        <v>2461.7512079356779</v>
      </c>
      <c r="AE30">
        <f t="shared" si="1"/>
        <v>35941.343588129719</v>
      </c>
      <c r="AF30">
        <f t="shared" si="2"/>
        <v>40864.846004001069</v>
      </c>
    </row>
    <row r="31" spans="2:32" x14ac:dyDescent="0.25">
      <c r="B31">
        <f>IF(OR(CurveFitting!$N$3="4PL",CurveFitting!$N$3="5PL"),10^(LOG10(B30)+($C$4-$C$3)/100),B30+($C$4-$C$3)/100)</f>
        <v>3.6678789251207975E-3</v>
      </c>
      <c r="E31">
        <v>38769.148046882598</v>
      </c>
      <c r="R31" s="3">
        <v>0.98743980881434268</v>
      </c>
      <c r="S31" s="3">
        <v>1.256019118565729E-2</v>
      </c>
      <c r="T31" s="3">
        <v>-8246.9053255649196</v>
      </c>
      <c r="U31" s="3">
        <v>-8381.3157821782788</v>
      </c>
      <c r="V31" s="3"/>
      <c r="X31">
        <v>1608359.081429109</v>
      </c>
      <c r="Y31">
        <v>333.31498177330946</v>
      </c>
      <c r="Z31">
        <v>-51706.671663637055</v>
      </c>
      <c r="AA31">
        <v>-40803.885683571905</v>
      </c>
      <c r="AC31">
        <f t="shared" si="0"/>
        <v>1516181.8390636733</v>
      </c>
      <c r="AD31">
        <f>SQRT(AC31)*_xlfn.T.INV.2T(1-CurveFitting!$N$6,CurveFitting!$R$6)</f>
        <v>2436.403422341501</v>
      </c>
      <c r="AE31">
        <f t="shared" si="1"/>
        <v>36332.744624541097</v>
      </c>
      <c r="AF31">
        <f t="shared" si="2"/>
        <v>41205.551469224098</v>
      </c>
    </row>
    <row r="32" spans="2:32" x14ac:dyDescent="0.25">
      <c r="B32">
        <f>IF(OR(CurveFitting!$N$3="4PL",CurveFitting!$N$3="5PL"),10^(LOG10(B31)+($C$4-$C$3)/100),B31+($C$4-$C$3)/100)</f>
        <v>4.0938455122059144E-3</v>
      </c>
      <c r="E32">
        <v>39192.856732165528</v>
      </c>
      <c r="R32" s="3">
        <v>0.98543602034745292</v>
      </c>
      <c r="S32" s="3">
        <v>1.4563979652547115E-2</v>
      </c>
      <c r="T32" s="3">
        <v>-9543.1691859164457</v>
      </c>
      <c r="U32" s="3">
        <v>-9365.2740634701277</v>
      </c>
      <c r="V32" s="3"/>
      <c r="X32">
        <v>1555375.4061841033</v>
      </c>
      <c r="Y32">
        <v>1109.3568860797877</v>
      </c>
      <c r="Z32">
        <v>-59043.00538665933</v>
      </c>
      <c r="AA32">
        <v>-9406.5047299784055</v>
      </c>
      <c r="AC32">
        <f t="shared" si="0"/>
        <v>1488035.2529535452</v>
      </c>
      <c r="AD32">
        <f>SQRT(AC32)*_xlfn.T.INV.2T(1-CurveFitting!$N$6,CurveFitting!$R$6)</f>
        <v>2413.6826341096989</v>
      </c>
      <c r="AE32">
        <f t="shared" si="1"/>
        <v>36779.174098055832</v>
      </c>
      <c r="AF32">
        <f t="shared" si="2"/>
        <v>41606.539366275225</v>
      </c>
    </row>
    <row r="33" spans="2:32" x14ac:dyDescent="0.25">
      <c r="B33">
        <f>IF(OR(CurveFitting!$N$3="4PL",CurveFitting!$N$3="5PL"),10^(LOG10(B32)+($C$4-$C$3)/100),B32+($C$4-$C$3)/100)</f>
        <v>4.5692814348435879E-3</v>
      </c>
      <c r="E33">
        <v>39683.006052597273</v>
      </c>
      <c r="R33" s="3">
        <v>0.98311802312566077</v>
      </c>
      <c r="S33" s="3">
        <v>1.6881976874339233E-2</v>
      </c>
      <c r="T33" s="3">
        <v>-11036.035424656813</v>
      </c>
      <c r="U33" s="3">
        <v>-10444.719348806428</v>
      </c>
      <c r="V33" s="3"/>
      <c r="X33">
        <v>1496571.3429522885</v>
      </c>
      <c r="Y33">
        <v>2195.9955452456466</v>
      </c>
      <c r="Z33">
        <v>-67095.450471022603</v>
      </c>
      <c r="AA33">
        <v>33745.093334415578</v>
      </c>
      <c r="AC33">
        <f t="shared" si="0"/>
        <v>1465416.9813609272</v>
      </c>
      <c r="AD33">
        <f>SQRT(AC33)*_xlfn.T.INV.2T(1-CurveFitting!$N$6,CurveFitting!$R$6)</f>
        <v>2395.2682931327204</v>
      </c>
      <c r="AE33">
        <f t="shared" si="1"/>
        <v>37287.737759464551</v>
      </c>
      <c r="AF33">
        <f t="shared" si="2"/>
        <v>42078.274345729995</v>
      </c>
    </row>
    <row r="34" spans="2:32" x14ac:dyDescent="0.25">
      <c r="B34">
        <f>IF(OR(CurveFitting!$N$3="4PL",CurveFitting!$N$3="5PL"),10^(LOG10(B33)+($C$4-$C$3)/100),B33+($C$4-$C$3)/100)</f>
        <v>5.0999317801702429E-3</v>
      </c>
      <c r="E34">
        <v>40249.61875312277</v>
      </c>
      <c r="R34" s="3">
        <v>0.9804384179300577</v>
      </c>
      <c r="S34" s="3">
        <v>1.956158206994231E-2</v>
      </c>
      <c r="T34" s="3">
        <v>-12752.884413264364</v>
      </c>
      <c r="U34" s="3">
        <v>-11624.000804216666</v>
      </c>
      <c r="V34" s="3"/>
      <c r="X34">
        <v>1431524.2164393212</v>
      </c>
      <c r="Y34">
        <v>3683.8785846281512</v>
      </c>
      <c r="Z34">
        <v>-75786.214339109065</v>
      </c>
      <c r="AA34">
        <v>91287.599335807114</v>
      </c>
      <c r="AC34">
        <f t="shared" si="0"/>
        <v>1450709.4800206474</v>
      </c>
      <c r="AD34">
        <f>SQRT(AC34)*_xlfn.T.INV.2T(1-CurveFitting!$N$6,CurveFitting!$R$6)</f>
        <v>2383.2180541909493</v>
      </c>
      <c r="AE34">
        <f t="shared" si="1"/>
        <v>37866.400698931822</v>
      </c>
      <c r="AF34">
        <f t="shared" si="2"/>
        <v>42632.836807313717</v>
      </c>
    </row>
    <row r="35" spans="2:32" x14ac:dyDescent="0.25">
      <c r="B35">
        <f>IF(OR(CurveFitting!$N$3="4PL",CurveFitting!$N$3="5PL"),10^(LOG10(B34)+($C$4-$C$3)/100),B34+($C$4-$C$3)/100)</f>
        <v>5.6922088370511452E-3</v>
      </c>
      <c r="E35">
        <v>40904.094859645513</v>
      </c>
      <c r="R35" s="3">
        <v>0.97734329215223814</v>
      </c>
      <c r="S35" s="3">
        <v>2.265670784776189E-2</v>
      </c>
      <c r="T35" s="3">
        <v>-14724.076598160984</v>
      </c>
      <c r="U35" s="3">
        <v>-12906.253139477423</v>
      </c>
      <c r="V35" s="3"/>
      <c r="X35">
        <v>1359842.331700336</v>
      </c>
      <c r="Y35">
        <v>5683.8585273425997</v>
      </c>
      <c r="Z35">
        <v>-84952.841801918228</v>
      </c>
      <c r="AA35">
        <v>166160.93176404122</v>
      </c>
      <c r="AC35">
        <f t="shared" si="0"/>
        <v>1446734.2801898017</v>
      </c>
      <c r="AD35">
        <f>SQRT(AC35)*_xlfn.T.INV.2T(1-CurveFitting!$N$6,CurveFitting!$R$6)</f>
        <v>2379.9505954087786</v>
      </c>
      <c r="AE35">
        <f t="shared" si="1"/>
        <v>38524.144264236733</v>
      </c>
      <c r="AF35">
        <f t="shared" si="2"/>
        <v>43284.045455054293</v>
      </c>
    </row>
    <row r="36" spans="2:32" x14ac:dyDescent="0.25">
      <c r="B36">
        <f>IF(OR(CurveFitting!$N$3="4PL",CurveFitting!$N$3="5PL"),10^(LOG10(B35)+($C$4-$C$3)/100),B35+($C$4-$C$3)/100)</f>
        <v>6.3532695810926271E-3</v>
      </c>
      <c r="E36">
        <v>41659.355002408789</v>
      </c>
      <c r="R36" s="3">
        <v>0.97377154199431992</v>
      </c>
      <c r="S36" s="3">
        <v>2.6228458005680102E-2</v>
      </c>
      <c r="T36" s="3">
        <v>-16982.982576200589</v>
      </c>
      <c r="U36" s="3">
        <v>-14292.901309753486</v>
      </c>
      <c r="V36" s="3"/>
      <c r="X36">
        <v>1281187.5971541267</v>
      </c>
      <c r="Y36">
        <v>8329.3172405555724</v>
      </c>
      <c r="Z36">
        <v>-94311.065595089924</v>
      </c>
      <c r="AA36">
        <v>261538.25173630318</v>
      </c>
      <c r="AC36">
        <f t="shared" si="0"/>
        <v>1456744.1005358954</v>
      </c>
      <c r="AD36">
        <f>SQRT(AC36)*_xlfn.T.INV.2T(1-CurveFitting!$N$6,CurveFitting!$R$6)</f>
        <v>2388.1697318071851</v>
      </c>
      <c r="AE36">
        <f t="shared" si="1"/>
        <v>39271.185270601607</v>
      </c>
      <c r="AF36">
        <f t="shared" si="2"/>
        <v>44047.524734215971</v>
      </c>
    </row>
    <row r="37" spans="2:32" x14ac:dyDescent="0.25">
      <c r="B37">
        <f>IF(OR(CurveFitting!$N$3="4PL",CurveFitting!$N$3="5PL"),10^(LOG10(B36)+($C$4-$C$3)/100),B36+($C$4-$C$3)/100)</f>
        <v>7.0911021583226928E-3</v>
      </c>
      <c r="E37">
        <v>42529.982391622274</v>
      </c>
      <c r="R37" s="3">
        <v>0.96965420104271904</v>
      </c>
      <c r="S37" s="3">
        <v>3.0345798957280987E-2</v>
      </c>
      <c r="T37" s="3">
        <v>-19565.889053068582</v>
      </c>
      <c r="U37" s="3">
        <v>-15783.058791787769</v>
      </c>
      <c r="V37" s="3"/>
      <c r="X37">
        <v>1195303.8353734799</v>
      </c>
      <c r="Y37">
        <v>11777.683581632056</v>
      </c>
      <c r="Z37">
        <v>-103405.784772548</v>
      </c>
      <c r="AA37">
        <v>380698.22840654012</v>
      </c>
      <c r="AC37">
        <f t="shared" si="0"/>
        <v>1484373.9625891042</v>
      </c>
      <c r="AD37">
        <f>SQRT(AC37)*_xlfn.T.INV.2T(1-CurveFitting!$N$6,CurveFitting!$R$6)</f>
        <v>2410.7113887714427</v>
      </c>
      <c r="AE37">
        <f t="shared" si="1"/>
        <v>40119.27100285083</v>
      </c>
      <c r="AF37">
        <f t="shared" si="2"/>
        <v>44940.693780393718</v>
      </c>
    </row>
    <row r="38" spans="2:32" x14ac:dyDescent="0.25">
      <c r="B38">
        <f>IF(OR(CurveFitting!$N$3="4PL",CurveFitting!$N$3="5PL"),10^(LOG10(B37)+($C$4-$C$3)/100),B37+($C$4-$C$3)/100)</f>
        <v>7.9146224125942067E-3</v>
      </c>
      <c r="E38">
        <v>43532.35636396546</v>
      </c>
      <c r="R38" s="3">
        <v>0.96491380870464216</v>
      </c>
      <c r="S38" s="3">
        <v>3.5086191295357859E-2</v>
      </c>
      <c r="T38" s="3">
        <v>-22511.730209743684</v>
      </c>
      <c r="U38" s="3">
        <v>-17372.810838082369</v>
      </c>
      <c r="V38" s="3"/>
      <c r="X38">
        <v>1102051.3212290916</v>
      </c>
      <c r="Y38">
        <v>16210.428271643141</v>
      </c>
      <c r="Z38">
        <v>-111547.82409600334</v>
      </c>
      <c r="AA38">
        <v>526820.90480813792</v>
      </c>
      <c r="AC38">
        <f t="shared" si="0"/>
        <v>1533534.8302128692</v>
      </c>
      <c r="AD38">
        <f>SQRT(AC38)*_xlfn.T.INV.2T(1-CurveFitting!$N$6,CurveFitting!$R$6)</f>
        <v>2450.306306815623</v>
      </c>
      <c r="AE38">
        <f t="shared" si="1"/>
        <v>41082.050057149834</v>
      </c>
      <c r="AF38">
        <f t="shared" si="2"/>
        <v>45982.662670781086</v>
      </c>
    </row>
    <row r="39" spans="2:32" x14ac:dyDescent="0.25">
      <c r="B39">
        <f>IF(OR(CurveFitting!$N$3="4PL",CurveFitting!$N$3="5PL"),10^(LOG10(B38)+($C$4-$C$3)/100),B38+($C$4-$C$3)/100)</f>
        <v>8.8337816231314256E-3</v>
      </c>
      <c r="E39">
        <v>44684.767730781386</v>
      </c>
      <c r="R39" s="3">
        <v>0.95946386470739653</v>
      </c>
      <c r="S39" s="3">
        <v>4.0536135292603429E-2</v>
      </c>
      <c r="T39" s="3">
        <v>-25861.58216322292</v>
      </c>
      <c r="U39" s="3">
        <v>-19054.379498254551</v>
      </c>
      <c r="V39" s="3"/>
      <c r="X39">
        <v>1001447.7778212861</v>
      </c>
      <c r="Y39">
        <v>21830.522941064446</v>
      </c>
      <c r="Z39">
        <v>-117734.45893442091</v>
      </c>
      <c r="AA39">
        <v>702687.61805076886</v>
      </c>
      <c r="AC39">
        <f t="shared" si="0"/>
        <v>1608231.4598786985</v>
      </c>
      <c r="AD39">
        <f>SQRT(AC39)*_xlfn.T.INV.2T(1-CurveFitting!$N$6,CurveFitting!$R$6)</f>
        <v>2509.2725310926598</v>
      </c>
      <c r="AE39">
        <f t="shared" si="1"/>
        <v>42175.495199688725</v>
      </c>
      <c r="AF39">
        <f t="shared" si="2"/>
        <v>47194.040261874048</v>
      </c>
    </row>
    <row r="40" spans="2:32" x14ac:dyDescent="0.25">
      <c r="B40">
        <f>IF(OR(CurveFitting!$N$3="4PL",CurveFitting!$N$3="5PL"),10^(LOG10(B39)+($C$4-$C$3)/100),B39+($C$4-$C$3)/100)</f>
        <v>9.8596867541020736E-3</v>
      </c>
      <c r="E40">
        <v>46007.502895305603</v>
      </c>
      <c r="R40" s="3">
        <v>0.95320843129409893</v>
      </c>
      <c r="S40" s="3">
        <v>4.6791568705901045E-2</v>
      </c>
      <c r="T40" s="3">
        <v>-29657.846108377093</v>
      </c>
      <c r="U40" s="3">
        <v>-20815.176122555509</v>
      </c>
      <c r="V40" s="3"/>
      <c r="X40">
        <v>893715.53533289081</v>
      </c>
      <c r="Y40">
        <v>28855.995646582072</v>
      </c>
      <c r="Z40">
        <v>-120552.65975761447</v>
      </c>
      <c r="AA40">
        <v>910267.50530003477</v>
      </c>
      <c r="AC40">
        <f t="shared" si="0"/>
        <v>1712286.3765218933</v>
      </c>
      <c r="AD40">
        <f>SQRT(AC40)*_xlfn.T.INV.2T(1-CurveFitting!$N$6,CurveFitting!$R$6)</f>
        <v>2589.177094769454</v>
      </c>
      <c r="AE40">
        <f t="shared" si="1"/>
        <v>43418.325800536149</v>
      </c>
      <c r="AF40">
        <f t="shared" si="2"/>
        <v>48596.679990075056</v>
      </c>
    </row>
    <row r="41" spans="2:32" x14ac:dyDescent="0.25">
      <c r="B41">
        <f>IF(OR(CurveFitting!$N$3="4PL",CurveFitting!$N$3="5PL"),10^(LOG10(B40)+($C$4-$C$3)/100),B40+($C$4-$C$3)/100)</f>
        <v>1.1004734669290528E-2</v>
      </c>
      <c r="E41">
        <v>47522.87988784186</v>
      </c>
      <c r="R41" s="3">
        <v>0.94604196280736796</v>
      </c>
      <c r="S41" s="3">
        <v>5.3958037192632057E-2</v>
      </c>
      <c r="T41" s="3">
        <v>-33943.034889246854</v>
      </c>
      <c r="U41" s="3">
        <v>-22636.760633850601</v>
      </c>
      <c r="V41" s="3"/>
      <c r="X41">
        <v>779333.75093419501</v>
      </c>
      <c r="Y41">
        <v>37507.827685414428</v>
      </c>
      <c r="Z41">
        <v>-118065.97655737205</v>
      </c>
      <c r="AA41">
        <v>1150180.1802071221</v>
      </c>
      <c r="AC41">
        <f t="shared" si="0"/>
        <v>1848955.7822693596</v>
      </c>
      <c r="AD41">
        <f>SQRT(AC41)*_xlfn.T.INV.2T(1-CurveFitting!$N$6,CurveFitting!$R$6)</f>
        <v>2690.5236771550776</v>
      </c>
      <c r="AE41">
        <f t="shared" si="1"/>
        <v>44832.356210686783</v>
      </c>
      <c r="AF41">
        <f t="shared" si="2"/>
        <v>50213.403564996937</v>
      </c>
    </row>
    <row r="42" spans="2:32" x14ac:dyDescent="0.25">
      <c r="B42">
        <f>IF(OR(CurveFitting!$N$3="4PL",CurveFitting!$N$3="5PL"),10^(LOG10(B41)+($C$4-$C$3)/100),B41+($C$4-$C$3)/100)</f>
        <v>1.2282761933699366E-2</v>
      </c>
      <c r="E42">
        <v>49255.215208825248</v>
      </c>
      <c r="R42" s="3">
        <v>0.93784946249396395</v>
      </c>
      <c r="S42" s="3">
        <v>6.2150537506036094E-2</v>
      </c>
      <c r="T42" s="3">
        <v>-38758.070621610867</v>
      </c>
      <c r="U42" s="3">
        <v>-24493.746179807637</v>
      </c>
      <c r="V42" s="3"/>
      <c r="X42">
        <v>659093.43905599043</v>
      </c>
      <c r="Y42">
        <v>47990.072287976502</v>
      </c>
      <c r="Z42">
        <v>-107689.38900240223</v>
      </c>
      <c r="AA42">
        <v>1421038.6731562645</v>
      </c>
      <c r="AC42">
        <f t="shared" si="0"/>
        <v>2020432.7954978291</v>
      </c>
      <c r="AD42">
        <f>SQRT(AC42)*_xlfn.T.INV.2T(1-CurveFitting!$N$6,CurveFitting!$R$6)</f>
        <v>2812.520912789696</v>
      </c>
      <c r="AE42">
        <f t="shared" si="1"/>
        <v>46442.694296035552</v>
      </c>
      <c r="AF42">
        <f t="shared" si="2"/>
        <v>52067.736121614944</v>
      </c>
    </row>
    <row r="43" spans="2:32" x14ac:dyDescent="0.25">
      <c r="B43">
        <f>IF(OR(CurveFitting!$N$3="4PL",CurveFitting!$N$3="5PL"),10^(LOG10(B42)+($C$4-$C$3)/100),B42+($C$4-$C$3)/100)</f>
        <v>1.3709212012256583E-2</v>
      </c>
      <c r="E43">
        <v>51230.695928805311</v>
      </c>
      <c r="R43" s="3">
        <v>0.92850708736512733</v>
      </c>
      <c r="S43" s="3">
        <v>7.1492912634872632E-2</v>
      </c>
      <c r="T43" s="3">
        <v>-44140.001203242515</v>
      </c>
      <c r="U43" s="3">
        <v>-26352.71372624331</v>
      </c>
      <c r="V43" s="3"/>
      <c r="X43">
        <v>534151.53565805533</v>
      </c>
      <c r="Y43">
        <v>60459.837245355877</v>
      </c>
      <c r="Z43">
        <v>-86061.766580146286</v>
      </c>
      <c r="AA43">
        <v>1718701.3192552612</v>
      </c>
      <c r="AC43">
        <f t="shared" si="0"/>
        <v>2227250.9255785262</v>
      </c>
      <c r="AD43">
        <f>SQRT(AC43)*_xlfn.T.INV.2T(1-CurveFitting!$N$6,CurveFitting!$R$6)</f>
        <v>2952.963845649057</v>
      </c>
      <c r="AE43">
        <f t="shared" si="1"/>
        <v>48277.732083156254</v>
      </c>
      <c r="AF43">
        <f t="shared" si="2"/>
        <v>54183.659774454369</v>
      </c>
    </row>
    <row r="44" spans="2:32" x14ac:dyDescent="0.25">
      <c r="B44">
        <f>IF(OR(CurveFitting!$N$3="4PL",CurveFitting!$N$3="5PL"),10^(LOG10(B43)+($C$4-$C$3)/100),B43+($C$4-$C$3)/100)</f>
        <v>1.5301321886029179E-2</v>
      </c>
      <c r="E44">
        <v>53477.127334952667</v>
      </c>
      <c r="R44" s="3">
        <v>0.9178833416179959</v>
      </c>
      <c r="S44" s="3">
        <v>8.211665838200409E-2</v>
      </c>
      <c r="T44" s="3">
        <v>-50119.056073578759</v>
      </c>
      <c r="U44" s="3">
        <v>-28171.233953993338</v>
      </c>
      <c r="V44" s="3"/>
      <c r="X44">
        <v>406078.33848152938</v>
      </c>
      <c r="Y44">
        <v>74984.825082052397</v>
      </c>
      <c r="Z44">
        <v>-48933.193142643744</v>
      </c>
      <c r="AA44">
        <v>2035497.9686128001</v>
      </c>
      <c r="AC44">
        <f t="shared" si="0"/>
        <v>2467627.9390337383</v>
      </c>
      <c r="AD44">
        <f>SQRT(AC44)*_xlfn.T.INV.2T(1-CurveFitting!$N$6,CurveFitting!$R$6)</f>
        <v>3108.2317695468214</v>
      </c>
      <c r="AE44">
        <f t="shared" si="1"/>
        <v>50368.895565405845</v>
      </c>
      <c r="AF44">
        <f t="shared" si="2"/>
        <v>56585.35910449949</v>
      </c>
    </row>
    <row r="45" spans="2:32" x14ac:dyDescent="0.25">
      <c r="B45">
        <f>IF(OR(CurveFitting!$N$3="4PL",CurveFitting!$N$3="5PL"),10^(LOG10(B44)+($C$4-$C$3)/100),B44+($C$4-$C$3)/100)</f>
        <v>1.7078330340981933E-2</v>
      </c>
      <c r="E45">
        <v>56023.523267764554</v>
      </c>
      <c r="R45" s="3">
        <v>0.9058410140010944</v>
      </c>
      <c r="S45" s="3">
        <v>9.4158985998905542E-2</v>
      </c>
      <c r="T45" s="3">
        <v>-56714.992670614825</v>
      </c>
      <c r="U45" s="3">
        <v>-29897.132468706488</v>
      </c>
      <c r="V45" s="3"/>
      <c r="X45">
        <v>276890.54758215218</v>
      </c>
      <c r="Y45">
        <v>91486.701924006979</v>
      </c>
      <c r="Z45">
        <v>8905.6386981766736</v>
      </c>
      <c r="AA45">
        <v>2359544.7506304388</v>
      </c>
      <c r="AC45">
        <f t="shared" si="0"/>
        <v>2736827.6388347745</v>
      </c>
      <c r="AD45">
        <f>SQRT(AC45)*_xlfn.T.INV.2T(1-CurveFitting!$N$6,CurveFitting!$R$6)</f>
        <v>3273.3864417256864</v>
      </c>
      <c r="AE45">
        <f t="shared" si="1"/>
        <v>52750.13682603887</v>
      </c>
      <c r="AF45">
        <f t="shared" si="2"/>
        <v>59296.909709490239</v>
      </c>
    </row>
    <row r="46" spans="2:32" x14ac:dyDescent="0.25">
      <c r="B46">
        <f>IF(OR(CurveFitting!$N$3="4PL",CurveFitting!$N$3="5PL"),10^(LOG10(B45)+($C$4-$C$3)/100),B45+($C$4-$C$3)/100)</f>
        <v>1.9061710446207383E-2</v>
      </c>
      <c r="E46">
        <v>58899.505211435797</v>
      </c>
      <c r="R46" s="3">
        <v>0.89224001961537935</v>
      </c>
      <c r="S46" s="3">
        <v>0.10775998038462063</v>
      </c>
      <c r="T46" s="3">
        <v>-63932.741719670768</v>
      </c>
      <c r="U46" s="3">
        <v>-31468.175805716281</v>
      </c>
      <c r="V46" s="3"/>
      <c r="X46">
        <v>149060.04698722198</v>
      </c>
      <c r="Y46">
        <v>109669.9701607218</v>
      </c>
      <c r="Z46">
        <v>93613.114403097061</v>
      </c>
      <c r="AA46">
        <v>2674318.766550961</v>
      </c>
      <c r="AC46">
        <f t="shared" si="0"/>
        <v>3026661.8981020018</v>
      </c>
      <c r="AD46">
        <f>SQRT(AC46)*_xlfn.T.INV.2T(1-CurveFitting!$N$6,CurveFitting!$R$6)</f>
        <v>3442.3538480604971</v>
      </c>
      <c r="AE46">
        <f t="shared" si="1"/>
        <v>55457.151363375298</v>
      </c>
      <c r="AF46">
        <f t="shared" si="2"/>
        <v>62341.859059496295</v>
      </c>
    </row>
    <row r="47" spans="2:32" x14ac:dyDescent="0.25">
      <c r="B47">
        <f>IF(OR(CurveFitting!$N$3="4PL",CurveFitting!$N$3="5PL"),10^(LOG10(B46)+($C$4-$C$3)/100),B46+($C$4-$C$3)/100)</f>
        <v>2.1275429030854581E-2</v>
      </c>
      <c r="E47">
        <v>62134.478572061242</v>
      </c>
      <c r="R47" s="3">
        <v>0.87694129543088772</v>
      </c>
      <c r="S47" s="3">
        <v>0.12305870456911229</v>
      </c>
      <c r="T47" s="3">
        <v>-71757.44842272879</v>
      </c>
      <c r="U47" s="3">
        <v>-32812.394105095482</v>
      </c>
      <c r="V47" s="3"/>
      <c r="X47">
        <v>25486.988036322855</v>
      </c>
      <c r="Y47">
        <v>128938.57497663049</v>
      </c>
      <c r="Z47">
        <v>212155.11311237793</v>
      </c>
      <c r="AA47">
        <v>2958719.2532371636</v>
      </c>
      <c r="AC47">
        <f t="shared" si="0"/>
        <v>3325299.929362495</v>
      </c>
      <c r="AD47">
        <f>SQRT(AC47)*_xlfn.T.INV.2T(1-CurveFitting!$N$6,CurveFitting!$R$6)</f>
        <v>3608.1864168633638</v>
      </c>
      <c r="AE47">
        <f t="shared" si="1"/>
        <v>58526.29215519788</v>
      </c>
      <c r="AF47">
        <f t="shared" si="2"/>
        <v>65742.664988924604</v>
      </c>
    </row>
    <row r="48" spans="2:32" x14ac:dyDescent="0.25">
      <c r="B48">
        <f>IF(OR(CurveFitting!$N$3="4PL",CurveFitting!$N$3="5PL"),10^(LOG10(B47)+($C$4-$C$3)/100),B47+($C$4-$C$3)/100)</f>
        <v>2.3746236295231864E-2</v>
      </c>
      <c r="E48">
        <v>65756.562052051901</v>
      </c>
      <c r="R48" s="3">
        <v>0.85981186345223704</v>
      </c>
      <c r="S48" s="3">
        <v>0.14018813654776299</v>
      </c>
      <c r="T48" s="3">
        <v>-80149.131914645463</v>
      </c>
      <c r="U48" s="3">
        <v>-33849.282116613409</v>
      </c>
      <c r="V48" s="3"/>
      <c r="X48">
        <v>-90574.652778825504</v>
      </c>
      <c r="Y48">
        <v>148306.43596380213</v>
      </c>
      <c r="Z48">
        <v>371973.95456560556</v>
      </c>
      <c r="AA48">
        <v>3187876.2077103956</v>
      </c>
      <c r="AC48">
        <f t="shared" si="0"/>
        <v>3617581.945460978</v>
      </c>
      <c r="AD48">
        <f>SQRT(AC48)*_xlfn.T.INV.2T(1-CurveFitting!$N$6,CurveFitting!$R$6)</f>
        <v>3763.4204845882027</v>
      </c>
      <c r="AE48">
        <f t="shared" si="1"/>
        <v>61993.141567463696</v>
      </c>
      <c r="AF48">
        <f t="shared" si="2"/>
        <v>69519.982536640106</v>
      </c>
    </row>
    <row r="49" spans="2:32" x14ac:dyDescent="0.25">
      <c r="B49">
        <f>IF(OR(CurveFitting!$N$3="4PL",CurveFitting!$N$3="5PL"),10^(LOG10(B48)+($C$4-$C$3)/100),B48+($C$4-$C$3)/100)</f>
        <v>2.6503989055695072E-2</v>
      </c>
      <c r="E49">
        <v>69791.26033364379</v>
      </c>
      <c r="R49" s="3">
        <v>0.84073110781788984</v>
      </c>
      <c r="S49" s="3">
        <v>0.1592688921821101</v>
      </c>
      <c r="T49" s="3">
        <v>-89037.345383635446</v>
      </c>
      <c r="U49" s="3">
        <v>-34492.120033922591</v>
      </c>
      <c r="V49" s="3"/>
      <c r="X49">
        <v>-195649.19519649522</v>
      </c>
      <c r="Y49">
        <v>166313.48481776522</v>
      </c>
      <c r="Z49">
        <v>580410.96932943107</v>
      </c>
      <c r="AA49">
        <v>3334953.6720506633</v>
      </c>
      <c r="AC49">
        <f t="shared" si="0"/>
        <v>3886028.9310013643</v>
      </c>
      <c r="AD49">
        <f>SQRT(AC49)*_xlfn.T.INV.2T(1-CurveFitting!$N$6,CurveFitting!$R$6)</f>
        <v>3900.5564765833828</v>
      </c>
      <c r="AE49">
        <f t="shared" si="1"/>
        <v>65890.703857060405</v>
      </c>
      <c r="AF49">
        <f t="shared" si="2"/>
        <v>73691.816810227174</v>
      </c>
    </row>
    <row r="50" spans="2:32" x14ac:dyDescent="0.25">
      <c r="B50">
        <f>IF(OR(CurveFitting!$N$3="4PL",CurveFitting!$N$3="5PL"),10^(LOG10(B49)+($C$4-$C$3)/100),B49+($C$4-$C$3)/100)</f>
        <v>2.9582011529357827E-2</v>
      </c>
      <c r="E50">
        <v>74259.892851069191</v>
      </c>
      <c r="R50" s="3">
        <v>0.81959820539648498</v>
      </c>
      <c r="S50" s="3">
        <v>0.18040179460351499</v>
      </c>
      <c r="T50" s="3">
        <v>-98316.402574283275</v>
      </c>
      <c r="U50" s="3">
        <v>-34651.613382894269</v>
      </c>
      <c r="V50" s="3"/>
      <c r="X50">
        <v>-286234.57542501797</v>
      </c>
      <c r="Y50">
        <v>180965.16898894112</v>
      </c>
      <c r="Z50">
        <v>843843.25946290058</v>
      </c>
      <c r="AA50">
        <v>3374100.3830742626</v>
      </c>
      <c r="AC50">
        <f t="shared" si="0"/>
        <v>4112674.2361010863</v>
      </c>
      <c r="AD50">
        <f>SQRT(AC50)*_xlfn.T.INV.2T(1-CurveFitting!$N$6,CurveFitting!$R$6)</f>
        <v>4012.6909361150497</v>
      </c>
      <c r="AE50">
        <f t="shared" si="1"/>
        <v>70247.201914954145</v>
      </c>
      <c r="AF50">
        <f t="shared" si="2"/>
        <v>78272.583787184238</v>
      </c>
    </row>
    <row r="51" spans="2:32" x14ac:dyDescent="0.25">
      <c r="B51">
        <f>IF(OR(CurveFitting!$N$3="4PL",CurveFitting!$N$3="5PL"),10^(LOG10(B50)+($C$4-$C$3)/100),B50+($C$4-$C$3)/100)</f>
        <v>3.3017498018284984E-2</v>
      </c>
      <c r="E51">
        <v>79177.822829129174</v>
      </c>
      <c r="R51" s="3">
        <v>0.79634050095639775</v>
      </c>
      <c r="S51" s="3">
        <v>0.20365949904360228</v>
      </c>
      <c r="T51" s="3">
        <v>-107841.91769255277</v>
      </c>
      <c r="U51" s="3">
        <v>-34240.950627292004</v>
      </c>
      <c r="V51" s="3"/>
      <c r="X51">
        <v>-359058.15153628192</v>
      </c>
      <c r="Y51">
        <v>189719.59729677739</v>
      </c>
      <c r="Z51">
        <v>1166535.9317995757</v>
      </c>
      <c r="AA51">
        <v>3284498.1045194971</v>
      </c>
      <c r="AC51">
        <f t="shared" si="0"/>
        <v>4281695.4820795683</v>
      </c>
      <c r="AD51">
        <f>SQRT(AC51)*_xlfn.T.INV.2T(1-CurveFitting!$N$6,CurveFitting!$R$6)</f>
        <v>4094.3168059924587</v>
      </c>
      <c r="AE51">
        <f t="shared" si="1"/>
        <v>75083.50602313671</v>
      </c>
      <c r="AF51">
        <f t="shared" si="2"/>
        <v>83272.139635121639</v>
      </c>
    </row>
    <row r="52" spans="2:32" x14ac:dyDescent="0.25">
      <c r="B52">
        <f>IF(OR(CurveFitting!$N$3="4PL",CurveFitting!$N$3="5PL"),10^(LOG10(B51)+($C$4-$C$3)/100),B51+($C$4-$C$3)/100)</f>
        <v>3.6851962359137048E-2</v>
      </c>
      <c r="E52">
        <v>84552.569974104263</v>
      </c>
      <c r="R52" s="3">
        <v>0.77092243256264126</v>
      </c>
      <c r="S52" s="3">
        <v>0.22907756743735871</v>
      </c>
      <c r="T52" s="3">
        <v>-117429.54353603846</v>
      </c>
      <c r="U52" s="3">
        <v>-33182.207291143786</v>
      </c>
      <c r="V52" s="3"/>
      <c r="X52">
        <v>-411378.49872853438</v>
      </c>
      <c r="Y52">
        <v>189550.53263667476</v>
      </c>
      <c r="Z52">
        <v>1549278.925015107</v>
      </c>
      <c r="AA52">
        <v>3055143.2281811107</v>
      </c>
      <c r="AC52">
        <f t="shared" si="0"/>
        <v>4382594.1871043583</v>
      </c>
      <c r="AD52">
        <f>SQRT(AC52)*_xlfn.T.INV.2T(1-CurveFitting!$N$6,CurveFitting!$R$6)</f>
        <v>4142.2774527455067</v>
      </c>
      <c r="AE52">
        <f t="shared" si="1"/>
        <v>80410.292521358759</v>
      </c>
      <c r="AF52">
        <f t="shared" si="2"/>
        <v>88694.847426849767</v>
      </c>
    </row>
    <row r="53" spans="2:32" x14ac:dyDescent="0.25">
      <c r="B53">
        <f>IF(OR(CurveFitting!$N$3="4PL",CurveFitting!$N$3="5PL"),10^(LOG10(B52)+($C$4-$C$3)/100),B52+($C$4-$C$3)/100)</f>
        <v>4.1131739569338681E-2</v>
      </c>
      <c r="E53">
        <v>90381.93386230804</v>
      </c>
      <c r="R53" s="3">
        <v>0.74335440638284511</v>
      </c>
      <c r="S53" s="3">
        <v>0.25664559361715489</v>
      </c>
      <c r="T53" s="3">
        <v>-126856.83132827215</v>
      </c>
      <c r="U53" s="3">
        <v>-31413.787648080543</v>
      </c>
      <c r="V53" s="3"/>
      <c r="X53">
        <v>-441304.58765261236</v>
      </c>
      <c r="Y53">
        <v>177113.49140074075</v>
      </c>
      <c r="Z53">
        <v>1987968.6379452185</v>
      </c>
      <c r="AA53">
        <v>2689609.8144180789</v>
      </c>
      <c r="AC53">
        <f t="shared" si="0"/>
        <v>4413387.3561114259</v>
      </c>
      <c r="AD53">
        <f>SQRT(AC53)*_xlfn.T.INV.2T(1-CurveFitting!$N$6,CurveFitting!$R$6)</f>
        <v>4156.8043028108823</v>
      </c>
      <c r="AE53">
        <f t="shared" si="1"/>
        <v>86225.12955949716</v>
      </c>
      <c r="AF53">
        <f t="shared" si="2"/>
        <v>94538.738165118921</v>
      </c>
    </row>
    <row r="54" spans="2:32" x14ac:dyDescent="0.25">
      <c r="B54">
        <f>IF(OR(CurveFitting!$N$3="4PL",CurveFitting!$N$3="5PL"),10^(LOG10(B53)+($C$4-$C$3)/100),B53+($C$4-$C$3)/100)</f>
        <v>4.5908545751578753E-2</v>
      </c>
      <c r="E54">
        <v>96652.2969921888</v>
      </c>
      <c r="R54" s="3">
        <v>0.7137008218345926</v>
      </c>
      <c r="S54" s="3">
        <v>0.28629917816540745</v>
      </c>
      <c r="T54" s="3">
        <v>-135869.0144308059</v>
      </c>
      <c r="U54" s="3">
        <v>-28898.311100978517</v>
      </c>
      <c r="V54" s="3"/>
      <c r="X54">
        <v>-448090.00813199655</v>
      </c>
      <c r="Y54">
        <v>149033.31874278208</v>
      </c>
      <c r="Z54">
        <v>2472392.6161329583</v>
      </c>
      <c r="AA54">
        <v>2209681.6174586946</v>
      </c>
      <c r="AC54">
        <f t="shared" si="0"/>
        <v>4383017.5442024386</v>
      </c>
      <c r="AD54">
        <f>SQRT(AC54)*_xlfn.T.INV.2T(1-CurveFitting!$N$6,CurveFitting!$R$6)</f>
        <v>4142.4775192059424</v>
      </c>
      <c r="AE54">
        <f t="shared" si="1"/>
        <v>92509.819472982854</v>
      </c>
      <c r="AF54">
        <f t="shared" si="2"/>
        <v>100794.77451139475</v>
      </c>
    </row>
    <row r="55" spans="2:32" x14ac:dyDescent="0.25">
      <c r="B55">
        <f>IF(OR(CurveFitting!$N$3="4PL",CurveFitting!$N$3="5PL"),10^(LOG10(B54)+($C$4-$C$3)/100),B54+($C$4-$C$3)/100)</f>
        <v>5.1240103022433044E-2</v>
      </c>
      <c r="E55">
        <v>103337.30776398892</v>
      </c>
      <c r="R55" s="3">
        <v>0.68208629999248616</v>
      </c>
      <c r="S55" s="3">
        <v>0.3179137000075139</v>
      </c>
      <c r="T55" s="3">
        <v>-144189.1883299617</v>
      </c>
      <c r="U55" s="3">
        <v>-25630.067536754021</v>
      </c>
      <c r="V55" s="3"/>
      <c r="X55">
        <v>-432350.63297452818</v>
      </c>
      <c r="Y55">
        <v>102312.77814382043</v>
      </c>
      <c r="Z55">
        <v>2985550.0041529271</v>
      </c>
      <c r="AA55">
        <v>1656560.7776633806</v>
      </c>
      <c r="AC55">
        <f t="shared" si="0"/>
        <v>4312072.9269856</v>
      </c>
      <c r="AD55">
        <f>SQRT(AC55)*_xlfn.T.INV.2T(1-CurveFitting!$N$6,CurveFitting!$R$6)</f>
        <v>4108.8151585112773</v>
      </c>
      <c r="AE55">
        <f t="shared" si="1"/>
        <v>99228.492605477644</v>
      </c>
      <c r="AF55">
        <f t="shared" si="2"/>
        <v>107446.1229225002</v>
      </c>
    </row>
    <row r="56" spans="2:32" x14ac:dyDescent="0.25">
      <c r="B56">
        <f>IF(OR(CurveFitting!$N$3="4PL",CurveFitting!$N$3="5PL"),10^(LOG10(B55)+($C$4-$C$3)/100),B55+($C$4-$C$3)/100)</f>
        <v>5.71908370166411E-2</v>
      </c>
      <c r="E56">
        <v>110397.15389286459</v>
      </c>
      <c r="R56" s="3">
        <v>0.64869911973770411</v>
      </c>
      <c r="S56" s="3">
        <v>0.35130088026229594</v>
      </c>
      <c r="T56" s="3">
        <v>-151532.80886105244</v>
      </c>
      <c r="U56" s="3">
        <v>-21640.955289596121</v>
      </c>
      <c r="V56" s="3"/>
      <c r="X56">
        <v>-396153.92985997797</v>
      </c>
      <c r="Y56">
        <v>34833.470241123083</v>
      </c>
      <c r="Z56">
        <v>3503851.0412126826</v>
      </c>
      <c r="AA56">
        <v>1088529.2042521064</v>
      </c>
      <c r="AC56">
        <f t="shared" si="0"/>
        <v>4231059.7858459344</v>
      </c>
      <c r="AD56">
        <f>SQRT(AC56)*_xlfn.T.INV.2T(1-CurveFitting!$N$6,CurveFitting!$R$6)</f>
        <v>4070.0349325946304</v>
      </c>
      <c r="AE56">
        <f t="shared" si="1"/>
        <v>106327.11896026996</v>
      </c>
      <c r="AF56">
        <f t="shared" si="2"/>
        <v>114467.18882545922</v>
      </c>
    </row>
    <row r="57" spans="2:32" x14ac:dyDescent="0.25">
      <c r="B57">
        <f>IF(OR(CurveFitting!$N$3="4PL",CurveFitting!$N$3="5PL"),10^(LOG10(B56)+($C$4-$C$3)/100),B56+($C$4-$C$3)/100)</f>
        <v>6.3832655395560892E-2</v>
      </c>
      <c r="E57">
        <v>117778.61628360457</v>
      </c>
      <c r="R57" s="3">
        <v>0.6137909629755427</v>
      </c>
      <c r="S57" s="3">
        <v>0.3862090370244573</v>
      </c>
      <c r="T57" s="3">
        <v>-157625.70737272847</v>
      </c>
      <c r="U57" s="3">
        <v>-17003.759137331072</v>
      </c>
      <c r="V57" s="3"/>
      <c r="X57">
        <v>-342940.57857874705</v>
      </c>
      <c r="Y57">
        <v>-54112.73670510971</v>
      </c>
      <c r="Z57">
        <v>3998448.929834113</v>
      </c>
      <c r="AA57">
        <v>574558.09380983585</v>
      </c>
      <c r="AC57">
        <f t="shared" si="0"/>
        <v>4175953.7083600918</v>
      </c>
      <c r="AD57">
        <f>SQRT(AC57)*_xlfn.T.INV.2T(1-CurveFitting!$N$6,CurveFitting!$R$6)</f>
        <v>4043.4436358442922</v>
      </c>
      <c r="AE57">
        <f t="shared" si="1"/>
        <v>113735.17264776028</v>
      </c>
      <c r="AF57">
        <f t="shared" si="2"/>
        <v>121822.05991944886</v>
      </c>
    </row>
    <row r="58" spans="2:32" x14ac:dyDescent="0.25">
      <c r="B58">
        <f>IF(OR(CurveFitting!$N$3="4PL",CurveFitting!$N$3="5PL"),10^(LOG10(B57)+($C$4-$C$3)/100),B57+($C$4-$C$3)/100)</f>
        <v>7.1245816767165349E-2</v>
      </c>
      <c r="E58">
        <v>125416.03652352383</v>
      </c>
      <c r="R58" s="3">
        <v>0.57767233920146976</v>
      </c>
      <c r="S58" s="3">
        <v>0.42232766079853024</v>
      </c>
      <c r="T58" s="3">
        <v>-162224.04510867549</v>
      </c>
      <c r="U58" s="3">
        <v>-11831.793101800386</v>
      </c>
      <c r="V58" s="3"/>
      <c r="X58">
        <v>-277264.66371225996</v>
      </c>
      <c r="Y58">
        <v>-163352.92241438004</v>
      </c>
      <c r="Z58">
        <v>4437754.1372593129</v>
      </c>
      <c r="AA58">
        <v>184379.87900334736</v>
      </c>
      <c r="AC58">
        <f t="shared" si="0"/>
        <v>4181516.4301360203</v>
      </c>
      <c r="AD58">
        <f>SQRT(AC58)*_xlfn.T.INV.2T(1-CurveFitting!$N$6,CurveFitting!$R$6)</f>
        <v>4046.1358431848139</v>
      </c>
      <c r="AE58">
        <f t="shared" si="1"/>
        <v>121369.90068033901</v>
      </c>
      <c r="AF58">
        <f t="shared" si="2"/>
        <v>129462.17236670865</v>
      </c>
    </row>
    <row r="59" spans="2:32" x14ac:dyDescent="0.25">
      <c r="B59">
        <f>IF(OR(CurveFitting!$N$3="4PL",CurveFitting!$N$3="5PL"),10^(LOG10(B58)+($C$4-$C$3)/100),B58+($C$4-$C$3)/100)</f>
        <v>7.951990051746298E-2</v>
      </c>
      <c r="E59">
        <v>133233.23944780504</v>
      </c>
      <c r="R59" s="3">
        <v>0.54070349337157464</v>
      </c>
      <c r="S59" s="3">
        <v>0.45929650662842531</v>
      </c>
      <c r="T59" s="3">
        <v>-165133.97861710872</v>
      </c>
      <c r="U59" s="3">
        <v>-6274.3491066285405</v>
      </c>
      <c r="V59" s="3"/>
      <c r="X59">
        <v>-204373.52746792082</v>
      </c>
      <c r="Y59">
        <v>-289528.48110443004</v>
      </c>
      <c r="Z59">
        <v>4790894.272376772</v>
      </c>
      <c r="AA59">
        <v>-23300.799360824753</v>
      </c>
      <c r="AC59">
        <f t="shared" si="0"/>
        <v>4273691.4644435961</v>
      </c>
      <c r="AD59">
        <f>SQRT(AC59)*_xlfn.T.INV.2T(1-CurveFitting!$N$6,CurveFitting!$R$6)</f>
        <v>4090.4881458788886</v>
      </c>
      <c r="AE59">
        <f t="shared" si="1"/>
        <v>129142.75130192615</v>
      </c>
      <c r="AF59">
        <f t="shared" si="2"/>
        <v>137323.72759368393</v>
      </c>
    </row>
    <row r="60" spans="2:32" x14ac:dyDescent="0.25">
      <c r="B60">
        <f>IF(OR(CurveFitting!$N$3="4PL",CurveFitting!$N$3="5PL"),10^(LOG10(B59)+($C$4-$C$3)/100),B59+($C$4-$C$3)/100)</f>
        <v>8.875488927262104E-2</v>
      </c>
      <c r="E60">
        <v>141146.3364402088</v>
      </c>
      <c r="R60" s="3">
        <v>0.50328114862975903</v>
      </c>
      <c r="S60" s="3">
        <v>0.49671885137024097</v>
      </c>
      <c r="T60" s="3">
        <v>-166228.47966999668</v>
      </c>
      <c r="U60" s="3">
        <v>-508.01435493037326</v>
      </c>
      <c r="V60" s="3"/>
      <c r="X60">
        <v>-129684.01663333819</v>
      </c>
      <c r="Y60">
        <v>-427051.66661989444</v>
      </c>
      <c r="Z60">
        <v>5031588.6329595363</v>
      </c>
      <c r="AA60">
        <v>-11889.168759372953</v>
      </c>
      <c r="AC60">
        <f t="shared" si="0"/>
        <v>4462963.7809469309</v>
      </c>
      <c r="AD60">
        <f>SQRT(AC60)*_xlfn.T.INV.2T(1-CurveFitting!$N$6,CurveFitting!$R$6)</f>
        <v>4180.0861920663747</v>
      </c>
      <c r="AE60">
        <f t="shared" si="1"/>
        <v>136966.25024814243</v>
      </c>
      <c r="AF60">
        <f t="shared" si="2"/>
        <v>145326.42263227518</v>
      </c>
    </row>
    <row r="61" spans="2:32" x14ac:dyDescent="0.25">
      <c r="B61">
        <f>IF(OR(CurveFitting!$N$3="4PL",CurveFitting!$N$3="5PL"),10^(LOG10(B60)+($C$4-$C$3)/100),B60+($C$4-$C$3)/100)</f>
        <v>9.9062377072080196E-2</v>
      </c>
      <c r="E61">
        <v>149067.2144953282</v>
      </c>
      <c r="R61" s="3">
        <v>0.4658220059551389</v>
      </c>
      <c r="S61" s="3">
        <v>0.5341779940448611</v>
      </c>
      <c r="T61" s="3">
        <v>-165458.8955452035</v>
      </c>
      <c r="U61" s="3">
        <v>5275.3696643990233</v>
      </c>
      <c r="V61" s="3"/>
      <c r="X61">
        <v>-58237.781833978719</v>
      </c>
      <c r="Y61">
        <v>-568379.43031234271</v>
      </c>
      <c r="Z61">
        <v>5141708.926849545</v>
      </c>
      <c r="AA61">
        <v>225497.27488555072</v>
      </c>
      <c r="AC61">
        <f t="shared" si="0"/>
        <v>4740588.9895887747</v>
      </c>
      <c r="AD61">
        <f>SQRT(AC61)*_xlfn.T.INV.2T(1-CurveFitting!$N$6,CurveFitting!$R$6)</f>
        <v>4308.1390030251559</v>
      </c>
      <c r="AE61">
        <f t="shared" si="1"/>
        <v>144759.07549230303</v>
      </c>
      <c r="AF61">
        <f t="shared" si="2"/>
        <v>153375.35349835336</v>
      </c>
    </row>
    <row r="62" spans="2:32" x14ac:dyDescent="0.25">
      <c r="B62">
        <f>IF(OR(CurveFitting!$N$3="4PL",CurveFitting!$N$3="5PL"),10^(LOG10(B61)+($C$4-$C$3)/100),B61+($C$4-$C$3)/100)</f>
        <v>0.11056691785201979</v>
      </c>
      <c r="E62">
        <v>156907.41447216034</v>
      </c>
      <c r="R62" s="3">
        <v>0.42874440325932472</v>
      </c>
      <c r="S62" s="3">
        <v>0.57125559674067528</v>
      </c>
      <c r="T62" s="3">
        <v>-162859.48563079757</v>
      </c>
      <c r="U62" s="3">
        <v>10882.702284534611</v>
      </c>
      <c r="V62" s="3"/>
      <c r="X62">
        <v>5774.4125085289415</v>
      </c>
      <c r="Y62">
        <v>-704599.40465956833</v>
      </c>
      <c r="Z62">
        <v>5113785.6654302813</v>
      </c>
      <c r="AA62">
        <v>663991.06822094193</v>
      </c>
      <c r="AC62">
        <f t="shared" si="0"/>
        <v>5078951.7415001839</v>
      </c>
      <c r="AD62">
        <f>SQRT(AC62)*_xlfn.T.INV.2T(1-CurveFitting!$N$6,CurveFitting!$R$6)</f>
        <v>4459.2374515734482</v>
      </c>
      <c r="AE62">
        <f t="shared" si="1"/>
        <v>152448.17702058688</v>
      </c>
      <c r="AF62">
        <f t="shared" si="2"/>
        <v>161366.65192373379</v>
      </c>
    </row>
    <row r="63" spans="2:32" x14ac:dyDescent="0.25">
      <c r="B63">
        <f>IF(OR(CurveFitting!$N$3="4PL",CurveFitting!$N$3="5PL"),10^(LOG10(B62)+($C$4-$C$3)/100),B62+($C$4-$C$3)/100)</f>
        <v>0.12340753053401946</v>
      </c>
      <c r="E63">
        <v>164582.04165431106</v>
      </c>
      <c r="R63" s="3">
        <v>0.39244982170028964</v>
      </c>
      <c r="S63" s="3">
        <v>0.60755017829971036</v>
      </c>
      <c r="T63" s="3">
        <v>-158544.22071730607</v>
      </c>
      <c r="U63" s="3">
        <v>16133.782440947854</v>
      </c>
      <c r="V63" s="3"/>
      <c r="X63">
        <v>59344.111672652543</v>
      </c>
      <c r="Y63">
        <v>-826254.77863899316</v>
      </c>
      <c r="Z63">
        <v>4951922.9116139812</v>
      </c>
      <c r="AA63">
        <v>1251156.9791651908</v>
      </c>
      <c r="AC63">
        <f t="shared" si="0"/>
        <v>5436169.2238128316</v>
      </c>
      <c r="AD63">
        <f>SQRT(AC63)*_xlfn.T.INV.2T(1-CurveFitting!$N$6,CurveFitting!$R$6)</f>
        <v>4613.3886143893533</v>
      </c>
      <c r="AE63">
        <f t="shared" si="1"/>
        <v>159968.65303992172</v>
      </c>
      <c r="AF63">
        <f t="shared" si="2"/>
        <v>169195.43026870041</v>
      </c>
    </row>
    <row r="64" spans="2:32" x14ac:dyDescent="0.25">
      <c r="B64">
        <f>IF(OR(CurveFitting!$N$3="4PL",CurveFitting!$N$3="5PL"),10^(LOG10(B63)+($C$4-$C$3)/100),B63+($C$4-$C$3)/100)</f>
        <v>0.13773937890615393</v>
      </c>
      <c r="E64">
        <v>172013.34664400248</v>
      </c>
      <c r="R64" s="3">
        <v>0.35730595104221874</v>
      </c>
      <c r="S64" s="3">
        <v>0.64269404895778126</v>
      </c>
      <c r="T64" s="3">
        <v>-152696.34968009696</v>
      </c>
      <c r="U64" s="3">
        <v>20873.807759032581</v>
      </c>
      <c r="V64" s="3"/>
      <c r="X64">
        <v>100789.79170025232</v>
      </c>
      <c r="Y64">
        <v>-924279.91114448488</v>
      </c>
      <c r="Z64">
        <v>4670949.9385055499</v>
      </c>
      <c r="AA64">
        <v>1916360.2744888209</v>
      </c>
      <c r="AC64">
        <f t="shared" si="0"/>
        <v>5763820.0935501382</v>
      </c>
      <c r="AD64">
        <f>SQRT(AC64)*_xlfn.T.INV.2T(1-CurveFitting!$N$6,CurveFitting!$R$6)</f>
        <v>4750.3845093843011</v>
      </c>
      <c r="AE64">
        <f t="shared" si="1"/>
        <v>167262.96213461817</v>
      </c>
      <c r="AF64">
        <f t="shared" si="2"/>
        <v>176763.73115338679</v>
      </c>
    </row>
    <row r="65" spans="2:32" x14ac:dyDescent="0.25">
      <c r="B65">
        <f>IF(OR(CurveFitting!$N$3="4PL",CurveFitting!$N$3="5PL"),10^(LOG10(B64)+($C$4-$C$3)/100),B64+($C$4-$C$3)/100)</f>
        <v>0.15373564659591854</v>
      </c>
      <c r="E65">
        <v>179133.66595425451</v>
      </c>
      <c r="R65" s="3">
        <v>0.32363278310862109</v>
      </c>
      <c r="S65" s="3">
        <v>0.67636721689137891</v>
      </c>
      <c r="T65" s="3">
        <v>-145552.33748825005</v>
      </c>
      <c r="U65" s="3">
        <v>24982.720329464522</v>
      </c>
      <c r="V65" s="3"/>
      <c r="X65">
        <v>129712.87181449345</v>
      </c>
      <c r="Y65">
        <v>-990893.77614625811</v>
      </c>
      <c r="Z65">
        <v>4294049.0430172719</v>
      </c>
      <c r="AA65">
        <v>2582948.4790509148</v>
      </c>
      <c r="AC65">
        <f t="shared" si="0"/>
        <v>6015816.6177364215</v>
      </c>
      <c r="AD65">
        <f>SQRT(AC65)*_xlfn.T.INV.2T(1-CurveFitting!$N$6,CurveFitting!$R$6)</f>
        <v>4853.1179913917513</v>
      </c>
      <c r="AE65">
        <f t="shared" si="1"/>
        <v>174280.54796286277</v>
      </c>
      <c r="AF65">
        <f t="shared" si="2"/>
        <v>183986.78394564625</v>
      </c>
    </row>
    <row r="66" spans="2:32" x14ac:dyDescent="0.25">
      <c r="B66">
        <f>IF(OR(CurveFitting!$N$3="4PL",CurveFitting!$N$3="5PL"),10^(LOG10(B65)+($C$4-$C$3)/100),B65+($C$4-$C$3)/100)</f>
        <v>0.17158962979184167</v>
      </c>
      <c r="E66">
        <v>185887.50748891319</v>
      </c>
      <c r="R66" s="3">
        <v>0.29169274920227384</v>
      </c>
      <c r="S66" s="3">
        <v>0.70830725079772616</v>
      </c>
      <c r="T66" s="3">
        <v>-137382.51046968024</v>
      </c>
      <c r="U66" s="3">
        <v>28380.505091367031</v>
      </c>
      <c r="V66" s="3"/>
      <c r="X66">
        <v>146800.01157642846</v>
      </c>
      <c r="Y66">
        <v>-1020310.7536572235</v>
      </c>
      <c r="Z66">
        <v>3849421.054932191</v>
      </c>
      <c r="AA66">
        <v>3180340.6209103405</v>
      </c>
      <c r="AC66">
        <f t="shared" si="0"/>
        <v>6156250.9337617364</v>
      </c>
      <c r="AD66">
        <f>SQRT(AC66)*_xlfn.T.INV.2T(1-CurveFitting!$N$6,CurveFitting!$R$6)</f>
        <v>4909.4372398645573</v>
      </c>
      <c r="AE66">
        <f t="shared" si="1"/>
        <v>180978.07024904864</v>
      </c>
      <c r="AF66">
        <f t="shared" si="2"/>
        <v>190796.94472877774</v>
      </c>
    </row>
    <row r="67" spans="2:32" x14ac:dyDescent="0.25">
      <c r="B67">
        <f>IF(OR(CurveFitting!$N$3="4PL",CurveFitting!$N$3="5PL"),10^(LOG10(B66)+($C$4-$C$3)/100),B66+($C$4-$C$3)/100)</f>
        <v>0.19151707300187693</v>
      </c>
      <c r="E67">
        <v>192232.68517318642</v>
      </c>
      <c r="R67" s="3">
        <v>0.26168535424971717</v>
      </c>
      <c r="S67" s="3">
        <v>0.73831464575028283</v>
      </c>
      <c r="T67" s="3">
        <v>-128470.97720068102</v>
      </c>
      <c r="U67" s="3">
        <v>31028.255809377191</v>
      </c>
      <c r="V67" s="3"/>
      <c r="X67">
        <v>153529.81954997664</v>
      </c>
      <c r="Y67">
        <v>-1009172.4820158354</v>
      </c>
      <c r="Z67">
        <v>3366692.0342369676</v>
      </c>
      <c r="AA67">
        <v>3653494.631362427</v>
      </c>
      <c r="AC67">
        <f t="shared" si="0"/>
        <v>6164544.0031335354</v>
      </c>
      <c r="AD67">
        <f>SQRT(AC67)*_xlfn.T.INV.2T(1-CurveFitting!$N$6,CurveFitting!$R$6)</f>
        <v>4912.7428719561922</v>
      </c>
      <c r="AE67">
        <f t="shared" si="1"/>
        <v>187319.94230123021</v>
      </c>
      <c r="AF67">
        <f t="shared" si="2"/>
        <v>197145.42804514262</v>
      </c>
    </row>
    <row r="68" spans="2:32" x14ac:dyDescent="0.25">
      <c r="B68">
        <f>IF(OR(CurveFitting!$N$3="4PL",CurveFitting!$N$3="5PL"),10^(LOG10(B67)+($C$4-$C$3)/100),B67+($C$4-$C$3)/100)</f>
        <v>0.21375877607348376</v>
      </c>
      <c r="E68">
        <v>198140.52522348159</v>
      </c>
      <c r="R68" s="3">
        <v>0.23374620131706836</v>
      </c>
      <c r="S68" s="3">
        <v>0.76625379868293164</v>
      </c>
      <c r="T68" s="3">
        <v>-119097.13910385898</v>
      </c>
      <c r="U68" s="3">
        <v>32925.471229198964</v>
      </c>
      <c r="V68" s="3"/>
      <c r="X68">
        <v>151848.07562444216</v>
      </c>
      <c r="Y68">
        <v>-956665.53879737086</v>
      </c>
      <c r="Z68">
        <v>2873708.5605489579</v>
      </c>
      <c r="AA68">
        <v>3968257.3902927078</v>
      </c>
      <c r="AC68">
        <f t="shared" ref="AC68:AC103" si="3">SUM(X68:AB68)</f>
        <v>6037148.4876687368</v>
      </c>
      <c r="AD68">
        <f>SQRT(AC68)*_xlfn.T.INV.2T(1-CurveFitting!$N$6,CurveFitting!$R$6)</f>
        <v>4861.7148682368761</v>
      </c>
      <c r="AE68">
        <f t="shared" ref="AE68:AE103" si="4">E68-AD68</f>
        <v>193278.8103552447</v>
      </c>
      <c r="AF68">
        <f t="shared" ref="AF68:AF103" si="5">E68+AD68</f>
        <v>203002.24009171847</v>
      </c>
    </row>
    <row r="69" spans="2:32" x14ac:dyDescent="0.25">
      <c r="B69">
        <f>IF(OR(CurveFitting!$N$3="4PL",CurveFitting!$N$3="5PL"),10^(LOG10(B68)+($C$4-$C$3)/100),B68+($C$4-$C$3)/100)</f>
        <v>0.23858350397818565</v>
      </c>
      <c r="E69">
        <v>203595.26350369683</v>
      </c>
      <c r="R69" s="3">
        <v>0.20794984161181651</v>
      </c>
      <c r="S69" s="3">
        <v>0.79205015838818349</v>
      </c>
      <c r="T69" s="3">
        <v>-109520.49700752604</v>
      </c>
      <c r="U69" s="3">
        <v>34104.501540061108</v>
      </c>
      <c r="V69" s="3"/>
      <c r="X69">
        <v>143866.42401144735</v>
      </c>
      <c r="Y69">
        <v>-864349.59579003206</v>
      </c>
      <c r="Z69">
        <v>2394166.8328542826</v>
      </c>
      <c r="AA69">
        <v>4112344.5918825301</v>
      </c>
      <c r="AC69">
        <f t="shared" si="3"/>
        <v>5786028.2529582279</v>
      </c>
      <c r="AD69">
        <f>SQRT(AC69)*_xlfn.T.INV.2T(1-CurveFitting!$N$6,CurveFitting!$R$6)</f>
        <v>4759.5273928385013</v>
      </c>
      <c r="AE69">
        <f t="shared" si="4"/>
        <v>198835.73611085833</v>
      </c>
      <c r="AF69">
        <f t="shared" si="5"/>
        <v>208354.79089653533</v>
      </c>
    </row>
    <row r="70" spans="2:32" x14ac:dyDescent="0.25">
      <c r="B70">
        <f>IF(OR(CurveFitting!$N$3="4PL",CurveFitting!$N$3="5PL"),10^(LOG10(B69)+($C$4-$C$3)/100),B69+($C$4-$C$3)/100)</f>
        <v>0.26629123452194936</v>
      </c>
      <c r="E70">
        <v>208592.8167387867</v>
      </c>
      <c r="R70" s="3">
        <v>0.18431558561714834</v>
      </c>
      <c r="S70" s="3">
        <v>0.81568441438285166</v>
      </c>
      <c r="T70" s="3">
        <v>-99969.691408240833</v>
      </c>
      <c r="U70" s="3">
        <v>34623.276031476656</v>
      </c>
      <c r="V70" s="3"/>
      <c r="X70">
        <v>131621.23255946217</v>
      </c>
      <c r="Y70">
        <v>-735764.90510720049</v>
      </c>
      <c r="Z70">
        <v>1946260.5463071389</v>
      </c>
      <c r="AA70">
        <v>4092725.1536454801</v>
      </c>
      <c r="AC70">
        <f t="shared" si="3"/>
        <v>5434842.0274048802</v>
      </c>
      <c r="AD70">
        <f>SQRT(AC70)*_xlfn.T.INV.2T(1-CurveFitting!$N$6,CurveFitting!$R$6)</f>
        <v>4612.8254193982302</v>
      </c>
      <c r="AE70">
        <f t="shared" si="4"/>
        <v>203979.99131938847</v>
      </c>
      <c r="AF70">
        <f t="shared" si="5"/>
        <v>213205.64215818493</v>
      </c>
    </row>
    <row r="71" spans="2:32" x14ac:dyDescent="0.25">
      <c r="B71">
        <f>IF(OR(CurveFitting!$N$3="4PL",CurveFitting!$N$3="5PL"),10^(LOG10(B70)+($C$4-$C$3)/100),B70+($C$4-$C$3)/100)</f>
        <v>0.29721678322616735</v>
      </c>
      <c r="E71">
        <v>213139.13695749815</v>
      </c>
      <c r="R71" s="3">
        <v>0.16281528520447452</v>
      </c>
      <c r="S71" s="3">
        <v>0.83718471479552548</v>
      </c>
      <c r="T71" s="3">
        <v>-90635.970975663018</v>
      </c>
      <c r="U71" s="3">
        <v>34557.42157852932</v>
      </c>
      <c r="V71" s="3"/>
      <c r="X71">
        <v>116908.83607187026</v>
      </c>
      <c r="Y71">
        <v>-575909.49838184915</v>
      </c>
      <c r="Z71">
        <v>1542297.8899785073</v>
      </c>
      <c r="AA71">
        <v>3930753.9706426514</v>
      </c>
      <c r="AC71">
        <f t="shared" si="3"/>
        <v>5014051.1983111799</v>
      </c>
      <c r="AD71">
        <f>SQRT(AC71)*_xlfn.T.INV.2T(1-CurveFitting!$N$6,CurveFitting!$R$6)</f>
        <v>4430.6550356700654</v>
      </c>
      <c r="AE71">
        <f t="shared" si="4"/>
        <v>208708.48192182809</v>
      </c>
      <c r="AF71">
        <f t="shared" si="5"/>
        <v>217569.79199316821</v>
      </c>
    </row>
    <row r="72" spans="2:32" x14ac:dyDescent="0.25">
      <c r="B72">
        <f>IF(OR(CurveFitting!$N$3="4PL",CurveFitting!$N$3="5PL"),10^(LOG10(B71)+($C$4-$C$3)/100),B71+($C$4-$C$3)/100)</f>
        <v>0.33173384918169063</v>
      </c>
      <c r="E72">
        <v>217248.35303899774</v>
      </c>
      <c r="R72" s="3">
        <v>0.14338212256687377</v>
      </c>
      <c r="S72" s="3">
        <v>0.85661787743312623</v>
      </c>
      <c r="T72" s="3">
        <v>-81670.697735042922</v>
      </c>
      <c r="U72" s="3">
        <v>33992.692020453091</v>
      </c>
      <c r="V72" s="3"/>
      <c r="X72">
        <v>101196.06678288613</v>
      </c>
      <c r="Y72">
        <v>-390676.06798456766</v>
      </c>
      <c r="Z72">
        <v>1189080.9444578751</v>
      </c>
      <c r="AA72">
        <v>3656481.9223476797</v>
      </c>
      <c r="AC72">
        <f t="shared" si="3"/>
        <v>4556082.8656038735</v>
      </c>
      <c r="AD72">
        <f>SQRT(AC72)*_xlfn.T.INV.2T(1-CurveFitting!$N$6,CurveFitting!$R$6)</f>
        <v>4223.4695063282898</v>
      </c>
      <c r="AE72">
        <f t="shared" si="4"/>
        <v>213024.88353266945</v>
      </c>
      <c r="AF72">
        <f t="shared" si="5"/>
        <v>221471.82254532602</v>
      </c>
    </row>
    <row r="73" spans="2:32" x14ac:dyDescent="0.25">
      <c r="B73">
        <f>IF(OR(CurveFitting!$N$3="4PL",CurveFitting!$N$3="5PL"),10^(LOG10(B72)+($C$4-$C$3)/100),B72+($C$4-$C$3)/100)</f>
        <v>0.37025953076532703</v>
      </c>
      <c r="E73">
        <v>220940.87485597178</v>
      </c>
      <c r="R73" s="3">
        <v>0.12591957604000492</v>
      </c>
      <c r="S73" s="3">
        <v>0.87408042395999508</v>
      </c>
      <c r="T73" s="3">
        <v>-73186.128441062785</v>
      </c>
      <c r="U73" s="3">
        <v>33018.352607883942</v>
      </c>
      <c r="V73" s="3"/>
      <c r="X73">
        <v>85593.58630376443</v>
      </c>
      <c r="Y73">
        <v>-186322.23101062456</v>
      </c>
      <c r="Z73">
        <v>888774.60478461999</v>
      </c>
      <c r="AA73">
        <v>3303304.2295438102</v>
      </c>
      <c r="AC73">
        <f t="shared" si="3"/>
        <v>4091350.1896215701</v>
      </c>
      <c r="AD73">
        <f>SQRT(AC73)*_xlfn.T.INV.2T(1-CurveFitting!$N$6,CurveFitting!$R$6)</f>
        <v>4002.2745979023744</v>
      </c>
      <c r="AE73">
        <f t="shared" si="4"/>
        <v>216938.6002580694</v>
      </c>
      <c r="AF73">
        <f t="shared" si="5"/>
        <v>224943.14945387415</v>
      </c>
    </row>
    <row r="74" spans="2:32" x14ac:dyDescent="0.25">
      <c r="B74">
        <f>IF(OR(CurveFitting!$N$3="4PL",CurveFitting!$N$3="5PL"),10^(LOG10(B73)+($C$4-$C$3)/100),B73+($C$4-$C$3)/100)</f>
        <v>0.41325936578595823</v>
      </c>
      <c r="E74">
        <v>224241.5947382336</v>
      </c>
      <c r="R74" s="3">
        <v>0.11030992567823861</v>
      </c>
      <c r="S74" s="3">
        <v>0.88969007432176139</v>
      </c>
      <c r="T74" s="3">
        <v>-65258.556688873083</v>
      </c>
      <c r="U74" s="3">
        <v>31721.875797627665</v>
      </c>
      <c r="V74" s="3"/>
      <c r="X74">
        <v>70874.371851675198</v>
      </c>
      <c r="Y74">
        <v>30976.221965667217</v>
      </c>
      <c r="Z74">
        <v>640001.07262806653</v>
      </c>
      <c r="AA74">
        <v>2903676.1427057115</v>
      </c>
      <c r="AC74">
        <f t="shared" si="3"/>
        <v>3645527.8091511205</v>
      </c>
      <c r="AD74">
        <f>SQRT(AC74)*_xlfn.T.INV.2T(1-CurveFitting!$N$6,CurveFitting!$R$6)</f>
        <v>3777.9287534272225</v>
      </c>
      <c r="AE74">
        <f t="shared" si="4"/>
        <v>220463.66598480637</v>
      </c>
      <c r="AF74">
        <f t="shared" si="5"/>
        <v>228019.52349166083</v>
      </c>
    </row>
    <row r="75" spans="2:32" x14ac:dyDescent="0.25">
      <c r="B75">
        <f>IF(OR(CurveFitting!$N$3="4PL",CurveFitting!$N$3="5PL"),10^(LOG10(B74)+($C$4-$C$3)/100),B74+($C$4-$C$3)/100)</f>
        <v>0.46125295696454605</v>
      </c>
      <c r="E75">
        <v>227178.27709630184</v>
      </c>
      <c r="R75" s="3">
        <v>9.6421868991162119E-2</v>
      </c>
      <c r="S75" s="3">
        <v>0.90357813100883788</v>
      </c>
      <c r="T75" s="3">
        <v>-57932.915293791964</v>
      </c>
      <c r="U75" s="3">
        <v>30185.0565985744</v>
      </c>
      <c r="V75" s="3"/>
      <c r="X75">
        <v>57519.485151422094</v>
      </c>
      <c r="Y75">
        <v>255464.26628832379</v>
      </c>
      <c r="Z75">
        <v>438950.68041759729</v>
      </c>
      <c r="AA75">
        <v>2486192.725860789</v>
      </c>
      <c r="AC75">
        <f t="shared" si="3"/>
        <v>3238127.1577181323</v>
      </c>
      <c r="AD75">
        <f>SQRT(AC75)*_xlfn.T.INV.2T(1-CurveFitting!$N$6,CurveFitting!$R$6)</f>
        <v>3560.5780091251936</v>
      </c>
      <c r="AE75">
        <f t="shared" si="4"/>
        <v>223617.69908717665</v>
      </c>
      <c r="AF75">
        <f t="shared" si="5"/>
        <v>230738.85510542704</v>
      </c>
    </row>
    <row r="76" spans="2:32" x14ac:dyDescent="0.25">
      <c r="B76">
        <f>IF(OR(CurveFitting!$N$3="4PL",CurveFitting!$N$3="5PL"),10^(LOG10(B75)+($C$4-$C$3)/100),B75+($C$4-$C$3)/100)</f>
        <v>0.51482025072537718</v>
      </c>
      <c r="E76">
        <v>229780.18673902575</v>
      </c>
      <c r="R76" s="3">
        <v>8.4117007856446047E-2</v>
      </c>
      <c r="S76" s="3">
        <v>0.91588299214355395</v>
      </c>
      <c r="T76" s="3">
        <v>-51228.063254704997</v>
      </c>
      <c r="U76" s="3">
        <v>28481.473354281028</v>
      </c>
      <c r="V76" s="3"/>
      <c r="X76">
        <v>45776.07114191544</v>
      </c>
      <c r="Y76">
        <v>482034.61578886025</v>
      </c>
      <c r="Z76">
        <v>280371.33185524435</v>
      </c>
      <c r="AA76">
        <v>2073996.8820716066</v>
      </c>
      <c r="AC76">
        <f t="shared" si="3"/>
        <v>2882178.9008576265</v>
      </c>
      <c r="AD76">
        <f>SQRT(AC76)*_xlfn.T.INV.2T(1-CurveFitting!$N$6,CurveFitting!$R$6)</f>
        <v>3359.1857784920885</v>
      </c>
      <c r="AE76">
        <f t="shared" si="4"/>
        <v>226421.00096053365</v>
      </c>
      <c r="AF76">
        <f t="shared" si="5"/>
        <v>233139.37251751786</v>
      </c>
    </row>
    <row r="77" spans="2:32" x14ac:dyDescent="0.25">
      <c r="B77">
        <f>IF(OR(CurveFitting!$N$3="4PL",CurveFitting!$N$3="5PL"),10^(LOG10(B76)+($C$4-$C$3)/100),B76+($C$4-$C$3)/100)</f>
        <v>0.57460854517039417</v>
      </c>
      <c r="E77">
        <v>232076.97352419765</v>
      </c>
      <c r="R77" s="3">
        <v>7.3255123191610094E-2</v>
      </c>
      <c r="S77" s="3">
        <v>0.92674487680838991</v>
      </c>
      <c r="T77" s="3">
        <v>-45142.158760370861</v>
      </c>
      <c r="U77" s="3">
        <v>26675.107708964777</v>
      </c>
      <c r="V77" s="3"/>
      <c r="X77">
        <v>35716.630943044918</v>
      </c>
      <c r="Y77">
        <v>706352.98318014399</v>
      </c>
      <c r="Z77">
        <v>158366.17212069177</v>
      </c>
      <c r="AA77">
        <v>1684280.2861120137</v>
      </c>
      <c r="AC77">
        <f t="shared" si="3"/>
        <v>2584716.0723558944</v>
      </c>
      <c r="AD77">
        <f>SQRT(AC77)*_xlfn.T.INV.2T(1-CurveFitting!$N$6,CurveFitting!$R$6)</f>
        <v>3181.1194526788563</v>
      </c>
      <c r="AE77">
        <f t="shared" si="4"/>
        <v>228895.85407151878</v>
      </c>
      <c r="AF77">
        <f t="shared" si="5"/>
        <v>235258.09297687651</v>
      </c>
    </row>
    <row r="78" spans="2:32" x14ac:dyDescent="0.25">
      <c r="B78">
        <f>IF(OR(CurveFitting!$N$3="4PL",CurveFitting!$N$3="5PL"),10^(LOG10(B77)+($C$4-$C$3)/100),B77+($C$4-$C$3)/100)</f>
        <v>0.64134031191978813</v>
      </c>
      <c r="E78">
        <v>234097.80687557621</v>
      </c>
      <c r="R78" s="3">
        <v>6.3698267966197819E-2</v>
      </c>
      <c r="S78" s="3">
        <v>0.93630173203380218</v>
      </c>
      <c r="T78" s="3">
        <v>-39657.704935795533</v>
      </c>
      <c r="U78" s="3">
        <v>24819.886134168773</v>
      </c>
      <c r="V78" s="3"/>
      <c r="X78">
        <v>27292.720540000231</v>
      </c>
      <c r="Y78">
        <v>924899.9348839575</v>
      </c>
      <c r="Z78">
        <v>66981.137442093532</v>
      </c>
      <c r="AA78">
        <v>1328562.701117259</v>
      </c>
      <c r="AC78">
        <f t="shared" si="3"/>
        <v>2347736.4939833102</v>
      </c>
      <c r="AD78">
        <f>SQRT(AC78)*_xlfn.T.INV.2T(1-CurveFitting!$N$6,CurveFitting!$R$6)</f>
        <v>3031.783821617993</v>
      </c>
      <c r="AE78">
        <f t="shared" si="4"/>
        <v>231066.02305395823</v>
      </c>
      <c r="AF78">
        <f t="shared" si="5"/>
        <v>237129.59069719419</v>
      </c>
    </row>
    <row r="79" spans="2:32" x14ac:dyDescent="0.25">
      <c r="B79">
        <f>IF(OR(CurveFitting!$N$3="4PL",CurveFitting!$N$3="5PL"),10^(LOG10(B78)+($C$4-$C$3)/100),B78+($C$4-$C$3)/100)</f>
        <v>0.71582192633664921</v>
      </c>
      <c r="E79">
        <v>235870.73803725105</v>
      </c>
      <c r="R79" s="3">
        <v>5.5313783206388356E-2</v>
      </c>
      <c r="S79" s="3">
        <v>0.94468621679361164</v>
      </c>
      <c r="T79" s="3">
        <v>-34746.020300827418</v>
      </c>
      <c r="U79" s="3">
        <v>22959.899081407752</v>
      </c>
      <c r="V79" s="3"/>
      <c r="X79">
        <v>20379.635262143885</v>
      </c>
      <c r="Y79">
        <v>1134950.4721637303</v>
      </c>
      <c r="Z79">
        <v>597.80575048426249</v>
      </c>
      <c r="AA79">
        <v>1013441.4169264688</v>
      </c>
      <c r="AC79">
        <f t="shared" si="3"/>
        <v>2169369.3301028274</v>
      </c>
      <c r="AD79">
        <f>SQRT(AC79)*_xlfn.T.INV.2T(1-CurveFitting!$N$6,CurveFitting!$R$6)</f>
        <v>2914.3405807397253</v>
      </c>
      <c r="AE79">
        <f t="shared" si="4"/>
        <v>232956.39745651133</v>
      </c>
      <c r="AF79">
        <f t="shared" si="5"/>
        <v>238785.07861799077</v>
      </c>
    </row>
    <row r="80" spans="2:32" x14ac:dyDescent="0.25">
      <c r="B80">
        <f>IF(OR(CurveFitting!$N$3="4PL",CurveFitting!$N$3="5PL"),10^(LOG10(B79)+($C$4-$C$3)/100),B79+($C$4-$C$3)/100)</f>
        <v>0.79895341163023104</v>
      </c>
      <c r="E80">
        <v>237422.25938932999</v>
      </c>
      <c r="R80" s="3">
        <v>4.7976382064013445E-2</v>
      </c>
      <c r="S80" s="3">
        <v>0.95202361793598655</v>
      </c>
      <c r="T80" s="3">
        <v>-30371.017626366694</v>
      </c>
      <c r="U80" s="3">
        <v>21130.076135639782</v>
      </c>
      <c r="V80" s="3"/>
      <c r="X80">
        <v>14811.096406107998</v>
      </c>
      <c r="Y80">
        <v>1334511.6658667314</v>
      </c>
      <c r="Z80">
        <v>-45835.460753844971</v>
      </c>
      <c r="AA80">
        <v>741556.35953766224</v>
      </c>
      <c r="AC80">
        <f t="shared" si="3"/>
        <v>2045043.6610566566</v>
      </c>
      <c r="AD80">
        <f>SQRT(AC80)*_xlfn.T.INV.2T(1-CurveFitting!$N$6,CurveFitting!$R$6)</f>
        <v>2829.5987044124117</v>
      </c>
      <c r="AE80">
        <f t="shared" si="4"/>
        <v>234592.66068491759</v>
      </c>
      <c r="AF80">
        <f t="shared" si="5"/>
        <v>240251.8580937424</v>
      </c>
    </row>
    <row r="81" spans="2:32" x14ac:dyDescent="0.25">
      <c r="B81">
        <f>IF(OR(CurveFitting!$N$3="4PL",CurveFitting!$N$3="5PL"),10^(LOG10(B80)+($C$4-$C$3)/100),B80+($C$4-$C$3)/100)</f>
        <v>0.89173931458392086</v>
      </c>
      <c r="E81">
        <v>238777.02701015351</v>
      </c>
      <c r="R81" s="3">
        <v>4.156946186574273E-2</v>
      </c>
      <c r="S81" s="3">
        <v>0.95843053813425727</v>
      </c>
      <c r="T81" s="3">
        <v>-26492.269986921394</v>
      </c>
      <c r="U81" s="3">
        <v>19357.132529278264</v>
      </c>
      <c r="V81" s="3"/>
      <c r="X81">
        <v>10404.497212860066</v>
      </c>
      <c r="Y81">
        <v>1522235.7806032279</v>
      </c>
      <c r="Z81">
        <v>-76695.486385905868</v>
      </c>
      <c r="AA81">
        <v>512587.30267741642</v>
      </c>
      <c r="AC81">
        <f t="shared" si="3"/>
        <v>1968532.0941075985</v>
      </c>
      <c r="AD81">
        <f>SQRT(AC81)*_xlfn.T.INV.2T(1-CurveFitting!$N$6,CurveFitting!$R$6)</f>
        <v>2776.1620016506445</v>
      </c>
      <c r="AE81">
        <f t="shared" si="4"/>
        <v>236000.86500850288</v>
      </c>
      <c r="AF81">
        <f t="shared" si="5"/>
        <v>241553.18901180415</v>
      </c>
    </row>
    <row r="82" spans="2:32" x14ac:dyDescent="0.25">
      <c r="B82">
        <f>IF(OR(CurveFitting!$N$3="4PL",CurveFitting!$N$3="5PL"),10^(LOG10(B81)+($C$4-$C$3)/100),B81+($C$4-$C$3)/100)</f>
        <v>0.9953008443283704</v>
      </c>
      <c r="E82">
        <v>239957.71325570112</v>
      </c>
      <c r="R82" s="3">
        <v>3.5985801289458053E-2</v>
      </c>
      <c r="S82" s="3">
        <v>0.96401419871054195</v>
      </c>
      <c r="T82" s="3">
        <v>-23067.404694654921</v>
      </c>
      <c r="U82" s="3">
        <v>17660.643831262827</v>
      </c>
      <c r="V82" s="3"/>
      <c r="X82">
        <v>6978.070384156561</v>
      </c>
      <c r="Y82">
        <v>1697322.5688861695</v>
      </c>
      <c r="Z82">
        <v>-95662.672901360056</v>
      </c>
      <c r="AA82">
        <v>324167.83215789322</v>
      </c>
      <c r="AC82">
        <f t="shared" si="3"/>
        <v>1932805.7985268594</v>
      </c>
      <c r="AD82">
        <f>SQRT(AC82)*_xlfn.T.INV.2T(1-CurveFitting!$N$6,CurveFitting!$R$6)</f>
        <v>2750.8547889920455</v>
      </c>
      <c r="AE82">
        <f t="shared" si="4"/>
        <v>237206.85846670906</v>
      </c>
      <c r="AF82">
        <f t="shared" si="5"/>
        <v>242708.56804469318</v>
      </c>
    </row>
    <row r="83" spans="2:32" x14ac:dyDescent="0.25">
      <c r="B83">
        <f>IF(OR(CurveFitting!$N$3="4PL",CurveFitting!$N$3="5PL"),10^(LOG10(B82)+($C$4-$C$3)/100),B82+($C$4-$C$3)/100)</f>
        <v>1.110889420842665</v>
      </c>
      <c r="E83">
        <v>240984.95899691083</v>
      </c>
      <c r="R83" s="3">
        <v>3.1127786241871291E-2</v>
      </c>
      <c r="S83" s="3">
        <v>0.96887221375812871</v>
      </c>
      <c r="T83" s="3">
        <v>-20053.900847796602</v>
      </c>
      <c r="U83" s="3">
        <v>16054.145055267334</v>
      </c>
      <c r="V83" s="3"/>
      <c r="X83">
        <v>4361.6261368844089</v>
      </c>
      <c r="Y83">
        <v>1859420.6260703015</v>
      </c>
      <c r="Z83">
        <v>-105754.85419018009</v>
      </c>
      <c r="AA83">
        <v>172656.29501180016</v>
      </c>
      <c r="AC83">
        <f t="shared" si="3"/>
        <v>1930683.693028806</v>
      </c>
      <c r="AD83">
        <f>SQRT(AC83)*_xlfn.T.INV.2T(1-CurveFitting!$N$6,CurveFitting!$R$6)</f>
        <v>2749.3442370027983</v>
      </c>
      <c r="AE83">
        <f t="shared" si="4"/>
        <v>238235.61475990803</v>
      </c>
      <c r="AF83">
        <f t="shared" si="5"/>
        <v>243734.30323391364</v>
      </c>
    </row>
    <row r="84" spans="2:32" x14ac:dyDescent="0.25">
      <c r="B84">
        <f>IF(OR(CurveFitting!$N$3="4PL",CurveFitting!$N$3="5PL"),10^(LOG10(B83)+($C$4-$C$3)/100),B83+($C$4-$C$3)/100)</f>
        <v>1.2399017969013244</v>
      </c>
      <c r="E84">
        <v>241877.39919910696</v>
      </c>
      <c r="R84" s="3">
        <v>2.6907288889178482E-2</v>
      </c>
      <c r="S84" s="3">
        <v>0.97309271111082152</v>
      </c>
      <c r="T84" s="3">
        <v>-17410.381515740224</v>
      </c>
      <c r="U84" s="3">
        <v>14546.184373775239</v>
      </c>
      <c r="V84" s="3"/>
      <c r="X84">
        <v>2402.475434093983</v>
      </c>
      <c r="Y84">
        <v>2008534.3477851565</v>
      </c>
      <c r="Z84">
        <v>-109392.66665819319</v>
      </c>
      <c r="AA84">
        <v>53743.923911625774</v>
      </c>
      <c r="AC84">
        <f t="shared" si="3"/>
        <v>1955288.0804726831</v>
      </c>
      <c r="AD84">
        <f>SQRT(AC84)*_xlfn.T.INV.2T(1-CurveFitting!$N$6,CurveFitting!$R$6)</f>
        <v>2766.8074226366662</v>
      </c>
      <c r="AE84">
        <f t="shared" si="4"/>
        <v>239110.5917764703</v>
      </c>
      <c r="AF84">
        <f t="shared" si="5"/>
        <v>244644.20662174362</v>
      </c>
    </row>
    <row r="85" spans="2:32" x14ac:dyDescent="0.25">
      <c r="B85">
        <f>IF(OR(CurveFitting!$N$3="4PL",CurveFitting!$N$3="5PL"),10^(LOG10(B84)+($C$4-$C$3)/100),B84+($C$4-$C$3)/100)</f>
        <v>1.3838969361981786</v>
      </c>
      <c r="E85">
        <v>242651.73995962692</v>
      </c>
      <c r="R85" s="3">
        <v>2.3245303333379708E-2</v>
      </c>
      <c r="S85" s="3">
        <v>0.97675469666662029</v>
      </c>
      <c r="T85" s="3">
        <v>-15097.493553960127</v>
      </c>
      <c r="U85" s="3">
        <v>13141.288782309508</v>
      </c>
      <c r="V85" s="3"/>
      <c r="X85">
        <v>967.94941705574865</v>
      </c>
      <c r="Y85">
        <v>2144940.3300028783</v>
      </c>
      <c r="Z85">
        <v>-108479.22854230955</v>
      </c>
      <c r="AA85">
        <v>-37094.220746496292</v>
      </c>
      <c r="AC85">
        <f t="shared" si="3"/>
        <v>2000334.8301311282</v>
      </c>
      <c r="AD85">
        <f>SQRT(AC85)*_xlfn.T.INV.2T(1-CurveFitting!$N$6,CurveFitting!$R$6)</f>
        <v>2798.4973772146091</v>
      </c>
      <c r="AE85">
        <f t="shared" si="4"/>
        <v>239853.24258241232</v>
      </c>
      <c r="AF85">
        <f t="shared" si="5"/>
        <v>245450.23733684153</v>
      </c>
    </row>
    <row r="86" spans="2:32" x14ac:dyDescent="0.25">
      <c r="B86">
        <f>IF(OR(CurveFitting!$N$3="4PL",CurveFitting!$N$3="5PL"),10^(LOG10(B85)+($C$4-$C$3)/100),B85+($C$4-$C$3)/100)</f>
        <v>1.5446148515995104</v>
      </c>
      <c r="E86">
        <v>243322.8694341607</v>
      </c>
      <c r="R86" s="3">
        <v>2.0071421023267089E-2</v>
      </c>
      <c r="S86" s="3">
        <v>0.97992857897673291</v>
      </c>
      <c r="T86" s="3">
        <v>-13078.46190113766</v>
      </c>
      <c r="U86" s="3">
        <v>11840.819491460525</v>
      </c>
      <c r="V86" s="3"/>
      <c r="X86">
        <v>-54.343009746155111</v>
      </c>
      <c r="Y86">
        <v>2269115.029381528</v>
      </c>
      <c r="Z86">
        <v>-104482.63800085172</v>
      </c>
      <c r="AA86">
        <v>-104285.94465176448</v>
      </c>
      <c r="AC86">
        <f t="shared" si="3"/>
        <v>2060292.1037191658</v>
      </c>
      <c r="AD86">
        <f>SQRT(AC86)*_xlfn.T.INV.2T(1-CurveFitting!$N$6,CurveFitting!$R$6)</f>
        <v>2840.1282700581787</v>
      </c>
      <c r="AE86">
        <f t="shared" si="4"/>
        <v>240482.74116410254</v>
      </c>
      <c r="AF86">
        <f t="shared" si="5"/>
        <v>246162.99770421887</v>
      </c>
    </row>
    <row r="87" spans="2:32" x14ac:dyDescent="0.25">
      <c r="B87">
        <f>IF(OR(CurveFitting!$N$3="4PL",CurveFitting!$N$3="5PL"),10^(LOG10(B86)+($C$4-$C$3)/100),B86+($C$4-$C$3)/100)</f>
        <v>1.7239976311647229</v>
      </c>
      <c r="E87">
        <v>243903.98898943391</v>
      </c>
      <c r="R87" s="3">
        <v>1.7323210511690945E-2</v>
      </c>
      <c r="S87" s="3">
        <v>0.98267678948830905</v>
      </c>
      <c r="T87" s="3">
        <v>-11319.394814519874</v>
      </c>
      <c r="U87" s="3">
        <v>10643.709325125859</v>
      </c>
      <c r="V87" s="3"/>
      <c r="X87">
        <v>-757.64896053972177</v>
      </c>
      <c r="Y87">
        <v>2381674.0909689427</v>
      </c>
      <c r="Z87">
        <v>-98514.248340142381</v>
      </c>
      <c r="AA87">
        <v>-151960.99707992788</v>
      </c>
      <c r="AC87">
        <f t="shared" si="3"/>
        <v>2130441.1965883328</v>
      </c>
      <c r="AD87">
        <f>SQRT(AC87)*_xlfn.T.INV.2T(1-CurveFitting!$N$6,CurveFitting!$R$6)</f>
        <v>2888.0740975311951</v>
      </c>
      <c r="AE87">
        <f t="shared" si="4"/>
        <v>241015.91489190271</v>
      </c>
      <c r="AF87">
        <f t="shared" si="5"/>
        <v>246792.06308696512</v>
      </c>
    </row>
    <row r="88" spans="2:32" x14ac:dyDescent="0.25">
      <c r="B88">
        <f>IF(OR(CurveFitting!$N$3="4PL",CurveFitting!$N$3="5PL"),10^(LOG10(B87)+($C$4-$C$3)/100),B87+($C$4-$C$3)/100)</f>
        <v>1.9242129060094026</v>
      </c>
      <c r="E88">
        <v>244406.75428399863</v>
      </c>
      <c r="R88" s="3">
        <v>1.4945550261161733E-2</v>
      </c>
      <c r="S88" s="3">
        <v>0.98505444973883827</v>
      </c>
      <c r="T88" s="3">
        <v>-9789.4044880536167</v>
      </c>
      <c r="U88" s="3">
        <v>9547.0840598323612</v>
      </c>
      <c r="V88" s="3"/>
      <c r="X88">
        <v>-1217.967088862451</v>
      </c>
      <c r="Y88">
        <v>2483322.8413169947</v>
      </c>
      <c r="Z88">
        <v>-91398.90966341109</v>
      </c>
      <c r="AA88">
        <v>-183836.79983613145</v>
      </c>
      <c r="AC88">
        <f t="shared" si="3"/>
        <v>2206869.1647285898</v>
      </c>
      <c r="AD88">
        <f>SQRT(AC88)*_xlfn.T.INV.2T(1-CurveFitting!$N$6,CurveFitting!$R$6)</f>
        <v>2939.4213819276179</v>
      </c>
      <c r="AE88">
        <f t="shared" si="4"/>
        <v>241467.33290207101</v>
      </c>
      <c r="AF88">
        <f t="shared" si="5"/>
        <v>247346.17566592625</v>
      </c>
    </row>
    <row r="89" spans="2:32" x14ac:dyDescent="0.25">
      <c r="B89">
        <f>IF(OR(CurveFitting!$N$3="4PL",CurveFitting!$N$3="5PL"),10^(LOG10(B88)+($C$4-$C$3)/100),B88+($C$4-$C$3)/100)</f>
        <v>2.1476800435924601</v>
      </c>
      <c r="E89">
        <v>244841.41876606754</v>
      </c>
      <c r="R89" s="3">
        <v>1.2889950018851959E-2</v>
      </c>
      <c r="S89" s="3">
        <v>0.98711004998114804</v>
      </c>
      <c r="T89" s="3">
        <v>-8460.5955363968296</v>
      </c>
      <c r="U89" s="3">
        <v>8546.7755699515583</v>
      </c>
      <c r="V89" s="3"/>
      <c r="X89">
        <v>-1496.2722925151329</v>
      </c>
      <c r="Y89">
        <v>2574816.9186602291</v>
      </c>
      <c r="Z89">
        <v>-83735.56782921488</v>
      </c>
      <c r="AA89">
        <v>-203167.54128403828</v>
      </c>
      <c r="AC89">
        <f t="shared" si="3"/>
        <v>2286417.5372544606</v>
      </c>
      <c r="AD89">
        <f>SQRT(AC89)*_xlfn.T.INV.2T(1-CurveFitting!$N$6,CurveFitting!$R$6)</f>
        <v>2991.9293011462287</v>
      </c>
      <c r="AE89">
        <f t="shared" si="4"/>
        <v>241849.48946492129</v>
      </c>
      <c r="AF89">
        <f t="shared" si="5"/>
        <v>247833.34806721378</v>
      </c>
    </row>
    <row r="90" spans="2:32" x14ac:dyDescent="0.25">
      <c r="B90">
        <f>IF(OR(CurveFitting!$N$3="4PL",CurveFitting!$N$3="5PL"),10^(LOG10(B89)+($C$4-$C$3)/100),B89+($C$4-$C$3)/100)</f>
        <v>2.3970993829425917</v>
      </c>
      <c r="E90">
        <v>245216.97431484982</v>
      </c>
      <c r="R90" s="3">
        <v>1.1113885700453907E-2</v>
      </c>
      <c r="S90" s="3">
        <v>0.98888611429954609</v>
      </c>
      <c r="T90" s="3">
        <v>-7307.9628609171596</v>
      </c>
      <c r="U90" s="3">
        <v>7637.7378515558967</v>
      </c>
      <c r="V90" s="3"/>
      <c r="X90">
        <v>-1640.7889676363218</v>
      </c>
      <c r="Y90">
        <v>2656931.759754377</v>
      </c>
      <c r="Z90">
        <v>-75948.012848214523</v>
      </c>
      <c r="AA90">
        <v>-212737.11614086558</v>
      </c>
      <c r="AC90">
        <f t="shared" si="3"/>
        <v>2366605.8417976601</v>
      </c>
      <c r="AD90">
        <f>SQRT(AC90)*_xlfn.T.INV.2T(1-CurveFitting!$N$6,CurveFitting!$R$6)</f>
        <v>3043.943042823299</v>
      </c>
      <c r="AE90">
        <f t="shared" si="4"/>
        <v>242173.03127202654</v>
      </c>
      <c r="AF90">
        <f t="shared" si="5"/>
        <v>248260.91735767311</v>
      </c>
    </row>
    <row r="91" spans="2:32" x14ac:dyDescent="0.25">
      <c r="B91">
        <f>IF(OR(CurveFitting!$N$3="4PL",CurveFitting!$N$3="5PL"),10^(LOG10(B90)+($C$4-$C$3)/100),B90+($C$4-$C$3)/100)</f>
        <v>2.6754848650975882</v>
      </c>
      <c r="E91">
        <v>245541.28549943789</v>
      </c>
      <c r="R91" s="3">
        <v>9.5801644576923861E-3</v>
      </c>
      <c r="S91" s="3">
        <v>0.99041983554230761</v>
      </c>
      <c r="T91" s="3">
        <v>-6309.2308893408535</v>
      </c>
      <c r="U91" s="3">
        <v>6814.3783150219697</v>
      </c>
      <c r="V91" s="3"/>
      <c r="X91">
        <v>-1689.1436440131779</v>
      </c>
      <c r="Y91">
        <v>2730439.5957705742</v>
      </c>
      <c r="Z91">
        <v>-68326.386718681024</v>
      </c>
      <c r="AA91">
        <v>-214880.46302067681</v>
      </c>
      <c r="AC91">
        <f t="shared" si="3"/>
        <v>2445543.6023872034</v>
      </c>
      <c r="AD91">
        <f>SQRT(AC91)*_xlfn.T.INV.2T(1-CurveFitting!$N$6,CurveFitting!$R$6)</f>
        <v>3094.2917606907345</v>
      </c>
      <c r="AE91">
        <f t="shared" si="4"/>
        <v>242446.99373874714</v>
      </c>
      <c r="AF91">
        <f t="shared" si="5"/>
        <v>248635.57726012863</v>
      </c>
    </row>
    <row r="92" spans="2:32" x14ac:dyDescent="0.25">
      <c r="B92">
        <f>IF(OR(CurveFitting!$N$3="4PL",CurveFitting!$N$3="5PL"),10^(LOG10(B91)+($C$4-$C$3)/100),B91+($C$4-$C$3)/100)</f>
        <v>2.9862004530571826</v>
      </c>
      <c r="E92">
        <v>245821.21525986202</v>
      </c>
      <c r="R92" s="3">
        <v>8.2563303118273756E-3</v>
      </c>
      <c r="S92" s="3">
        <v>0.99174366968817262</v>
      </c>
      <c r="T92" s="3">
        <v>-5444.658228338325</v>
      </c>
      <c r="U92" s="3">
        <v>6070.8168117057885</v>
      </c>
      <c r="V92" s="3"/>
      <c r="X92">
        <v>-1670.3059849062017</v>
      </c>
      <c r="Y92">
        <v>2796092.658342829</v>
      </c>
      <c r="Z92">
        <v>-61060.476954653415</v>
      </c>
      <c r="AA92">
        <v>-211521.65172921499</v>
      </c>
      <c r="AC92">
        <f t="shared" si="3"/>
        <v>2521840.2236740543</v>
      </c>
      <c r="AD92">
        <f>SQRT(AC92)*_xlfn.T.INV.2T(1-CurveFitting!$N$6,CurveFitting!$R$6)</f>
        <v>3142.1892570118448</v>
      </c>
      <c r="AE92">
        <f t="shared" si="4"/>
        <v>242679.02600285018</v>
      </c>
      <c r="AF92">
        <f t="shared" si="5"/>
        <v>248963.40451687385</v>
      </c>
    </row>
    <row r="93" spans="2:32" x14ac:dyDescent="0.25">
      <c r="B93">
        <f>IF(OR(CurveFitting!$N$3="4PL",CurveFitting!$N$3="5PL"),10^(LOG10(B92)+($C$4-$C$3)/100),B92+($C$4-$C$3)/100)</f>
        <v>3.3330007813419873</v>
      </c>
      <c r="E93">
        <v>246062.7408026245</v>
      </c>
      <c r="R93" s="3">
        <v>7.1141160644995205E-3</v>
      </c>
      <c r="S93" s="3">
        <v>0.99288588393550048</v>
      </c>
      <c r="T93" s="3">
        <v>-4696.8253294046754</v>
      </c>
      <c r="U93" s="3">
        <v>5401.0841749541996</v>
      </c>
      <c r="V93" s="3"/>
      <c r="X93">
        <v>-1606.2794279537204</v>
      </c>
      <c r="Y93">
        <v>2854611.411267716</v>
      </c>
      <c r="Z93">
        <v>-54265.977273949342</v>
      </c>
      <c r="AA93">
        <v>-204220.32763644904</v>
      </c>
      <c r="AC93">
        <f t="shared" si="3"/>
        <v>2594518.8269293639</v>
      </c>
      <c r="AD93">
        <f>SQRT(AC93)*_xlfn.T.INV.2T(1-CurveFitting!$N$6,CurveFitting!$R$6)</f>
        <v>3187.1460764140675</v>
      </c>
      <c r="AE93">
        <f t="shared" si="4"/>
        <v>242875.59472621043</v>
      </c>
      <c r="AF93">
        <f t="shared" si="5"/>
        <v>249249.88687903856</v>
      </c>
    </row>
    <row r="94" spans="2:32" x14ac:dyDescent="0.25">
      <c r="B94">
        <f>IF(OR(CurveFitting!$N$3="4PL",CurveFitting!$N$3="5PL"),10^(LOG10(B93)+($C$4-$C$3)/100),B93+($C$4-$C$3)/100)</f>
        <v>3.7200765263608959</v>
      </c>
      <c r="E94">
        <v>246271.05921657808</v>
      </c>
      <c r="R94" s="3">
        <v>6.1289438227686288E-3</v>
      </c>
      <c r="S94" s="3">
        <v>0.99387105617723137</v>
      </c>
      <c r="T94" s="3">
        <v>-4050.4176859423601</v>
      </c>
      <c r="U94" s="3">
        <v>4799.2709531723258</v>
      </c>
      <c r="V94" s="3"/>
      <c r="X94">
        <v>-1513.5358921482275</v>
      </c>
      <c r="Y94">
        <v>2906676.7687872895</v>
      </c>
      <c r="Z94">
        <v>-48004.893460890584</v>
      </c>
      <c r="AA94">
        <v>-194220.74734768446</v>
      </c>
      <c r="AC94">
        <f t="shared" si="3"/>
        <v>2662937.5920865661</v>
      </c>
      <c r="AD94">
        <f>SQRT(AC94)*_xlfn.T.INV.2T(1-CurveFitting!$N$6,CurveFitting!$R$6)</f>
        <v>3228.8959479203595</v>
      </c>
      <c r="AE94">
        <f t="shared" si="4"/>
        <v>243042.16326865772</v>
      </c>
      <c r="AF94">
        <f t="shared" si="5"/>
        <v>249499.95516449845</v>
      </c>
    </row>
    <row r="95" spans="2:32" x14ac:dyDescent="0.25">
      <c r="B95">
        <f>IF(OR(CurveFitting!$N$3="4PL",CurveFitting!$N$3="5PL"),10^(LOG10(B94)+($C$4-$C$3)/100),B94+($C$4-$C$3)/100)</f>
        <v>4.1521050458347863</v>
      </c>
      <c r="E95">
        <v>246450.68281452329</v>
      </c>
      <c r="R95" s="3">
        <v>5.2794741129290612E-3</v>
      </c>
      <c r="S95" s="3">
        <v>0.99472052588707094</v>
      </c>
      <c r="T95" s="3">
        <v>-3492.0131562994216</v>
      </c>
      <c r="U95" s="3">
        <v>4259.6357260600962</v>
      </c>
      <c r="V95" s="3"/>
      <c r="X95">
        <v>-1404.2085248289291</v>
      </c>
      <c r="Y95">
        <v>2952925.4152029082</v>
      </c>
      <c r="Z95">
        <v>-42301.18110195535</v>
      </c>
      <c r="AA95">
        <v>-182499.66236855395</v>
      </c>
      <c r="AC95">
        <f t="shared" si="3"/>
        <v>2726720.3632075698</v>
      </c>
      <c r="AD95">
        <f>SQRT(AC95)*_xlfn.T.INV.2T(1-CurveFitting!$N$6,CurveFitting!$R$6)</f>
        <v>3267.3364403797491</v>
      </c>
      <c r="AE95">
        <f t="shared" si="4"/>
        <v>243183.34637414353</v>
      </c>
      <c r="AF95">
        <f t="shared" si="5"/>
        <v>249718.01925490305</v>
      </c>
    </row>
    <row r="96" spans="2:32" x14ac:dyDescent="0.25">
      <c r="B96">
        <f>IF(OR(CurveFitting!$N$3="4PL",CurveFitting!$N$3="5PL"),10^(LOG10(B95)+($C$4-$C$3)/100),B95+($C$4-$C$3)/100)</f>
        <v>4.634306899194736</v>
      </c>
      <c r="E96">
        <v>246605.52454182354</v>
      </c>
      <c r="R96" s="3">
        <v>4.5472019690374621E-3</v>
      </c>
      <c r="S96" s="3">
        <v>0.99545279803096254</v>
      </c>
      <c r="T96" s="3">
        <v>-3009.8790414119858</v>
      </c>
      <c r="U96" s="3">
        <v>3776.6810757393509</v>
      </c>
      <c r="V96" s="3"/>
      <c r="X96">
        <v>-1287.0667317144907</v>
      </c>
      <c r="Y96">
        <v>2993947.4889486339</v>
      </c>
      <c r="Z96">
        <v>-37152.56929134627</v>
      </c>
      <c r="AA96">
        <v>-169810.8022263491</v>
      </c>
      <c r="AC96">
        <f t="shared" si="3"/>
        <v>2785697.0506992238</v>
      </c>
      <c r="AD96">
        <f>SQRT(AC96)*_xlfn.T.INV.2T(1-CurveFitting!$N$6,CurveFitting!$R$6)</f>
        <v>3302.4822943546951</v>
      </c>
      <c r="AE96">
        <f t="shared" si="4"/>
        <v>243303.04224746884</v>
      </c>
      <c r="AF96">
        <f t="shared" si="5"/>
        <v>249908.00683617825</v>
      </c>
    </row>
    <row r="97" spans="2:32" x14ac:dyDescent="0.25">
      <c r="B97">
        <f>IF(OR(CurveFitting!$N$3="4PL",CurveFitting!$N$3="5PL"),10^(LOG10(B96)+($C$4-$C$3)/100),B96+($C$4-$C$3)/100)</f>
        <v>5.1725089319376769</v>
      </c>
      <c r="E97">
        <v>246738.97400679346</v>
      </c>
      <c r="R97" s="3">
        <v>3.916097372631322E-3</v>
      </c>
      <c r="S97" s="3">
        <v>0.99608390262736868</v>
      </c>
      <c r="T97" s="3">
        <v>-2593.7823486884258</v>
      </c>
      <c r="U97" s="3">
        <v>3345.2040242973044</v>
      </c>
      <c r="V97" s="3"/>
      <c r="X97">
        <v>-1168.3019381528975</v>
      </c>
      <c r="Y97">
        <v>3030286.0295613972</v>
      </c>
      <c r="Z97">
        <v>-32539.379522435003</v>
      </c>
      <c r="AA97">
        <v>-156724.77080097509</v>
      </c>
      <c r="AC97">
        <f t="shared" si="3"/>
        <v>2839853.5772998342</v>
      </c>
      <c r="AD97">
        <f>SQRT(AC97)*_xlfn.T.INV.2T(1-CurveFitting!$N$6,CurveFitting!$R$6)</f>
        <v>3334.4294261159839</v>
      </c>
      <c r="AE97">
        <f t="shared" si="4"/>
        <v>243404.54458067747</v>
      </c>
      <c r="AF97">
        <f t="shared" si="5"/>
        <v>250073.40343290946</v>
      </c>
    </row>
    <row r="98" spans="2:32" x14ac:dyDescent="0.25">
      <c r="B98">
        <f>IF(OR(CurveFitting!$N$3="4PL",CurveFitting!$N$3="5PL"),10^(LOG10(B97)+($C$4-$C$3)/100),B97+($C$4-$C$3)/100)</f>
        <v>5.7732146862401388</v>
      </c>
      <c r="E98">
        <v>246853.96481125016</v>
      </c>
      <c r="R98" s="3">
        <v>3.3722868354106872E-3</v>
      </c>
      <c r="S98" s="3">
        <v>0.99662771316458931</v>
      </c>
      <c r="T98" s="3">
        <v>-2234.8150812948811</v>
      </c>
      <c r="U98" s="3">
        <v>2960.3265990060204</v>
      </c>
      <c r="V98" s="3"/>
      <c r="X98">
        <v>-1052.1529751589374</v>
      </c>
      <c r="Y98">
        <v>3062437.704719888</v>
      </c>
      <c r="Z98">
        <v>-28431.008656724054</v>
      </c>
      <c r="AA98">
        <v>-143663.89377407156</v>
      </c>
      <c r="AC98">
        <f t="shared" si="3"/>
        <v>2889290.6493139337</v>
      </c>
      <c r="AD98">
        <f>SQRT(AC98)*_xlfn.T.INV.2T(1-CurveFitting!$N$6,CurveFitting!$R$6)</f>
        <v>3363.3276042354714</v>
      </c>
      <c r="AE98">
        <f t="shared" si="4"/>
        <v>243490.63720701469</v>
      </c>
      <c r="AF98">
        <f t="shared" si="5"/>
        <v>250217.29241548563</v>
      </c>
    </row>
    <row r="99" spans="2:32" x14ac:dyDescent="0.25">
      <c r="B99">
        <f>IF(OR(CurveFitting!$N$3="4PL",CurveFitting!$N$3="5PL"),10^(LOG10(B98)+($C$4-$C$3)/100),B98+($C$4-$C$3)/100)</f>
        <v>6.4436829886600222</v>
      </c>
      <c r="E99">
        <v>246953.03391890071</v>
      </c>
      <c r="R99" s="3">
        <v>2.9037726363149163E-3</v>
      </c>
      <c r="S99" s="3">
        <v>0.99709622736368508</v>
      </c>
      <c r="T99" s="3">
        <v>-1925.2352657146212</v>
      </c>
      <c r="U99" s="3">
        <v>2617.511169273012</v>
      </c>
      <c r="V99" s="3"/>
      <c r="X99">
        <v>-941.39826243334403</v>
      </c>
      <c r="Y99">
        <v>3090854.4358125934</v>
      </c>
      <c r="Z99">
        <v>-24790.617869582198</v>
      </c>
      <c r="AA99">
        <v>-130932.024911033</v>
      </c>
      <c r="AC99">
        <f t="shared" si="3"/>
        <v>2934190.3947695452</v>
      </c>
      <c r="AD99">
        <f>SQRT(AC99)*_xlfn.T.INV.2T(1-CurveFitting!$N$6,CurveFitting!$R$6)</f>
        <v>3389.3600115571276</v>
      </c>
      <c r="AE99">
        <f t="shared" si="4"/>
        <v>243563.67390734359</v>
      </c>
      <c r="AF99">
        <f t="shared" si="5"/>
        <v>250342.39393045782</v>
      </c>
    </row>
    <row r="100" spans="2:32" x14ac:dyDescent="0.25">
      <c r="B100">
        <f>IF(OR(CurveFitting!$N$3="4PL",CurveFitting!$N$3="5PL"),10^(LOG10(B99)+($C$4-$C$3)/100),B99+($C$4-$C$3)/100)</f>
        <v>7.1920156645668651</v>
      </c>
      <c r="E100">
        <v>247038.3738135962</v>
      </c>
      <c r="R100" s="3">
        <v>2.5001861565091543E-3</v>
      </c>
      <c r="S100" s="3">
        <v>0.99749981384349085</v>
      </c>
      <c r="T100" s="3">
        <v>-1658.3236574766092</v>
      </c>
      <c r="U100" s="3">
        <v>2312.5643207051594</v>
      </c>
      <c r="V100" s="3"/>
      <c r="X100">
        <v>-837.73913432917038</v>
      </c>
      <c r="Y100">
        <v>3115945.625026369</v>
      </c>
      <c r="Z100">
        <v>-21578.459489714918</v>
      </c>
      <c r="AA100">
        <v>-118739.60390341525</v>
      </c>
      <c r="AC100">
        <f t="shared" si="3"/>
        <v>2974789.8224989097</v>
      </c>
      <c r="AD100">
        <f>SQRT(AC100)*_xlfn.T.INV.2T(1-CurveFitting!$N$6,CurveFitting!$R$6)</f>
        <v>3412.7281848548896</v>
      </c>
      <c r="AE100">
        <f t="shared" si="4"/>
        <v>243625.6456287413</v>
      </c>
      <c r="AF100">
        <f t="shared" si="5"/>
        <v>250451.10199845111</v>
      </c>
    </row>
    <row r="101" spans="2:32" x14ac:dyDescent="0.25">
      <c r="B101">
        <f>IF(OR(CurveFitting!$N$3="4PL",CurveFitting!$N$3="5PL"),10^(LOG10(B100)+($C$4-$C$3)/100),B100+($C$4-$C$3)/100)</f>
        <v>8.0272554392269235</v>
      </c>
      <c r="E101">
        <v>247111.87818356458</v>
      </c>
      <c r="R101" s="3">
        <v>2.1525718310906328E-3</v>
      </c>
      <c r="S101" s="3">
        <v>0.99784742816890937</v>
      </c>
      <c r="T101" s="3">
        <v>-1428.2555552979843</v>
      </c>
      <c r="U101" s="3">
        <v>2041.6322863434493</v>
      </c>
      <c r="V101" s="3"/>
      <c r="X101">
        <v>-742.09540287818299</v>
      </c>
      <c r="Y101">
        <v>3138080.756248137</v>
      </c>
      <c r="Z101">
        <v>-18754.181308470532</v>
      </c>
      <c r="AA101">
        <v>-107224.41375734399</v>
      </c>
      <c r="AC101">
        <f t="shared" si="3"/>
        <v>3011360.0657794443</v>
      </c>
      <c r="AD101">
        <f>SQRT(AC101)*_xlfn.T.INV.2T(1-CurveFitting!$N$6,CurveFitting!$R$6)</f>
        <v>3433.6411031121265</v>
      </c>
      <c r="AE101">
        <f t="shared" si="4"/>
        <v>243678.23708045244</v>
      </c>
      <c r="AF101">
        <f t="shared" si="5"/>
        <v>250545.51928667672</v>
      </c>
    </row>
    <row r="102" spans="2:32" x14ac:dyDescent="0.25">
      <c r="B102">
        <f>IF(OR(CurveFitting!$N$3="4PL",CurveFitting!$N$3="5PL"),10^(LOG10(B101)+($C$4-$C$3)/100),B101+($C$4-$C$3)/100)</f>
        <v>8.9594952085631885</v>
      </c>
      <c r="E102">
        <v>247175.18183234253</v>
      </c>
      <c r="R102" s="3">
        <v>1.8531984036882498E-3</v>
      </c>
      <c r="S102" s="3">
        <v>0.99814680159631175</v>
      </c>
      <c r="T102" s="3">
        <v>-1229.9868371855157</v>
      </c>
      <c r="U102" s="3">
        <v>1801.1903320965034</v>
      </c>
      <c r="V102" s="3"/>
      <c r="X102">
        <v>-654.83098679253453</v>
      </c>
      <c r="Y102">
        <v>3157592.198039243</v>
      </c>
      <c r="Z102">
        <v>-16278.372183622725</v>
      </c>
      <c r="AA102">
        <v>-96468.553159804185</v>
      </c>
      <c r="AC102">
        <f t="shared" si="3"/>
        <v>3044190.4417090234</v>
      </c>
      <c r="AD102">
        <f>SQRT(AC102)*_xlfn.T.INV.2T(1-CurveFitting!$N$6,CurveFitting!$R$6)</f>
        <v>3452.3074440491041</v>
      </c>
      <c r="AE102">
        <f t="shared" si="4"/>
        <v>243722.87438829342</v>
      </c>
      <c r="AF102">
        <f t="shared" si="5"/>
        <v>250627.48927639163</v>
      </c>
    </row>
    <row r="103" spans="2:32" x14ac:dyDescent="0.25">
      <c r="B103">
        <f>IF(OR(CurveFitting!$N$3="4PL",CurveFitting!$N$3="5PL"),10^(LOG10(B102)+($C$4-$C$3)/100),B102+($C$4-$C$3)/100)</f>
        <v>9.9999999999996874</v>
      </c>
      <c r="E103">
        <v>247229.69547012093</v>
      </c>
      <c r="R103" s="3">
        <v>1.5953943924356118E-3</v>
      </c>
      <c r="S103" s="3">
        <v>0.99840460560756439</v>
      </c>
      <c r="T103" s="3">
        <v>-1059.1531541446057</v>
      </c>
      <c r="U103" s="3">
        <v>1588.0279788964663</v>
      </c>
      <c r="V103" s="3"/>
      <c r="X103">
        <v>-575.92438868647946</v>
      </c>
      <c r="Y103">
        <v>3174778.0815453348</v>
      </c>
      <c r="Z103">
        <v>-14113.551735566731</v>
      </c>
      <c r="AA103">
        <v>-86512.149839626931</v>
      </c>
      <c r="AC103">
        <f t="shared" si="3"/>
        <v>3073576.4555814541</v>
      </c>
      <c r="AD103">
        <f>SQRT(AC103)*_xlfn.T.INV.2T(1-CurveFitting!$N$6,CurveFitting!$R$6)</f>
        <v>3468.9302382108285</v>
      </c>
      <c r="AE103">
        <f t="shared" si="4"/>
        <v>243760.7652319101</v>
      </c>
      <c r="AF103">
        <f t="shared" si="5"/>
        <v>250698.62570833176</v>
      </c>
    </row>
    <row r="104" spans="2:32" x14ac:dyDescent="0.25">
      <c r="R104" s="3"/>
      <c r="S104" s="3"/>
      <c r="T104" s="3"/>
      <c r="U104" s="3"/>
      <c r="V104" s="3"/>
    </row>
    <row r="105" spans="2:32" x14ac:dyDescent="0.25">
      <c r="R105" s="3"/>
      <c r="S105" s="3"/>
      <c r="T105" s="3"/>
      <c r="U105" s="3"/>
      <c r="V105" s="3"/>
    </row>
    <row r="106" spans="2:32" x14ac:dyDescent="0.25">
      <c r="R106" s="3"/>
      <c r="S106" s="3"/>
      <c r="T106" s="3"/>
      <c r="U106" s="3"/>
      <c r="V106" s="3"/>
    </row>
    <row r="107" spans="2:32" x14ac:dyDescent="0.25">
      <c r="R107" s="3"/>
      <c r="S107" s="3"/>
      <c r="T107" s="3"/>
      <c r="U107" s="3"/>
      <c r="V107" s="3"/>
    </row>
    <row r="108" spans="2:32" x14ac:dyDescent="0.25">
      <c r="R108" s="3"/>
      <c r="S108" s="3"/>
      <c r="T108" s="3"/>
      <c r="U108" s="3"/>
      <c r="V108" s="3"/>
    </row>
    <row r="109" spans="2:32" x14ac:dyDescent="0.25">
      <c r="R109" s="3"/>
      <c r="S109" s="3"/>
      <c r="T109" s="3"/>
      <c r="U109" s="3"/>
      <c r="V109" s="3"/>
    </row>
    <row r="110" spans="2:32" x14ac:dyDescent="0.25">
      <c r="R110" s="3"/>
      <c r="S110" s="3"/>
      <c r="T110" s="3"/>
      <c r="U110" s="3"/>
      <c r="V110" s="3"/>
    </row>
    <row r="111" spans="2:32" x14ac:dyDescent="0.25">
      <c r="R111" s="3"/>
      <c r="S111" s="3"/>
      <c r="T111" s="3"/>
      <c r="U111" s="3"/>
      <c r="V111" s="3"/>
    </row>
    <row r="112" spans="2:32" x14ac:dyDescent="0.25">
      <c r="R112" s="3"/>
      <c r="S112" s="3"/>
      <c r="T112" s="3"/>
      <c r="U112" s="3"/>
      <c r="V112" s="3"/>
    </row>
    <row r="113" spans="18:22" x14ac:dyDescent="0.25">
      <c r="R113" s="3"/>
      <c r="S113" s="3"/>
      <c r="T113" s="3"/>
      <c r="U113" s="3"/>
      <c r="V113" s="3"/>
    </row>
    <row r="114" spans="18:22" x14ac:dyDescent="0.25">
      <c r="R114" s="3"/>
      <c r="S114" s="3"/>
      <c r="T114" s="3"/>
      <c r="U114" s="3"/>
      <c r="V114" s="3"/>
    </row>
    <row r="115" spans="18:22" x14ac:dyDescent="0.25">
      <c r="R115" s="3"/>
      <c r="S115" s="3"/>
      <c r="T115" s="3"/>
      <c r="U115" s="3"/>
      <c r="V115" s="3"/>
    </row>
    <row r="116" spans="18:22" x14ac:dyDescent="0.25">
      <c r="R116" s="3"/>
      <c r="S116" s="3"/>
      <c r="T116" s="3"/>
      <c r="U116" s="3"/>
      <c r="V116" s="3"/>
    </row>
    <row r="117" spans="18:22" x14ac:dyDescent="0.25">
      <c r="R117" s="3"/>
      <c r="S117" s="3"/>
      <c r="T117" s="3"/>
      <c r="U117" s="3"/>
      <c r="V117" s="3"/>
    </row>
    <row r="118" spans="18:22" x14ac:dyDescent="0.25">
      <c r="R118" s="3"/>
      <c r="S118" s="3"/>
      <c r="T118" s="3"/>
      <c r="U118" s="3"/>
      <c r="V118" s="3"/>
    </row>
    <row r="119" spans="18:22" x14ac:dyDescent="0.25">
      <c r="R119" s="3"/>
      <c r="S119" s="3"/>
      <c r="T119" s="3"/>
      <c r="U119" s="3"/>
      <c r="V119" s="3"/>
    </row>
    <row r="120" spans="18:22" x14ac:dyDescent="0.25">
      <c r="R120" s="3"/>
      <c r="S120" s="3"/>
      <c r="T120" s="3"/>
      <c r="U120" s="3"/>
      <c r="V120" s="3"/>
    </row>
    <row r="121" spans="18:22" x14ac:dyDescent="0.25">
      <c r="R121" s="3"/>
      <c r="S121" s="3"/>
      <c r="T121" s="3"/>
      <c r="U121" s="3"/>
      <c r="V121" s="3"/>
    </row>
    <row r="122" spans="18:22" x14ac:dyDescent="0.25">
      <c r="R122" s="3"/>
      <c r="S122" s="3"/>
      <c r="T122" s="3"/>
      <c r="U122" s="3"/>
      <c r="V122" s="3"/>
    </row>
    <row r="123" spans="18:22" x14ac:dyDescent="0.25">
      <c r="R123" s="3"/>
      <c r="S123" s="3"/>
      <c r="T123" s="3"/>
      <c r="U123" s="3"/>
      <c r="V123" s="3"/>
    </row>
    <row r="124" spans="18:22" x14ac:dyDescent="0.25">
      <c r="R124" s="3"/>
      <c r="S124" s="3"/>
      <c r="T124" s="3"/>
      <c r="U124" s="3"/>
      <c r="V124" s="3"/>
    </row>
    <row r="125" spans="18:22" x14ac:dyDescent="0.25">
      <c r="R125" s="3"/>
      <c r="S125" s="3"/>
      <c r="T125" s="3"/>
      <c r="U125" s="3"/>
      <c r="V125" s="3"/>
    </row>
    <row r="126" spans="18:22" x14ac:dyDescent="0.25">
      <c r="R126" s="3"/>
      <c r="S126" s="3"/>
      <c r="T126" s="3"/>
      <c r="U126" s="3"/>
      <c r="V126" s="3"/>
    </row>
    <row r="127" spans="18:22" x14ac:dyDescent="0.25">
      <c r="R127" s="3"/>
      <c r="S127" s="3"/>
      <c r="T127" s="3"/>
      <c r="U127" s="3"/>
      <c r="V127" s="3"/>
    </row>
    <row r="128" spans="18:22" x14ac:dyDescent="0.25">
      <c r="R128" s="3"/>
      <c r="S128" s="3"/>
      <c r="T128" s="3"/>
      <c r="U128" s="3"/>
      <c r="V128" s="3"/>
    </row>
    <row r="129" spans="18:22" x14ac:dyDescent="0.25">
      <c r="R129" s="3"/>
      <c r="S129" s="3"/>
      <c r="T129" s="3"/>
      <c r="U129" s="3"/>
      <c r="V129" s="3"/>
    </row>
    <row r="130" spans="18:22" x14ac:dyDescent="0.25">
      <c r="R130" s="3"/>
      <c r="S130" s="3"/>
      <c r="T130" s="3"/>
      <c r="U130" s="3"/>
      <c r="V130" s="3"/>
    </row>
    <row r="131" spans="18:22" x14ac:dyDescent="0.25">
      <c r="R131" s="3"/>
      <c r="S131" s="3"/>
      <c r="T131" s="3"/>
      <c r="U131" s="3"/>
      <c r="V131" s="3"/>
    </row>
    <row r="132" spans="18:22" x14ac:dyDescent="0.25">
      <c r="R132" s="3"/>
      <c r="S132" s="3"/>
      <c r="T132" s="3"/>
      <c r="U132" s="3"/>
      <c r="V132" s="3"/>
    </row>
    <row r="133" spans="18:22" x14ac:dyDescent="0.25">
      <c r="R133" s="3"/>
      <c r="S133" s="3"/>
      <c r="T133" s="3"/>
      <c r="U133" s="3"/>
      <c r="V133" s="3"/>
    </row>
    <row r="134" spans="18:22" x14ac:dyDescent="0.25">
      <c r="R134" s="3"/>
      <c r="S134" s="3"/>
      <c r="T134" s="3"/>
      <c r="U134" s="3"/>
      <c r="V134" s="3"/>
    </row>
    <row r="135" spans="18:22" x14ac:dyDescent="0.25">
      <c r="R135" s="3"/>
      <c r="S135" s="3"/>
      <c r="T135" s="3"/>
      <c r="U135" s="3"/>
      <c r="V135" s="3"/>
    </row>
    <row r="136" spans="18:22" x14ac:dyDescent="0.25">
      <c r="R136" s="3"/>
      <c r="S136" s="3"/>
      <c r="T136" s="3"/>
      <c r="U136" s="3"/>
      <c r="V136" s="3"/>
    </row>
    <row r="137" spans="18:22" x14ac:dyDescent="0.25">
      <c r="R137" s="3"/>
      <c r="S137" s="3"/>
      <c r="T137" s="3"/>
      <c r="U137" s="3"/>
      <c r="V137" s="3"/>
    </row>
    <row r="138" spans="18:22" x14ac:dyDescent="0.25">
      <c r="R138" s="3"/>
      <c r="S138" s="3"/>
      <c r="T138" s="3"/>
      <c r="U138" s="3"/>
      <c r="V138" s="3"/>
    </row>
    <row r="139" spans="18:22" x14ac:dyDescent="0.25">
      <c r="R139" s="3"/>
      <c r="S139" s="3"/>
      <c r="T139" s="3"/>
      <c r="U139" s="3"/>
      <c r="V139" s="3"/>
    </row>
    <row r="140" spans="18:22" x14ac:dyDescent="0.25">
      <c r="R140" s="3"/>
      <c r="S140" s="3"/>
      <c r="T140" s="3"/>
      <c r="U140" s="3"/>
      <c r="V140" s="3"/>
    </row>
    <row r="141" spans="18:22" x14ac:dyDescent="0.25">
      <c r="R141" s="3"/>
      <c r="S141" s="3"/>
      <c r="T141" s="3"/>
      <c r="U141" s="3"/>
      <c r="V141" s="3"/>
    </row>
    <row r="142" spans="18:22" x14ac:dyDescent="0.25">
      <c r="R142" s="3"/>
      <c r="S142" s="3"/>
      <c r="T142" s="3"/>
      <c r="U142" s="3"/>
      <c r="V142" s="3"/>
    </row>
    <row r="143" spans="18:22" x14ac:dyDescent="0.25">
      <c r="R143" s="3"/>
      <c r="S143" s="3"/>
      <c r="T143" s="3"/>
      <c r="U143" s="3"/>
      <c r="V143" s="3"/>
    </row>
    <row r="144" spans="18:22" x14ac:dyDescent="0.25">
      <c r="R144" s="3"/>
      <c r="S144" s="3"/>
      <c r="T144" s="3"/>
      <c r="U144" s="3"/>
      <c r="V144" s="3"/>
    </row>
    <row r="145" spans="18:22" x14ac:dyDescent="0.25">
      <c r="R145" s="3"/>
      <c r="S145" s="3"/>
      <c r="T145" s="3"/>
      <c r="U145" s="3"/>
      <c r="V145" s="3"/>
    </row>
    <row r="146" spans="18:22" x14ac:dyDescent="0.25">
      <c r="R146" s="3"/>
      <c r="S146" s="3"/>
      <c r="T146" s="3"/>
      <c r="U146" s="3"/>
      <c r="V146" s="3"/>
    </row>
    <row r="147" spans="18:22" x14ac:dyDescent="0.25">
      <c r="R147" s="3"/>
      <c r="S147" s="3"/>
      <c r="T147" s="3"/>
      <c r="U147" s="3"/>
      <c r="V147" s="3"/>
    </row>
    <row r="148" spans="18:22" x14ac:dyDescent="0.25">
      <c r="R148" s="3"/>
      <c r="S148" s="3"/>
      <c r="T148" s="3"/>
      <c r="U148" s="3"/>
      <c r="V148" s="3"/>
    </row>
    <row r="149" spans="18:22" x14ac:dyDescent="0.25">
      <c r="R149" s="3"/>
      <c r="S149" s="3"/>
      <c r="T149" s="3"/>
      <c r="U149" s="3"/>
      <c r="V149" s="3"/>
    </row>
    <row r="150" spans="18:22" x14ac:dyDescent="0.25">
      <c r="R150" s="3"/>
      <c r="S150" s="3"/>
      <c r="T150" s="3"/>
      <c r="U150" s="3"/>
      <c r="V150" s="3"/>
    </row>
    <row r="151" spans="18:22" x14ac:dyDescent="0.25">
      <c r="R151" s="3"/>
      <c r="S151" s="3"/>
      <c r="T151" s="3"/>
      <c r="U151" s="3"/>
      <c r="V151" s="3"/>
    </row>
    <row r="152" spans="18:22" x14ac:dyDescent="0.25">
      <c r="R152" s="3"/>
      <c r="S152" s="3"/>
      <c r="T152" s="3"/>
      <c r="U152" s="3"/>
      <c r="V152" s="3"/>
    </row>
    <row r="153" spans="18:22" x14ac:dyDescent="0.25">
      <c r="R153" s="3"/>
      <c r="S153" s="3"/>
      <c r="T153" s="3"/>
      <c r="U153" s="3"/>
      <c r="V153" s="3"/>
    </row>
    <row r="154" spans="18:22" x14ac:dyDescent="0.25">
      <c r="R154" s="3"/>
      <c r="S154" s="3"/>
      <c r="T154" s="3"/>
      <c r="U154" s="3"/>
      <c r="V154" s="3"/>
    </row>
    <row r="155" spans="18:22" x14ac:dyDescent="0.25">
      <c r="R155" s="3"/>
      <c r="S155" s="3"/>
      <c r="T155" s="3"/>
      <c r="U155" s="3"/>
      <c r="V155" s="3"/>
    </row>
    <row r="156" spans="18:22" x14ac:dyDescent="0.25">
      <c r="R156" s="3"/>
      <c r="S156" s="3"/>
      <c r="T156" s="3"/>
      <c r="U156" s="3"/>
      <c r="V156" s="3"/>
    </row>
    <row r="157" spans="18:22" x14ac:dyDescent="0.25">
      <c r="R157" s="3"/>
      <c r="S157" s="3"/>
      <c r="T157" s="3"/>
      <c r="U157" s="3"/>
      <c r="V157" s="3"/>
    </row>
    <row r="158" spans="18:22" x14ac:dyDescent="0.25">
      <c r="R158" s="3"/>
      <c r="S158" s="3"/>
      <c r="T158" s="3"/>
      <c r="U158" s="3"/>
      <c r="V158" s="3"/>
    </row>
    <row r="159" spans="18:22" x14ac:dyDescent="0.25">
      <c r="R159" s="3"/>
      <c r="S159" s="3"/>
      <c r="T159" s="3"/>
      <c r="U159" s="3"/>
      <c r="V159" s="3"/>
    </row>
    <row r="160" spans="18:22" x14ac:dyDescent="0.25">
      <c r="R160" s="3"/>
      <c r="S160" s="3"/>
      <c r="T160" s="3"/>
      <c r="U160" s="3"/>
      <c r="V160" s="3"/>
    </row>
    <row r="161" spans="18:22" x14ac:dyDescent="0.25">
      <c r="R161" s="3"/>
      <c r="S161" s="3"/>
      <c r="T161" s="3"/>
      <c r="U161" s="3"/>
      <c r="V161" s="3"/>
    </row>
    <row r="162" spans="18:22" x14ac:dyDescent="0.25">
      <c r="R162" s="3"/>
      <c r="S162" s="3"/>
      <c r="T162" s="3"/>
      <c r="U162" s="3"/>
      <c r="V162" s="3"/>
    </row>
    <row r="163" spans="18:22" x14ac:dyDescent="0.25">
      <c r="R163" s="3"/>
      <c r="S163" s="3"/>
      <c r="T163" s="3"/>
      <c r="U163" s="3"/>
      <c r="V163" s="3"/>
    </row>
    <row r="164" spans="18:22" x14ac:dyDescent="0.25">
      <c r="R164" s="3"/>
      <c r="S164" s="3"/>
      <c r="T164" s="3"/>
      <c r="U164" s="3"/>
      <c r="V164" s="3"/>
    </row>
    <row r="165" spans="18:22" x14ac:dyDescent="0.25">
      <c r="R165" s="3"/>
      <c r="S165" s="3"/>
      <c r="T165" s="3"/>
      <c r="U165" s="3"/>
      <c r="V165" s="3"/>
    </row>
    <row r="166" spans="18:22" x14ac:dyDescent="0.25">
      <c r="R166" s="3"/>
      <c r="S166" s="3"/>
      <c r="T166" s="3"/>
      <c r="U166" s="3"/>
      <c r="V166" s="3"/>
    </row>
    <row r="167" spans="18:22" x14ac:dyDescent="0.25">
      <c r="R167" s="3"/>
      <c r="S167" s="3"/>
      <c r="T167" s="3"/>
      <c r="U167" s="3"/>
      <c r="V167" s="3"/>
    </row>
    <row r="168" spans="18:22" x14ac:dyDescent="0.25">
      <c r="R168" s="3"/>
      <c r="S168" s="3"/>
      <c r="T168" s="3"/>
      <c r="U168" s="3"/>
      <c r="V168" s="3"/>
    </row>
    <row r="169" spans="18:22" x14ac:dyDescent="0.25">
      <c r="R169" s="3"/>
      <c r="S169" s="3"/>
      <c r="T169" s="3"/>
      <c r="U169" s="3"/>
      <c r="V169" s="3"/>
    </row>
    <row r="170" spans="18:22" x14ac:dyDescent="0.25">
      <c r="R170" s="3"/>
      <c r="S170" s="3"/>
      <c r="T170" s="3"/>
      <c r="U170" s="3"/>
      <c r="V170" s="3"/>
    </row>
    <row r="171" spans="18:22" x14ac:dyDescent="0.25">
      <c r="R171" s="3"/>
      <c r="S171" s="3"/>
      <c r="T171" s="3"/>
      <c r="U171" s="3"/>
      <c r="V171" s="3"/>
    </row>
    <row r="172" spans="18:22" x14ac:dyDescent="0.25">
      <c r="R172" s="3"/>
      <c r="S172" s="3"/>
      <c r="T172" s="3"/>
      <c r="U172" s="3"/>
      <c r="V172" s="3"/>
    </row>
    <row r="173" spans="18:22" x14ac:dyDescent="0.25">
      <c r="R173" s="3"/>
      <c r="S173" s="3"/>
      <c r="T173" s="3"/>
      <c r="U173" s="3"/>
      <c r="V173" s="3"/>
    </row>
    <row r="174" spans="18:22" x14ac:dyDescent="0.25">
      <c r="R174" s="3"/>
      <c r="S174" s="3"/>
      <c r="T174" s="3"/>
      <c r="U174" s="3"/>
      <c r="V174" s="3"/>
    </row>
    <row r="175" spans="18:22" x14ac:dyDescent="0.25">
      <c r="R175" s="3"/>
      <c r="S175" s="3"/>
      <c r="T175" s="3"/>
      <c r="U175" s="3"/>
      <c r="V175" s="3"/>
    </row>
    <row r="176" spans="18:22" x14ac:dyDescent="0.25">
      <c r="R176" s="3"/>
      <c r="S176" s="3"/>
      <c r="T176" s="3"/>
      <c r="U176" s="3"/>
      <c r="V176" s="3"/>
    </row>
    <row r="177" spans="18:22" x14ac:dyDescent="0.25">
      <c r="R177" s="3"/>
      <c r="S177" s="3"/>
      <c r="T177" s="3"/>
      <c r="U177" s="3"/>
      <c r="V177" s="3"/>
    </row>
    <row r="178" spans="18:22" x14ac:dyDescent="0.25">
      <c r="R178" s="3"/>
      <c r="S178" s="3"/>
      <c r="T178" s="3"/>
      <c r="U178" s="3"/>
      <c r="V178" s="3"/>
    </row>
    <row r="179" spans="18:22" x14ac:dyDescent="0.25">
      <c r="R179" s="3"/>
      <c r="S179" s="3"/>
      <c r="T179" s="3"/>
      <c r="U179" s="3"/>
      <c r="V179" s="3"/>
    </row>
    <row r="180" spans="18:22" x14ac:dyDescent="0.25">
      <c r="R180" s="3"/>
      <c r="S180" s="3"/>
      <c r="T180" s="3"/>
      <c r="U180" s="3"/>
      <c r="V180" s="3"/>
    </row>
    <row r="181" spans="18:22" x14ac:dyDescent="0.25">
      <c r="R181" s="3"/>
      <c r="S181" s="3"/>
      <c r="T181" s="3"/>
      <c r="U181" s="3"/>
      <c r="V181" s="3"/>
    </row>
    <row r="182" spans="18:22" x14ac:dyDescent="0.25">
      <c r="R182" s="3"/>
      <c r="S182" s="3"/>
      <c r="T182" s="3"/>
      <c r="U182" s="3"/>
      <c r="V182" s="3"/>
    </row>
    <row r="183" spans="18:22" x14ac:dyDescent="0.25">
      <c r="R183" s="3"/>
      <c r="S183" s="3"/>
      <c r="T183" s="3"/>
      <c r="U183" s="3"/>
      <c r="V183" s="3"/>
    </row>
    <row r="184" spans="18:22" x14ac:dyDescent="0.25">
      <c r="R184" s="3"/>
      <c r="S184" s="3"/>
      <c r="T184" s="3"/>
      <c r="U184" s="3"/>
      <c r="V184" s="3"/>
    </row>
    <row r="185" spans="18:22" x14ac:dyDescent="0.25">
      <c r="R185" s="3"/>
      <c r="S185" s="3"/>
      <c r="T185" s="3"/>
      <c r="U185" s="3"/>
      <c r="V185" s="3"/>
    </row>
    <row r="186" spans="18:22" x14ac:dyDescent="0.25">
      <c r="R186" s="3"/>
      <c r="S186" s="3"/>
      <c r="T186" s="3"/>
      <c r="U186" s="3"/>
      <c r="V186" s="3"/>
    </row>
    <row r="187" spans="18:22" x14ac:dyDescent="0.25">
      <c r="R187" s="3"/>
      <c r="S187" s="3"/>
      <c r="T187" s="3"/>
      <c r="U187" s="3"/>
      <c r="V187" s="3"/>
    </row>
    <row r="188" spans="18:22" x14ac:dyDescent="0.25">
      <c r="R188" s="3"/>
      <c r="S188" s="3"/>
      <c r="T188" s="3"/>
      <c r="U188" s="3"/>
      <c r="V188" s="3"/>
    </row>
    <row r="189" spans="18:22" x14ac:dyDescent="0.25">
      <c r="R189" s="3"/>
      <c r="S189" s="3"/>
      <c r="T189" s="3"/>
      <c r="U189" s="3"/>
      <c r="V189" s="3"/>
    </row>
    <row r="190" spans="18:22" x14ac:dyDescent="0.25">
      <c r="R190" s="3"/>
      <c r="S190" s="3"/>
      <c r="T190" s="3"/>
      <c r="U190" s="3"/>
      <c r="V190" s="3"/>
    </row>
    <row r="191" spans="18:22" x14ac:dyDescent="0.25">
      <c r="R191" s="3"/>
      <c r="S191" s="3"/>
      <c r="T191" s="3"/>
      <c r="U191" s="3"/>
      <c r="V191" s="3"/>
    </row>
    <row r="192" spans="18:22" x14ac:dyDescent="0.25">
      <c r="R192" s="3"/>
      <c r="S192" s="3"/>
      <c r="T192" s="3"/>
      <c r="U192" s="3"/>
      <c r="V192" s="3"/>
    </row>
    <row r="193" spans="18:22" x14ac:dyDescent="0.25">
      <c r="R193" s="3"/>
      <c r="S193" s="3"/>
      <c r="T193" s="3"/>
      <c r="U193" s="3"/>
      <c r="V193" s="3"/>
    </row>
    <row r="194" spans="18:22" x14ac:dyDescent="0.25">
      <c r="R194" s="3"/>
      <c r="S194" s="3"/>
      <c r="T194" s="3"/>
      <c r="U194" s="3"/>
      <c r="V194" s="3"/>
    </row>
    <row r="195" spans="18:22" x14ac:dyDescent="0.25">
      <c r="R195" s="3"/>
      <c r="S195" s="3"/>
      <c r="T195" s="3"/>
      <c r="U195" s="3"/>
      <c r="V195" s="3"/>
    </row>
    <row r="196" spans="18:22" x14ac:dyDescent="0.25">
      <c r="R196" s="3"/>
      <c r="S196" s="3"/>
      <c r="T196" s="3"/>
      <c r="U196" s="3"/>
      <c r="V196" s="3"/>
    </row>
    <row r="197" spans="18:22" x14ac:dyDescent="0.25">
      <c r="R197" s="3"/>
      <c r="S197" s="3"/>
      <c r="T197" s="3"/>
      <c r="U197" s="3"/>
      <c r="V197" s="3"/>
    </row>
    <row r="198" spans="18:22" x14ac:dyDescent="0.25">
      <c r="R198" s="3"/>
      <c r="S198" s="3"/>
      <c r="T198" s="3"/>
      <c r="U198" s="3"/>
      <c r="V198" s="3"/>
    </row>
    <row r="199" spans="18:22" x14ac:dyDescent="0.25">
      <c r="R199" s="3"/>
      <c r="S199" s="3"/>
      <c r="T199" s="3"/>
      <c r="U199" s="3"/>
      <c r="V199" s="3"/>
    </row>
    <row r="200" spans="18:22" x14ac:dyDescent="0.25">
      <c r="R200" s="3"/>
      <c r="S200" s="3"/>
      <c r="T200" s="3"/>
      <c r="U200" s="3"/>
      <c r="V200" s="3"/>
    </row>
    <row r="201" spans="18:22" x14ac:dyDescent="0.25">
      <c r="R201" s="3"/>
      <c r="S201" s="3"/>
      <c r="T201" s="3"/>
      <c r="U201" s="3"/>
      <c r="V201" s="3"/>
    </row>
    <row r="202" spans="18:22" x14ac:dyDescent="0.25">
      <c r="R202" s="3"/>
      <c r="S202" s="3"/>
      <c r="T202" s="3"/>
      <c r="U202" s="3"/>
      <c r="V202" s="3"/>
    </row>
    <row r="203" spans="18:22" x14ac:dyDescent="0.25">
      <c r="R203" s="3"/>
      <c r="S203" s="3"/>
      <c r="T203" s="3"/>
      <c r="U203" s="3"/>
      <c r="V203" s="3"/>
    </row>
    <row r="204" spans="18:22" x14ac:dyDescent="0.25">
      <c r="R204" s="3"/>
      <c r="S204" s="3"/>
      <c r="T204" s="3"/>
      <c r="U204" s="3"/>
      <c r="V204" s="3"/>
    </row>
    <row r="205" spans="18:22" x14ac:dyDescent="0.25">
      <c r="R205" s="3"/>
      <c r="S205" s="3"/>
      <c r="T205" s="3"/>
      <c r="U205" s="3"/>
      <c r="V205" s="3"/>
    </row>
    <row r="206" spans="18:22" x14ac:dyDescent="0.25">
      <c r="R206" s="3"/>
      <c r="S206" s="3"/>
      <c r="T206" s="3"/>
      <c r="U206" s="3"/>
      <c r="V206" s="3"/>
    </row>
    <row r="207" spans="18:22" x14ac:dyDescent="0.25">
      <c r="R207" s="3"/>
      <c r="S207" s="3"/>
      <c r="T207" s="3"/>
      <c r="U207" s="3"/>
      <c r="V207" s="3"/>
    </row>
    <row r="208" spans="18:22" x14ac:dyDescent="0.25">
      <c r="R208" s="3"/>
      <c r="S208" s="3"/>
      <c r="T208" s="3"/>
      <c r="U208" s="3"/>
      <c r="V208" s="3"/>
    </row>
    <row r="209" spans="18:22" x14ac:dyDescent="0.25">
      <c r="R209" s="3"/>
      <c r="S209" s="3"/>
      <c r="T209" s="3"/>
      <c r="U209" s="3"/>
      <c r="V209" s="3"/>
    </row>
    <row r="210" spans="18:22" x14ac:dyDescent="0.25">
      <c r="R210" s="3"/>
      <c r="S210" s="3"/>
      <c r="T210" s="3"/>
      <c r="U210" s="3"/>
      <c r="V210" s="3"/>
    </row>
    <row r="211" spans="18:22" x14ac:dyDescent="0.25">
      <c r="R211" s="3"/>
      <c r="S211" s="3"/>
      <c r="T211" s="3"/>
      <c r="U211" s="3"/>
      <c r="V211" s="3"/>
    </row>
    <row r="212" spans="18:22" x14ac:dyDescent="0.25">
      <c r="R212" s="3"/>
      <c r="S212" s="3"/>
      <c r="T212" s="3"/>
      <c r="U212" s="3"/>
      <c r="V212" s="3"/>
    </row>
    <row r="213" spans="18:22" x14ac:dyDescent="0.25">
      <c r="R213" s="3"/>
      <c r="S213" s="3"/>
      <c r="T213" s="3"/>
      <c r="U213" s="3"/>
      <c r="V213" s="3"/>
    </row>
    <row r="214" spans="18:22" x14ac:dyDescent="0.25">
      <c r="R214" s="3"/>
      <c r="S214" s="3"/>
      <c r="T214" s="3"/>
      <c r="U214" s="3"/>
      <c r="V214" s="3"/>
    </row>
    <row r="215" spans="18:22" x14ac:dyDescent="0.25">
      <c r="R215" s="3"/>
      <c r="S215" s="3"/>
      <c r="T215" s="3"/>
      <c r="U215" s="3"/>
      <c r="V215" s="3"/>
    </row>
    <row r="216" spans="18:22" x14ac:dyDescent="0.25">
      <c r="R216" s="3"/>
      <c r="S216" s="3"/>
      <c r="T216" s="3"/>
      <c r="U216" s="3"/>
      <c r="V216" s="3"/>
    </row>
    <row r="217" spans="18:22" x14ac:dyDescent="0.25">
      <c r="R217" s="3"/>
      <c r="S217" s="3"/>
      <c r="T217" s="3"/>
      <c r="U217" s="3"/>
      <c r="V217" s="3"/>
    </row>
    <row r="218" spans="18:22" x14ac:dyDescent="0.25">
      <c r="R218" s="3"/>
      <c r="S218" s="3"/>
      <c r="T218" s="3"/>
      <c r="U218" s="3"/>
      <c r="V218" s="3"/>
    </row>
    <row r="219" spans="18:22" x14ac:dyDescent="0.25">
      <c r="R219" s="3"/>
      <c r="S219" s="3"/>
      <c r="T219" s="3"/>
      <c r="U219" s="3"/>
      <c r="V219" s="3"/>
    </row>
    <row r="220" spans="18:22" x14ac:dyDescent="0.25">
      <c r="R220" s="3"/>
      <c r="S220" s="3"/>
      <c r="T220" s="3"/>
      <c r="U220" s="3"/>
      <c r="V220" s="3"/>
    </row>
    <row r="221" spans="18:22" x14ac:dyDescent="0.25">
      <c r="R221" s="3"/>
      <c r="S221" s="3"/>
      <c r="T221" s="3"/>
      <c r="U221" s="3"/>
      <c r="V221" s="3"/>
    </row>
    <row r="222" spans="18:22" x14ac:dyDescent="0.25">
      <c r="R222" s="3"/>
      <c r="S222" s="3"/>
      <c r="T222" s="3"/>
      <c r="U222" s="3"/>
      <c r="V222" s="3"/>
    </row>
    <row r="223" spans="18:22" x14ac:dyDescent="0.25">
      <c r="R223" s="3"/>
      <c r="S223" s="3"/>
      <c r="T223" s="3"/>
      <c r="U223" s="3"/>
      <c r="V223" s="3"/>
    </row>
    <row r="224" spans="18:22" x14ac:dyDescent="0.25">
      <c r="R224" s="3"/>
      <c r="S224" s="3"/>
      <c r="T224" s="3"/>
      <c r="U224" s="3"/>
      <c r="V224" s="3"/>
    </row>
    <row r="225" spans="18:22" x14ac:dyDescent="0.25">
      <c r="R225" s="3"/>
      <c r="S225" s="3"/>
      <c r="T225" s="3"/>
      <c r="U225" s="3"/>
      <c r="V225" s="3"/>
    </row>
    <row r="226" spans="18:22" x14ac:dyDescent="0.25">
      <c r="R226" s="3"/>
      <c r="S226" s="3"/>
      <c r="T226" s="3"/>
      <c r="U226" s="3"/>
      <c r="V226" s="3"/>
    </row>
    <row r="227" spans="18:22" x14ac:dyDescent="0.25">
      <c r="R227" s="3"/>
      <c r="S227" s="3"/>
      <c r="T227" s="3"/>
      <c r="U227" s="3"/>
      <c r="V227" s="3"/>
    </row>
    <row r="228" spans="18:22" x14ac:dyDescent="0.25">
      <c r="R228" s="3"/>
      <c r="S228" s="3"/>
      <c r="T228" s="3"/>
      <c r="U228" s="3"/>
      <c r="V228" s="3"/>
    </row>
    <row r="229" spans="18:22" x14ac:dyDescent="0.25">
      <c r="R229" s="3"/>
      <c r="S229" s="3"/>
      <c r="T229" s="3"/>
      <c r="U229" s="3"/>
      <c r="V229" s="3"/>
    </row>
    <row r="230" spans="18:22" x14ac:dyDescent="0.25">
      <c r="R230" s="3"/>
      <c r="S230" s="3"/>
      <c r="T230" s="3"/>
      <c r="U230" s="3"/>
      <c r="V230" s="3"/>
    </row>
    <row r="231" spans="18:22" x14ac:dyDescent="0.25">
      <c r="R231" s="3"/>
      <c r="S231" s="3"/>
      <c r="T231" s="3"/>
      <c r="U231" s="3"/>
      <c r="V231" s="3"/>
    </row>
    <row r="232" spans="18:22" x14ac:dyDescent="0.25">
      <c r="R232" s="3"/>
      <c r="S232" s="3"/>
      <c r="T232" s="3"/>
      <c r="U232" s="3"/>
      <c r="V232" s="3"/>
    </row>
    <row r="233" spans="18:22" x14ac:dyDescent="0.25">
      <c r="R233" s="3"/>
      <c r="S233" s="3"/>
      <c r="T233" s="3"/>
      <c r="U233" s="3"/>
      <c r="V233" s="3"/>
    </row>
    <row r="234" spans="18:22" x14ac:dyDescent="0.25">
      <c r="R234" s="3"/>
      <c r="S234" s="3"/>
      <c r="T234" s="3"/>
      <c r="U234" s="3"/>
      <c r="V234" s="3"/>
    </row>
    <row r="235" spans="18:22" x14ac:dyDescent="0.25">
      <c r="R235" s="3"/>
      <c r="S235" s="3"/>
      <c r="T235" s="3"/>
      <c r="U235" s="3"/>
      <c r="V235" s="3"/>
    </row>
    <row r="236" spans="18:22" x14ac:dyDescent="0.25">
      <c r="R236" s="3"/>
      <c r="S236" s="3"/>
      <c r="T236" s="3"/>
      <c r="U236" s="3"/>
      <c r="V236" s="3"/>
    </row>
    <row r="237" spans="18:22" x14ac:dyDescent="0.25">
      <c r="R237" s="3"/>
      <c r="S237" s="3"/>
      <c r="T237" s="3"/>
      <c r="U237" s="3"/>
      <c r="V237" s="3"/>
    </row>
    <row r="238" spans="18:22" x14ac:dyDescent="0.25">
      <c r="R238" s="3"/>
      <c r="S238" s="3"/>
      <c r="T238" s="3"/>
      <c r="U238" s="3"/>
      <c r="V238" s="3"/>
    </row>
    <row r="239" spans="18:22" x14ac:dyDescent="0.25">
      <c r="R239" s="3"/>
      <c r="S239" s="3"/>
      <c r="T239" s="3"/>
      <c r="U239" s="3"/>
      <c r="V239" s="3"/>
    </row>
    <row r="240" spans="18:22" x14ac:dyDescent="0.25">
      <c r="R240" s="3"/>
      <c r="S240" s="3"/>
      <c r="T240" s="3"/>
      <c r="U240" s="3"/>
      <c r="V240" s="3"/>
    </row>
    <row r="241" spans="18:22" x14ac:dyDescent="0.25">
      <c r="R241" s="3"/>
      <c r="S241" s="3"/>
      <c r="T241" s="3"/>
      <c r="U241" s="3"/>
      <c r="V241" s="3"/>
    </row>
    <row r="242" spans="18:22" x14ac:dyDescent="0.25">
      <c r="R242" s="3"/>
      <c r="S242" s="3"/>
      <c r="T242" s="3"/>
      <c r="U242" s="3"/>
      <c r="V242" s="3"/>
    </row>
    <row r="243" spans="18:22" x14ac:dyDescent="0.25">
      <c r="R243" s="3"/>
      <c r="S243" s="3"/>
      <c r="T243" s="3"/>
      <c r="U243" s="3"/>
      <c r="V243" s="3"/>
    </row>
    <row r="244" spans="18:22" x14ac:dyDescent="0.25">
      <c r="R244" s="3"/>
      <c r="S244" s="3"/>
      <c r="T244" s="3"/>
      <c r="U244" s="3"/>
      <c r="V244" s="3"/>
    </row>
    <row r="245" spans="18:22" x14ac:dyDescent="0.25">
      <c r="R245" s="3"/>
      <c r="S245" s="3"/>
      <c r="T245" s="3"/>
      <c r="U245" s="3"/>
      <c r="V245" s="3"/>
    </row>
    <row r="246" spans="18:22" x14ac:dyDescent="0.25">
      <c r="R246" s="3"/>
      <c r="S246" s="3"/>
      <c r="T246" s="3"/>
      <c r="U246" s="3"/>
      <c r="V246" s="3"/>
    </row>
    <row r="247" spans="18:22" x14ac:dyDescent="0.25">
      <c r="R247" s="3"/>
      <c r="S247" s="3"/>
      <c r="T247" s="3"/>
      <c r="U247" s="3"/>
      <c r="V247" s="3"/>
    </row>
    <row r="248" spans="18:22" x14ac:dyDescent="0.25">
      <c r="R248" s="3"/>
      <c r="S248" s="3"/>
      <c r="T248" s="3"/>
      <c r="U248" s="3"/>
      <c r="V248" s="3"/>
    </row>
    <row r="249" spans="18:22" x14ac:dyDescent="0.25">
      <c r="R249" s="3"/>
      <c r="S249" s="3"/>
      <c r="T249" s="3"/>
      <c r="U249" s="3"/>
      <c r="V249" s="3"/>
    </row>
    <row r="250" spans="18:22" x14ac:dyDescent="0.25">
      <c r="R250" s="3"/>
      <c r="S250" s="3"/>
      <c r="T250" s="3"/>
      <c r="U250" s="3"/>
      <c r="V250" s="3"/>
    </row>
    <row r="251" spans="18:22" x14ac:dyDescent="0.25">
      <c r="R251" s="3"/>
      <c r="S251" s="3"/>
      <c r="T251" s="3"/>
      <c r="U251" s="3"/>
      <c r="V251" s="3"/>
    </row>
    <row r="252" spans="18:22" x14ac:dyDescent="0.25">
      <c r="R252" s="3"/>
      <c r="S252" s="3"/>
      <c r="T252" s="3"/>
      <c r="U252" s="3"/>
      <c r="V252" s="3"/>
    </row>
    <row r="253" spans="18:22" x14ac:dyDescent="0.25">
      <c r="R253" s="3"/>
      <c r="S253" s="3"/>
      <c r="T253" s="3"/>
      <c r="U253" s="3"/>
      <c r="V253" s="3"/>
    </row>
    <row r="254" spans="18:22" x14ac:dyDescent="0.25">
      <c r="R254" s="3"/>
      <c r="S254" s="3"/>
      <c r="T254" s="3"/>
      <c r="U254" s="3"/>
      <c r="V254" s="3"/>
    </row>
    <row r="255" spans="18:22" x14ac:dyDescent="0.25">
      <c r="R255" s="3"/>
      <c r="S255" s="3"/>
      <c r="T255" s="3"/>
      <c r="U255" s="3"/>
      <c r="V255" s="3"/>
    </row>
    <row r="256" spans="18:22" x14ac:dyDescent="0.25">
      <c r="R256" s="3"/>
      <c r="S256" s="3"/>
      <c r="T256" s="3"/>
      <c r="U256" s="3"/>
      <c r="V256" s="3"/>
    </row>
    <row r="257" spans="18:22" x14ac:dyDescent="0.25">
      <c r="R257" s="3"/>
      <c r="S257" s="3"/>
      <c r="T257" s="3"/>
      <c r="U257" s="3"/>
      <c r="V257" s="3"/>
    </row>
    <row r="258" spans="18:22" x14ac:dyDescent="0.25">
      <c r="R258" s="3"/>
      <c r="S258" s="3"/>
      <c r="T258" s="3"/>
      <c r="U258" s="3"/>
      <c r="V258" s="3"/>
    </row>
    <row r="259" spans="18:22" x14ac:dyDescent="0.25">
      <c r="R259" s="3"/>
      <c r="S259" s="3"/>
      <c r="T259" s="3"/>
      <c r="U259" s="3"/>
      <c r="V259" s="3"/>
    </row>
    <row r="260" spans="18:22" x14ac:dyDescent="0.25">
      <c r="R260" s="3"/>
      <c r="S260" s="3"/>
      <c r="T260" s="3"/>
      <c r="U260" s="3"/>
      <c r="V260" s="3"/>
    </row>
    <row r="261" spans="18:22" x14ac:dyDescent="0.25">
      <c r="R261" s="3"/>
      <c r="S261" s="3"/>
      <c r="T261" s="3"/>
      <c r="U261" s="3"/>
      <c r="V261" s="3"/>
    </row>
    <row r="262" spans="18:22" x14ac:dyDescent="0.25">
      <c r="R262" s="3"/>
      <c r="S262" s="3"/>
      <c r="T262" s="3"/>
      <c r="U262" s="3"/>
      <c r="V262" s="3"/>
    </row>
    <row r="263" spans="18:22" x14ac:dyDescent="0.25">
      <c r="R263" s="3"/>
      <c r="S263" s="3"/>
      <c r="T263" s="3"/>
      <c r="U263" s="3"/>
      <c r="V263" s="3"/>
    </row>
    <row r="264" spans="18:22" x14ac:dyDescent="0.25">
      <c r="R264" s="3"/>
      <c r="S264" s="3"/>
      <c r="T264" s="3"/>
      <c r="U264" s="3"/>
      <c r="V264" s="3"/>
    </row>
    <row r="265" spans="18:22" x14ac:dyDescent="0.25">
      <c r="R265" s="3"/>
      <c r="S265" s="3"/>
      <c r="T265" s="3"/>
      <c r="U265" s="3"/>
      <c r="V265" s="3"/>
    </row>
    <row r="266" spans="18:22" x14ac:dyDescent="0.25">
      <c r="R266" s="3"/>
      <c r="S266" s="3"/>
      <c r="T266" s="3"/>
      <c r="U266" s="3"/>
      <c r="V266" s="3"/>
    </row>
    <row r="267" spans="18:22" x14ac:dyDescent="0.25">
      <c r="R267" s="3"/>
      <c r="S267" s="3"/>
      <c r="T267" s="3"/>
      <c r="U267" s="3"/>
      <c r="V267" s="3"/>
    </row>
    <row r="268" spans="18:22" x14ac:dyDescent="0.25">
      <c r="R268" s="3"/>
      <c r="S268" s="3"/>
      <c r="T268" s="3"/>
      <c r="U268" s="3"/>
      <c r="V268" s="3"/>
    </row>
    <row r="269" spans="18:22" x14ac:dyDescent="0.25">
      <c r="R269" s="3"/>
      <c r="S269" s="3"/>
      <c r="T269" s="3"/>
      <c r="U269" s="3"/>
      <c r="V269" s="3"/>
    </row>
    <row r="270" spans="18:22" x14ac:dyDescent="0.25">
      <c r="R270" s="3"/>
      <c r="S270" s="3"/>
      <c r="T270" s="3"/>
      <c r="U270" s="3"/>
      <c r="V270" s="3"/>
    </row>
    <row r="271" spans="18:22" x14ac:dyDescent="0.25">
      <c r="R271" s="3"/>
      <c r="S271" s="3"/>
      <c r="T271" s="3"/>
      <c r="U271" s="3"/>
      <c r="V271" s="3"/>
    </row>
    <row r="272" spans="18:22" x14ac:dyDescent="0.25">
      <c r="R272" s="3"/>
      <c r="S272" s="3"/>
      <c r="T272" s="3"/>
      <c r="U272" s="3"/>
      <c r="V272" s="3"/>
    </row>
    <row r="273" spans="18:22" x14ac:dyDescent="0.25">
      <c r="R273" s="3"/>
      <c r="S273" s="3"/>
      <c r="T273" s="3"/>
      <c r="U273" s="3"/>
      <c r="V273" s="3"/>
    </row>
    <row r="274" spans="18:22" x14ac:dyDescent="0.25">
      <c r="R274" s="3"/>
      <c r="S274" s="3"/>
      <c r="T274" s="3"/>
      <c r="U274" s="3"/>
      <c r="V274" s="3"/>
    </row>
    <row r="275" spans="18:22" x14ac:dyDescent="0.25">
      <c r="R275" s="3"/>
      <c r="S275" s="3"/>
      <c r="T275" s="3"/>
      <c r="U275" s="3"/>
      <c r="V275" s="3"/>
    </row>
    <row r="276" spans="18:22" x14ac:dyDescent="0.25">
      <c r="R276" s="3"/>
      <c r="S276" s="3"/>
      <c r="T276" s="3"/>
      <c r="U276" s="3"/>
      <c r="V276" s="3"/>
    </row>
    <row r="277" spans="18:22" x14ac:dyDescent="0.25">
      <c r="R277" s="3"/>
      <c r="S277" s="3"/>
      <c r="T277" s="3"/>
      <c r="U277" s="3"/>
      <c r="V277" s="3"/>
    </row>
    <row r="278" spans="18:22" x14ac:dyDescent="0.25">
      <c r="R278" s="3"/>
      <c r="S278" s="3"/>
      <c r="T278" s="3"/>
      <c r="U278" s="3"/>
      <c r="V278" s="3"/>
    </row>
    <row r="279" spans="18:22" x14ac:dyDescent="0.25">
      <c r="R279" s="3"/>
      <c r="S279" s="3"/>
      <c r="T279" s="3"/>
      <c r="U279" s="3"/>
      <c r="V279" s="3"/>
    </row>
    <row r="280" spans="18:22" x14ac:dyDescent="0.25">
      <c r="R280" s="3"/>
      <c r="S280" s="3"/>
      <c r="T280" s="3"/>
      <c r="U280" s="3"/>
      <c r="V280" s="3"/>
    </row>
    <row r="281" spans="18:22" x14ac:dyDescent="0.25">
      <c r="R281" s="3"/>
      <c r="S281" s="3"/>
      <c r="T281" s="3"/>
      <c r="U281" s="3"/>
      <c r="V281" s="3"/>
    </row>
    <row r="282" spans="18:22" x14ac:dyDescent="0.25">
      <c r="R282" s="3"/>
      <c r="S282" s="3"/>
      <c r="T282" s="3"/>
      <c r="U282" s="3"/>
      <c r="V282" s="3"/>
    </row>
    <row r="283" spans="18:22" x14ac:dyDescent="0.25">
      <c r="R283" s="3"/>
      <c r="S283" s="3"/>
      <c r="T283" s="3"/>
      <c r="U283" s="3"/>
      <c r="V283" s="3"/>
    </row>
    <row r="284" spans="18:22" x14ac:dyDescent="0.25">
      <c r="R284" s="3"/>
      <c r="S284" s="3"/>
      <c r="T284" s="3"/>
      <c r="U284" s="3"/>
      <c r="V284" s="3"/>
    </row>
    <row r="285" spans="18:22" x14ac:dyDescent="0.25">
      <c r="R285" s="3"/>
      <c r="S285" s="3"/>
      <c r="T285" s="3"/>
      <c r="U285" s="3"/>
      <c r="V285" s="3"/>
    </row>
    <row r="286" spans="18:22" x14ac:dyDescent="0.25">
      <c r="R286" s="3"/>
      <c r="S286" s="3"/>
      <c r="T286" s="3"/>
      <c r="U286" s="3"/>
      <c r="V286" s="3"/>
    </row>
    <row r="287" spans="18:22" x14ac:dyDescent="0.25">
      <c r="R287" s="3"/>
      <c r="S287" s="3"/>
      <c r="T287" s="3"/>
      <c r="U287" s="3"/>
      <c r="V287" s="3"/>
    </row>
    <row r="288" spans="18:22" x14ac:dyDescent="0.25">
      <c r="R288" s="3"/>
      <c r="S288" s="3"/>
      <c r="T288" s="3"/>
      <c r="U288" s="3"/>
      <c r="V288" s="3"/>
    </row>
    <row r="289" spans="18:22" x14ac:dyDescent="0.25">
      <c r="R289" s="3"/>
      <c r="S289" s="3"/>
      <c r="T289" s="3"/>
      <c r="U289" s="3"/>
      <c r="V289" s="3"/>
    </row>
    <row r="290" spans="18:22" x14ac:dyDescent="0.25">
      <c r="R290" s="3"/>
      <c r="S290" s="3"/>
      <c r="T290" s="3"/>
      <c r="U290" s="3"/>
      <c r="V290" s="3"/>
    </row>
    <row r="291" spans="18:22" x14ac:dyDescent="0.25">
      <c r="R291" s="3"/>
      <c r="S291" s="3"/>
      <c r="T291" s="3"/>
      <c r="U291" s="3"/>
      <c r="V291" s="3"/>
    </row>
    <row r="292" spans="18:22" x14ac:dyDescent="0.25">
      <c r="R292" s="3"/>
      <c r="S292" s="3"/>
      <c r="T292" s="3"/>
      <c r="U292" s="3"/>
      <c r="V292" s="3"/>
    </row>
    <row r="293" spans="18:22" x14ac:dyDescent="0.25">
      <c r="R293" s="3"/>
      <c r="S293" s="3"/>
      <c r="T293" s="3"/>
      <c r="U293" s="3"/>
      <c r="V293" s="3"/>
    </row>
    <row r="294" spans="18:22" x14ac:dyDescent="0.25">
      <c r="R294" s="3"/>
      <c r="S294" s="3"/>
      <c r="T294" s="3"/>
      <c r="U294" s="3"/>
      <c r="V294" s="3"/>
    </row>
    <row r="295" spans="18:22" x14ac:dyDescent="0.25">
      <c r="R295" s="3"/>
      <c r="S295" s="3"/>
      <c r="T295" s="3"/>
      <c r="U295" s="3"/>
      <c r="V295" s="3"/>
    </row>
    <row r="296" spans="18:22" x14ac:dyDescent="0.25">
      <c r="R296" s="3"/>
      <c r="S296" s="3"/>
      <c r="T296" s="3"/>
      <c r="U296" s="3"/>
      <c r="V296" s="3"/>
    </row>
    <row r="297" spans="18:22" x14ac:dyDescent="0.25">
      <c r="R297" s="3"/>
      <c r="S297" s="3"/>
      <c r="T297" s="3"/>
      <c r="U297" s="3"/>
      <c r="V297" s="3"/>
    </row>
    <row r="298" spans="18:22" x14ac:dyDescent="0.25">
      <c r="R298" s="3"/>
      <c r="S298" s="3"/>
      <c r="T298" s="3"/>
      <c r="U298" s="3"/>
      <c r="V298" s="3"/>
    </row>
    <row r="299" spans="18:22" x14ac:dyDescent="0.25">
      <c r="R299" s="3"/>
      <c r="S299" s="3"/>
      <c r="T299" s="3"/>
      <c r="U299" s="3"/>
      <c r="V299" s="3"/>
    </row>
    <row r="300" spans="18:22" x14ac:dyDescent="0.25">
      <c r="R300" s="3"/>
      <c r="S300" s="3"/>
      <c r="T300" s="3"/>
      <c r="U300" s="3"/>
      <c r="V300" s="3"/>
    </row>
    <row r="301" spans="18:22" x14ac:dyDescent="0.25">
      <c r="R301" s="3"/>
      <c r="S301" s="3"/>
      <c r="T301" s="3"/>
      <c r="U301" s="3"/>
      <c r="V301" s="3"/>
    </row>
    <row r="302" spans="18:22" x14ac:dyDescent="0.25">
      <c r="R302" s="3"/>
      <c r="S302" s="3"/>
      <c r="T302" s="3"/>
      <c r="U302" s="3"/>
      <c r="V302" s="3"/>
    </row>
    <row r="303" spans="18:22" x14ac:dyDescent="0.25">
      <c r="R303" s="3"/>
      <c r="S303" s="3"/>
      <c r="T303" s="3"/>
      <c r="U303" s="3"/>
      <c r="V303" s="3"/>
    </row>
    <row r="304" spans="18:22" x14ac:dyDescent="0.25">
      <c r="R304" s="3"/>
      <c r="S304" s="3"/>
      <c r="T304" s="3"/>
      <c r="U304" s="3"/>
      <c r="V304" s="3"/>
    </row>
    <row r="305" spans="18:22" x14ac:dyDescent="0.25">
      <c r="R305" s="3"/>
      <c r="S305" s="3"/>
      <c r="T305" s="3"/>
      <c r="U305" s="3"/>
      <c r="V305" s="3"/>
    </row>
    <row r="306" spans="18:22" x14ac:dyDescent="0.25">
      <c r="R306" s="3"/>
      <c r="S306" s="3"/>
      <c r="T306" s="3"/>
      <c r="U306" s="3"/>
      <c r="V306" s="3"/>
    </row>
    <row r="307" spans="18:22" x14ac:dyDescent="0.25">
      <c r="R307" s="3"/>
      <c r="S307" s="3"/>
      <c r="T307" s="3"/>
      <c r="U307" s="3"/>
      <c r="V307" s="3"/>
    </row>
    <row r="308" spans="18:22" x14ac:dyDescent="0.25">
      <c r="R308" s="3"/>
      <c r="S308" s="3"/>
      <c r="T308" s="3"/>
      <c r="U308" s="3"/>
      <c r="V308" s="3"/>
    </row>
    <row r="309" spans="18:22" x14ac:dyDescent="0.25">
      <c r="R309" s="3"/>
      <c r="S309" s="3"/>
      <c r="T309" s="3"/>
      <c r="U309" s="3"/>
      <c r="V309" s="3"/>
    </row>
    <row r="310" spans="18:22" x14ac:dyDescent="0.25">
      <c r="R310" s="3"/>
      <c r="S310" s="3"/>
      <c r="T310" s="3"/>
      <c r="U310" s="3"/>
      <c r="V310" s="3"/>
    </row>
    <row r="311" spans="18:22" x14ac:dyDescent="0.25">
      <c r="R311" s="3"/>
      <c r="S311" s="3"/>
      <c r="T311" s="3"/>
      <c r="U311" s="3"/>
      <c r="V311" s="3"/>
    </row>
    <row r="312" spans="18:22" x14ac:dyDescent="0.25">
      <c r="R312" s="3"/>
      <c r="S312" s="3"/>
      <c r="T312" s="3"/>
      <c r="U312" s="3"/>
      <c r="V312" s="3"/>
    </row>
    <row r="313" spans="18:22" x14ac:dyDescent="0.25">
      <c r="R313" s="3"/>
      <c r="S313" s="3"/>
      <c r="T313" s="3"/>
      <c r="U313" s="3"/>
      <c r="V313" s="3"/>
    </row>
    <row r="314" spans="18:22" x14ac:dyDescent="0.25">
      <c r="R314" s="3"/>
      <c r="S314" s="3"/>
      <c r="T314" s="3"/>
      <c r="U314" s="3"/>
      <c r="V314" s="3"/>
    </row>
    <row r="315" spans="18:22" x14ac:dyDescent="0.25">
      <c r="R315" s="3"/>
      <c r="S315" s="3"/>
      <c r="T315" s="3"/>
      <c r="U315" s="3"/>
      <c r="V315" s="3"/>
    </row>
    <row r="316" spans="18:22" x14ac:dyDescent="0.25">
      <c r="R316" s="3"/>
      <c r="S316" s="3"/>
      <c r="T316" s="3"/>
      <c r="U316" s="3"/>
      <c r="V316" s="3"/>
    </row>
    <row r="317" spans="18:22" x14ac:dyDescent="0.25">
      <c r="R317" s="3"/>
      <c r="S317" s="3"/>
      <c r="T317" s="3"/>
      <c r="U317" s="3"/>
      <c r="V317" s="3"/>
    </row>
    <row r="318" spans="18:22" x14ac:dyDescent="0.25">
      <c r="R318" s="3"/>
      <c r="S318" s="3"/>
      <c r="T318" s="3"/>
      <c r="U318" s="3"/>
      <c r="V318" s="3"/>
    </row>
    <row r="319" spans="18:22" x14ac:dyDescent="0.25">
      <c r="R319" s="3"/>
      <c r="S319" s="3"/>
      <c r="T319" s="3"/>
      <c r="U319" s="3"/>
      <c r="V319" s="3"/>
    </row>
    <row r="320" spans="18:22" x14ac:dyDescent="0.25">
      <c r="R320" s="3"/>
      <c r="S320" s="3"/>
      <c r="T320" s="3"/>
      <c r="U320" s="3"/>
      <c r="V320" s="3"/>
    </row>
    <row r="321" spans="18:22" x14ac:dyDescent="0.25">
      <c r="R321" s="3"/>
      <c r="S321" s="3"/>
      <c r="T321" s="3"/>
      <c r="U321" s="3"/>
      <c r="V321" s="3"/>
    </row>
    <row r="322" spans="18:22" x14ac:dyDescent="0.25">
      <c r="R322" s="3"/>
      <c r="S322" s="3"/>
      <c r="T322" s="3"/>
      <c r="U322" s="3"/>
      <c r="V322" s="3"/>
    </row>
    <row r="323" spans="18:22" x14ac:dyDescent="0.25">
      <c r="R323" s="3"/>
      <c r="S323" s="3"/>
      <c r="T323" s="3"/>
      <c r="U323" s="3"/>
      <c r="V323" s="3"/>
    </row>
    <row r="324" spans="18:22" x14ac:dyDescent="0.25">
      <c r="R324" s="3"/>
      <c r="S324" s="3"/>
      <c r="T324" s="3"/>
      <c r="U324" s="3"/>
      <c r="V324" s="3"/>
    </row>
    <row r="325" spans="18:22" x14ac:dyDescent="0.25">
      <c r="R325" s="3"/>
      <c r="S325" s="3"/>
      <c r="T325" s="3"/>
      <c r="U325" s="3"/>
      <c r="V325" s="3"/>
    </row>
    <row r="326" spans="18:22" x14ac:dyDescent="0.25">
      <c r="R326" s="3"/>
      <c r="S326" s="3"/>
      <c r="T326" s="3"/>
      <c r="U326" s="3"/>
      <c r="V326" s="3"/>
    </row>
    <row r="327" spans="18:22" x14ac:dyDescent="0.25">
      <c r="R327" s="3"/>
      <c r="S327" s="3"/>
      <c r="T327" s="3"/>
      <c r="U327" s="3"/>
      <c r="V327" s="3"/>
    </row>
    <row r="328" spans="18:22" x14ac:dyDescent="0.25">
      <c r="R328" s="3"/>
      <c r="S328" s="3"/>
      <c r="T328" s="3"/>
      <c r="U328" s="3"/>
      <c r="V328" s="3"/>
    </row>
    <row r="329" spans="18:22" x14ac:dyDescent="0.25">
      <c r="R329" s="3"/>
      <c r="S329" s="3"/>
      <c r="T329" s="3"/>
      <c r="U329" s="3"/>
      <c r="V329" s="3"/>
    </row>
    <row r="330" spans="18:22" x14ac:dyDescent="0.25">
      <c r="R330" s="3"/>
      <c r="S330" s="3"/>
      <c r="T330" s="3"/>
      <c r="U330" s="3"/>
      <c r="V330" s="3"/>
    </row>
    <row r="331" spans="18:22" x14ac:dyDescent="0.25">
      <c r="R331" s="3"/>
      <c r="S331" s="3"/>
      <c r="T331" s="3"/>
      <c r="U331" s="3"/>
      <c r="V331" s="3"/>
    </row>
    <row r="332" spans="18:22" x14ac:dyDescent="0.25">
      <c r="R332" s="3"/>
      <c r="S332" s="3"/>
      <c r="T332" s="3"/>
      <c r="U332" s="3"/>
      <c r="V332" s="3"/>
    </row>
    <row r="333" spans="18:22" x14ac:dyDescent="0.25">
      <c r="R333" s="3"/>
      <c r="S333" s="3"/>
      <c r="T333" s="3"/>
      <c r="U333" s="3"/>
      <c r="V333" s="3"/>
    </row>
    <row r="334" spans="18:22" x14ac:dyDescent="0.25">
      <c r="R334" s="3"/>
      <c r="S334" s="3"/>
      <c r="T334" s="3"/>
      <c r="U334" s="3"/>
      <c r="V334" s="3"/>
    </row>
    <row r="335" spans="18:22" x14ac:dyDescent="0.25">
      <c r="R335" s="3"/>
      <c r="S335" s="3"/>
      <c r="T335" s="3"/>
      <c r="U335" s="3"/>
      <c r="V335" s="3"/>
    </row>
    <row r="336" spans="18:22" x14ac:dyDescent="0.25">
      <c r="R336" s="3"/>
      <c r="S336" s="3"/>
      <c r="T336" s="3"/>
      <c r="U336" s="3"/>
      <c r="V336" s="3"/>
    </row>
    <row r="337" spans="18:22" x14ac:dyDescent="0.25">
      <c r="R337" s="3"/>
      <c r="S337" s="3"/>
      <c r="T337" s="3"/>
      <c r="U337" s="3"/>
      <c r="V337" s="3"/>
    </row>
    <row r="338" spans="18:22" x14ac:dyDescent="0.25">
      <c r="R338" s="3"/>
      <c r="S338" s="3"/>
      <c r="T338" s="3"/>
      <c r="U338" s="3"/>
      <c r="V338" s="3"/>
    </row>
    <row r="339" spans="18:22" x14ac:dyDescent="0.25">
      <c r="R339" s="3"/>
      <c r="S339" s="3"/>
      <c r="T339" s="3"/>
      <c r="U339" s="3"/>
      <c r="V339" s="3"/>
    </row>
    <row r="340" spans="18:22" x14ac:dyDescent="0.25">
      <c r="R340" s="3"/>
      <c r="S340" s="3"/>
      <c r="T340" s="3"/>
      <c r="U340" s="3"/>
      <c r="V340" s="3"/>
    </row>
    <row r="341" spans="18:22" x14ac:dyDescent="0.25">
      <c r="R341" s="3"/>
      <c r="S341" s="3"/>
      <c r="T341" s="3"/>
      <c r="U341" s="3"/>
      <c r="V341" s="3"/>
    </row>
    <row r="342" spans="18:22" x14ac:dyDescent="0.25">
      <c r="R342" s="3"/>
      <c r="S342" s="3"/>
      <c r="T342" s="3"/>
      <c r="U342" s="3"/>
      <c r="V342" s="3"/>
    </row>
    <row r="343" spans="18:22" x14ac:dyDescent="0.25">
      <c r="R343" s="3"/>
      <c r="S343" s="3"/>
      <c r="T343" s="3"/>
      <c r="U343" s="3"/>
      <c r="V343" s="3"/>
    </row>
    <row r="344" spans="18:22" x14ac:dyDescent="0.25">
      <c r="R344" s="3"/>
      <c r="S344" s="3"/>
      <c r="T344" s="3"/>
      <c r="U344" s="3"/>
      <c r="V344" s="3"/>
    </row>
    <row r="345" spans="18:22" x14ac:dyDescent="0.25">
      <c r="R345" s="3"/>
      <c r="S345" s="3"/>
      <c r="T345" s="3"/>
      <c r="U345" s="3"/>
      <c r="V345" s="3"/>
    </row>
    <row r="346" spans="18:22" x14ac:dyDescent="0.25">
      <c r="R346" s="3"/>
      <c r="S346" s="3"/>
      <c r="T346" s="3"/>
      <c r="U346" s="3"/>
      <c r="V346" s="3"/>
    </row>
    <row r="347" spans="18:22" x14ac:dyDescent="0.25">
      <c r="R347" s="3"/>
      <c r="S347" s="3"/>
      <c r="T347" s="3"/>
      <c r="U347" s="3"/>
      <c r="V347" s="3"/>
    </row>
    <row r="348" spans="18:22" x14ac:dyDescent="0.25">
      <c r="R348" s="3"/>
      <c r="S348" s="3"/>
      <c r="T348" s="3"/>
      <c r="U348" s="3"/>
      <c r="V348" s="3"/>
    </row>
    <row r="349" spans="18:22" x14ac:dyDescent="0.25">
      <c r="R349" s="3"/>
      <c r="S349" s="3"/>
      <c r="T349" s="3"/>
      <c r="U349" s="3"/>
      <c r="V349" s="3"/>
    </row>
    <row r="350" spans="18:22" x14ac:dyDescent="0.25">
      <c r="R350" s="3"/>
      <c r="S350" s="3"/>
      <c r="T350" s="3"/>
      <c r="U350" s="3"/>
      <c r="V350" s="3"/>
    </row>
    <row r="351" spans="18:22" x14ac:dyDescent="0.25">
      <c r="R351" s="3"/>
      <c r="S351" s="3"/>
      <c r="T351" s="3"/>
      <c r="U351" s="3"/>
      <c r="V351" s="3"/>
    </row>
    <row r="352" spans="18:22" x14ac:dyDescent="0.25">
      <c r="R352" s="3"/>
      <c r="S352" s="3"/>
      <c r="T352" s="3"/>
      <c r="U352" s="3"/>
      <c r="V352" s="3"/>
    </row>
    <row r="353" spans="18:22" x14ac:dyDescent="0.25">
      <c r="R353" s="3"/>
      <c r="S353" s="3"/>
      <c r="T353" s="3"/>
      <c r="U353" s="3"/>
      <c r="V353" s="3"/>
    </row>
    <row r="354" spans="18:22" x14ac:dyDescent="0.25">
      <c r="R354" s="3"/>
      <c r="S354" s="3"/>
      <c r="T354" s="3"/>
      <c r="U354" s="3"/>
      <c r="V354" s="3"/>
    </row>
    <row r="355" spans="18:22" x14ac:dyDescent="0.25">
      <c r="R355" s="3"/>
      <c r="S355" s="3"/>
      <c r="T355" s="3"/>
      <c r="U355" s="3"/>
      <c r="V355" s="3"/>
    </row>
    <row r="356" spans="18:22" x14ac:dyDescent="0.25">
      <c r="R356" s="3"/>
      <c r="S356" s="3"/>
      <c r="T356" s="3"/>
      <c r="U356" s="3"/>
      <c r="V356" s="3"/>
    </row>
    <row r="357" spans="18:22" x14ac:dyDescent="0.25">
      <c r="R357" s="3"/>
      <c r="S357" s="3"/>
      <c r="T357" s="3"/>
      <c r="U357" s="3"/>
      <c r="V357" s="3"/>
    </row>
    <row r="358" spans="18:22" x14ac:dyDescent="0.25">
      <c r="R358" s="3"/>
      <c r="S358" s="3"/>
      <c r="T358" s="3"/>
      <c r="U358" s="3"/>
      <c r="V358" s="3"/>
    </row>
    <row r="359" spans="18:22" x14ac:dyDescent="0.25">
      <c r="R359" s="3"/>
      <c r="S359" s="3"/>
      <c r="T359" s="3"/>
      <c r="U359" s="3"/>
      <c r="V359" s="3"/>
    </row>
    <row r="360" spans="18:22" x14ac:dyDescent="0.25">
      <c r="R360" s="3"/>
      <c r="S360" s="3"/>
      <c r="T360" s="3"/>
      <c r="U360" s="3"/>
      <c r="V360" s="3"/>
    </row>
    <row r="361" spans="18:22" x14ac:dyDescent="0.25">
      <c r="R361" s="3"/>
      <c r="S361" s="3"/>
      <c r="T361" s="3"/>
      <c r="U361" s="3"/>
      <c r="V361" s="3"/>
    </row>
    <row r="362" spans="18:22" x14ac:dyDescent="0.25">
      <c r="R362" s="3"/>
      <c r="S362" s="3"/>
      <c r="T362" s="3"/>
      <c r="U362" s="3"/>
      <c r="V362" s="3"/>
    </row>
    <row r="363" spans="18:22" x14ac:dyDescent="0.25">
      <c r="R363" s="3"/>
      <c r="S363" s="3"/>
      <c r="T363" s="3"/>
      <c r="U363" s="3"/>
      <c r="V363" s="3"/>
    </row>
    <row r="364" spans="18:22" x14ac:dyDescent="0.25">
      <c r="R364" s="3"/>
      <c r="S364" s="3"/>
      <c r="T364" s="3"/>
      <c r="U364" s="3"/>
      <c r="V364" s="3"/>
    </row>
    <row r="365" spans="18:22" x14ac:dyDescent="0.25">
      <c r="R365" s="3"/>
      <c r="S365" s="3"/>
      <c r="T365" s="3"/>
      <c r="U365" s="3"/>
      <c r="V365" s="3"/>
    </row>
    <row r="366" spans="18:22" x14ac:dyDescent="0.25">
      <c r="R366" s="3"/>
      <c r="S366" s="3"/>
      <c r="T366" s="3"/>
      <c r="U366" s="3"/>
      <c r="V366" s="3"/>
    </row>
    <row r="367" spans="18:22" x14ac:dyDescent="0.25">
      <c r="R367" s="3"/>
      <c r="S367" s="3"/>
      <c r="T367" s="3"/>
      <c r="U367" s="3"/>
      <c r="V367" s="3"/>
    </row>
    <row r="368" spans="18:22" x14ac:dyDescent="0.25">
      <c r="R368" s="3"/>
      <c r="S368" s="3"/>
      <c r="T368" s="3"/>
      <c r="U368" s="3"/>
      <c r="V368" s="3"/>
    </row>
    <row r="369" spans="18:22" x14ac:dyDescent="0.25">
      <c r="R369" s="3"/>
      <c r="S369" s="3"/>
      <c r="T369" s="3"/>
      <c r="U369" s="3"/>
      <c r="V369" s="3"/>
    </row>
    <row r="370" spans="18:22" x14ac:dyDescent="0.25">
      <c r="R370" s="3"/>
      <c r="S370" s="3"/>
      <c r="T370" s="3"/>
      <c r="U370" s="3"/>
      <c r="V370" s="3"/>
    </row>
    <row r="371" spans="18:22" x14ac:dyDescent="0.25">
      <c r="R371" s="3"/>
      <c r="S371" s="3"/>
      <c r="T371" s="3"/>
      <c r="U371" s="3"/>
      <c r="V371" s="3"/>
    </row>
    <row r="372" spans="18:22" x14ac:dyDescent="0.25">
      <c r="R372" s="3"/>
      <c r="S372" s="3"/>
      <c r="T372" s="3"/>
      <c r="U372" s="3"/>
      <c r="V372" s="3"/>
    </row>
    <row r="373" spans="18:22" x14ac:dyDescent="0.25">
      <c r="R373" s="3"/>
      <c r="S373" s="3"/>
      <c r="T373" s="3"/>
      <c r="U373" s="3"/>
      <c r="V373" s="3"/>
    </row>
    <row r="374" spans="18:22" x14ac:dyDescent="0.25">
      <c r="R374" s="3"/>
      <c r="S374" s="3"/>
      <c r="T374" s="3"/>
      <c r="U374" s="3"/>
      <c r="V374" s="3"/>
    </row>
    <row r="375" spans="18:22" x14ac:dyDescent="0.25">
      <c r="R375" s="3"/>
      <c r="S375" s="3"/>
      <c r="T375" s="3"/>
      <c r="U375" s="3"/>
      <c r="V375" s="3"/>
    </row>
    <row r="376" spans="18:22" x14ac:dyDescent="0.25">
      <c r="R376" s="3"/>
      <c r="S376" s="3"/>
      <c r="T376" s="3"/>
      <c r="U376" s="3"/>
      <c r="V376" s="3"/>
    </row>
    <row r="377" spans="18:22" x14ac:dyDescent="0.25">
      <c r="R377" s="3"/>
      <c r="S377" s="3"/>
      <c r="T377" s="3"/>
      <c r="U377" s="3"/>
      <c r="V377" s="3"/>
    </row>
    <row r="378" spans="18:22" x14ac:dyDescent="0.25">
      <c r="R378" s="3"/>
      <c r="S378" s="3"/>
      <c r="T378" s="3"/>
      <c r="U378" s="3"/>
      <c r="V378" s="3"/>
    </row>
    <row r="379" spans="18:22" x14ac:dyDescent="0.25">
      <c r="R379" s="3"/>
      <c r="S379" s="3"/>
      <c r="T379" s="3"/>
      <c r="U379" s="3"/>
      <c r="V379" s="3"/>
    </row>
    <row r="380" spans="18:22" x14ac:dyDescent="0.25">
      <c r="R380" s="3"/>
      <c r="S380" s="3"/>
      <c r="T380" s="3"/>
      <c r="U380" s="3"/>
      <c r="V380" s="3"/>
    </row>
    <row r="381" spans="18:22" x14ac:dyDescent="0.25">
      <c r="R381" s="3"/>
      <c r="S381" s="3"/>
      <c r="T381" s="3"/>
      <c r="U381" s="3"/>
      <c r="V381" s="3"/>
    </row>
    <row r="382" spans="18:22" x14ac:dyDescent="0.25">
      <c r="R382" s="3"/>
      <c r="S382" s="3"/>
      <c r="T382" s="3"/>
      <c r="U382" s="3"/>
      <c r="V382" s="3"/>
    </row>
    <row r="383" spans="18:22" x14ac:dyDescent="0.25">
      <c r="R383" s="3"/>
      <c r="S383" s="3"/>
      <c r="T383" s="3"/>
      <c r="U383" s="3"/>
      <c r="V383" s="3"/>
    </row>
    <row r="384" spans="18:22" x14ac:dyDescent="0.25">
      <c r="R384" s="3"/>
      <c r="S384" s="3"/>
      <c r="T384" s="3"/>
      <c r="U384" s="3"/>
      <c r="V384" s="3"/>
    </row>
    <row r="385" spans="18:22" x14ac:dyDescent="0.25">
      <c r="R385" s="3"/>
      <c r="S385" s="3"/>
      <c r="T385" s="3"/>
      <c r="U385" s="3"/>
      <c r="V385" s="3"/>
    </row>
    <row r="386" spans="18:22" x14ac:dyDescent="0.25">
      <c r="R386" s="3"/>
      <c r="S386" s="3"/>
      <c r="T386" s="3"/>
      <c r="U386" s="3"/>
      <c r="V386" s="3"/>
    </row>
    <row r="387" spans="18:22" x14ac:dyDescent="0.25">
      <c r="R387" s="3"/>
      <c r="S387" s="3"/>
      <c r="T387" s="3"/>
      <c r="U387" s="3"/>
      <c r="V387" s="3"/>
    </row>
    <row r="388" spans="18:22" x14ac:dyDescent="0.25">
      <c r="R388" s="3"/>
      <c r="S388" s="3"/>
      <c r="T388" s="3"/>
      <c r="U388" s="3"/>
      <c r="V388" s="3"/>
    </row>
    <row r="389" spans="18:22" x14ac:dyDescent="0.25">
      <c r="R389" s="3"/>
      <c r="S389" s="3"/>
      <c r="T389" s="3"/>
      <c r="U389" s="3"/>
      <c r="V389" s="3"/>
    </row>
    <row r="390" spans="18:22" x14ac:dyDescent="0.25">
      <c r="R390" s="3"/>
      <c r="S390" s="3"/>
      <c r="T390" s="3"/>
      <c r="U390" s="3"/>
      <c r="V390" s="3"/>
    </row>
    <row r="391" spans="18:22" x14ac:dyDescent="0.25">
      <c r="R391" s="3"/>
      <c r="S391" s="3"/>
      <c r="T391" s="3"/>
      <c r="U391" s="3"/>
      <c r="V391" s="3"/>
    </row>
    <row r="392" spans="18:22" x14ac:dyDescent="0.25">
      <c r="R392" s="3"/>
      <c r="S392" s="3"/>
      <c r="T392" s="3"/>
      <c r="U392" s="3"/>
      <c r="V392" s="3"/>
    </row>
    <row r="393" spans="18:22" x14ac:dyDescent="0.25">
      <c r="R393" s="3"/>
      <c r="S393" s="3"/>
      <c r="T393" s="3"/>
      <c r="U393" s="3"/>
      <c r="V393" s="3"/>
    </row>
    <row r="394" spans="18:22" x14ac:dyDescent="0.25">
      <c r="R394" s="3"/>
      <c r="S394" s="3"/>
      <c r="T394" s="3"/>
      <c r="U394" s="3"/>
      <c r="V394" s="3"/>
    </row>
    <row r="395" spans="18:22" x14ac:dyDescent="0.25">
      <c r="R395" s="3"/>
      <c r="S395" s="3"/>
      <c r="T395" s="3"/>
      <c r="U395" s="3"/>
      <c r="V395" s="3"/>
    </row>
    <row r="396" spans="18:22" x14ac:dyDescent="0.25">
      <c r="R396" s="3"/>
      <c r="S396" s="3"/>
      <c r="T396" s="3"/>
      <c r="U396" s="3"/>
      <c r="V396" s="3"/>
    </row>
    <row r="397" spans="18:22" x14ac:dyDescent="0.25">
      <c r="R397" s="3"/>
      <c r="S397" s="3"/>
      <c r="T397" s="3"/>
      <c r="U397" s="3"/>
      <c r="V397" s="3"/>
    </row>
    <row r="398" spans="18:22" x14ac:dyDescent="0.25">
      <c r="R398" s="3"/>
      <c r="S398" s="3"/>
      <c r="T398" s="3"/>
      <c r="U398" s="3"/>
      <c r="V398" s="3"/>
    </row>
    <row r="399" spans="18:22" x14ac:dyDescent="0.25">
      <c r="R399" s="3"/>
      <c r="S399" s="3"/>
      <c r="T399" s="3"/>
      <c r="U399" s="3"/>
      <c r="V399" s="3"/>
    </row>
    <row r="400" spans="18:22" x14ac:dyDescent="0.25">
      <c r="R400" s="3"/>
      <c r="S400" s="3"/>
      <c r="T400" s="3"/>
      <c r="U400" s="3"/>
      <c r="V400" s="3"/>
    </row>
    <row r="401" spans="18:22" x14ac:dyDescent="0.25">
      <c r="R401" s="3"/>
      <c r="S401" s="3"/>
      <c r="T401" s="3"/>
      <c r="U401" s="3"/>
      <c r="V401" s="3"/>
    </row>
    <row r="402" spans="18:22" x14ac:dyDescent="0.25">
      <c r="R402" s="3"/>
      <c r="S402" s="3"/>
      <c r="T402" s="3"/>
      <c r="U402" s="3"/>
      <c r="V402" s="3"/>
    </row>
    <row r="403" spans="18:22" x14ac:dyDescent="0.25">
      <c r="R403" s="3"/>
      <c r="S403" s="3"/>
      <c r="T403" s="3"/>
      <c r="U403" s="3"/>
      <c r="V403" s="3"/>
    </row>
    <row r="404" spans="18:22" x14ac:dyDescent="0.25">
      <c r="R404" s="3"/>
      <c r="S404" s="3"/>
      <c r="T404" s="3"/>
      <c r="U404" s="3"/>
      <c r="V404" s="3"/>
    </row>
    <row r="405" spans="18:22" x14ac:dyDescent="0.25">
      <c r="R405" s="3"/>
      <c r="S405" s="3"/>
      <c r="T405" s="3"/>
      <c r="U405" s="3"/>
      <c r="V405" s="3"/>
    </row>
    <row r="406" spans="18:22" x14ac:dyDescent="0.25">
      <c r="R406" s="3"/>
      <c r="S406" s="3"/>
      <c r="T406" s="3"/>
      <c r="U406" s="3"/>
      <c r="V406" s="3"/>
    </row>
    <row r="407" spans="18:22" x14ac:dyDescent="0.25">
      <c r="R407" s="3"/>
      <c r="S407" s="3"/>
      <c r="T407" s="3"/>
      <c r="U407" s="3"/>
      <c r="V407" s="3"/>
    </row>
    <row r="408" spans="18:22" x14ac:dyDescent="0.25">
      <c r="R408" s="3"/>
      <c r="S408" s="3"/>
      <c r="T408" s="3"/>
      <c r="U408" s="3"/>
      <c r="V408" s="3"/>
    </row>
    <row r="409" spans="18:22" x14ac:dyDescent="0.25">
      <c r="R409" s="3"/>
      <c r="S409" s="3"/>
      <c r="T409" s="3"/>
      <c r="U409" s="3"/>
      <c r="V409" s="3"/>
    </row>
    <row r="410" spans="18:22" x14ac:dyDescent="0.25">
      <c r="R410" s="3"/>
      <c r="S410" s="3"/>
      <c r="T410" s="3"/>
      <c r="U410" s="3"/>
      <c r="V410" s="3"/>
    </row>
    <row r="411" spans="18:22" x14ac:dyDescent="0.25">
      <c r="R411" s="3"/>
      <c r="S411" s="3"/>
      <c r="T411" s="3"/>
      <c r="U411" s="3"/>
      <c r="V411" s="3"/>
    </row>
    <row r="412" spans="18:22" x14ac:dyDescent="0.25">
      <c r="R412" s="3"/>
      <c r="S412" s="3"/>
      <c r="T412" s="3"/>
      <c r="U412" s="3"/>
      <c r="V412" s="3"/>
    </row>
    <row r="413" spans="18:22" x14ac:dyDescent="0.25">
      <c r="R413" s="3"/>
      <c r="S413" s="3"/>
      <c r="T413" s="3"/>
      <c r="U413" s="3"/>
      <c r="V413" s="3"/>
    </row>
    <row r="414" spans="18:22" x14ac:dyDescent="0.25">
      <c r="R414" s="3"/>
      <c r="S414" s="3"/>
      <c r="T414" s="3"/>
      <c r="U414" s="3"/>
      <c r="V414" s="3"/>
    </row>
    <row r="415" spans="18:22" x14ac:dyDescent="0.25">
      <c r="R415" s="3"/>
      <c r="S415" s="3"/>
      <c r="T415" s="3"/>
      <c r="U415" s="3"/>
      <c r="V415" s="3"/>
    </row>
    <row r="416" spans="18:22" x14ac:dyDescent="0.25">
      <c r="R416" s="3"/>
      <c r="S416" s="3"/>
      <c r="T416" s="3"/>
      <c r="U416" s="3"/>
      <c r="V416" s="3"/>
    </row>
    <row r="417" spans="18:22" x14ac:dyDescent="0.25">
      <c r="R417" s="3"/>
      <c r="S417" s="3"/>
      <c r="T417" s="3"/>
      <c r="U417" s="3"/>
      <c r="V417" s="3"/>
    </row>
    <row r="418" spans="18:22" x14ac:dyDescent="0.25">
      <c r="R418" s="3"/>
      <c r="S418" s="3"/>
      <c r="T418" s="3"/>
      <c r="U418" s="3"/>
      <c r="V418" s="3"/>
    </row>
    <row r="419" spans="18:22" x14ac:dyDescent="0.25">
      <c r="R419" s="3"/>
      <c r="S419" s="3"/>
      <c r="T419" s="3"/>
      <c r="U419" s="3"/>
      <c r="V419" s="3"/>
    </row>
    <row r="420" spans="18:22" x14ac:dyDescent="0.25">
      <c r="R420" s="3"/>
      <c r="S420" s="3"/>
      <c r="T420" s="3"/>
      <c r="U420" s="3"/>
      <c r="V420" s="3"/>
    </row>
    <row r="421" spans="18:22" x14ac:dyDescent="0.25">
      <c r="R421" s="3"/>
      <c r="S421" s="3"/>
      <c r="T421" s="3"/>
      <c r="U421" s="3"/>
      <c r="V421" s="3"/>
    </row>
    <row r="422" spans="18:22" x14ac:dyDescent="0.25">
      <c r="R422" s="3"/>
      <c r="S422" s="3"/>
      <c r="T422" s="3"/>
      <c r="U422" s="3"/>
      <c r="V422" s="3"/>
    </row>
    <row r="423" spans="18:22" x14ac:dyDescent="0.25">
      <c r="R423" s="3"/>
      <c r="S423" s="3"/>
      <c r="T423" s="3"/>
      <c r="U423" s="3"/>
      <c r="V423" s="3"/>
    </row>
    <row r="424" spans="18:22" x14ac:dyDescent="0.25">
      <c r="R424" s="3"/>
      <c r="S424" s="3"/>
      <c r="T424" s="3"/>
      <c r="U424" s="3"/>
      <c r="V424" s="3"/>
    </row>
    <row r="425" spans="18:22" x14ac:dyDescent="0.25">
      <c r="R425" s="3"/>
      <c r="S425" s="3"/>
      <c r="T425" s="3"/>
      <c r="U425" s="3"/>
      <c r="V425" s="3"/>
    </row>
    <row r="426" spans="18:22" x14ac:dyDescent="0.25">
      <c r="R426" s="3"/>
      <c r="S426" s="3"/>
      <c r="T426" s="3"/>
      <c r="U426" s="3"/>
      <c r="V426" s="3"/>
    </row>
    <row r="427" spans="18:22" x14ac:dyDescent="0.25">
      <c r="R427" s="3"/>
      <c r="S427" s="3"/>
      <c r="T427" s="3"/>
      <c r="U427" s="3"/>
      <c r="V427" s="3"/>
    </row>
    <row r="428" spans="18:22" x14ac:dyDescent="0.25">
      <c r="R428" s="3"/>
      <c r="S428" s="3"/>
      <c r="T428" s="3"/>
      <c r="U428" s="3"/>
      <c r="V428" s="3"/>
    </row>
    <row r="429" spans="18:22" x14ac:dyDescent="0.25">
      <c r="R429" s="3"/>
      <c r="S429" s="3"/>
      <c r="T429" s="3"/>
      <c r="U429" s="3"/>
      <c r="V429" s="3"/>
    </row>
    <row r="430" spans="18:22" x14ac:dyDescent="0.25">
      <c r="R430" s="3"/>
      <c r="S430" s="3"/>
      <c r="T430" s="3"/>
      <c r="U430" s="3"/>
      <c r="V430" s="3"/>
    </row>
    <row r="431" spans="18:22" x14ac:dyDescent="0.25">
      <c r="R431" s="3"/>
      <c r="S431" s="3"/>
      <c r="T431" s="3"/>
      <c r="U431" s="3"/>
      <c r="V431" s="3"/>
    </row>
    <row r="432" spans="18:22" x14ac:dyDescent="0.25">
      <c r="R432" s="3"/>
      <c r="S432" s="3"/>
      <c r="T432" s="3"/>
      <c r="U432" s="3"/>
      <c r="V432" s="3"/>
    </row>
    <row r="433" spans="18:22" x14ac:dyDescent="0.25">
      <c r="R433" s="3"/>
      <c r="S433" s="3"/>
      <c r="T433" s="3"/>
      <c r="U433" s="3"/>
      <c r="V433" s="3"/>
    </row>
    <row r="434" spans="18:22" x14ac:dyDescent="0.25">
      <c r="R434" s="3"/>
      <c r="S434" s="3"/>
      <c r="T434" s="3"/>
      <c r="U434" s="3"/>
      <c r="V434" s="3"/>
    </row>
    <row r="435" spans="18:22" x14ac:dyDescent="0.25">
      <c r="R435" s="3"/>
      <c r="S435" s="3"/>
      <c r="T435" s="3"/>
      <c r="U435" s="3"/>
      <c r="V435" s="3"/>
    </row>
    <row r="436" spans="18:22" x14ac:dyDescent="0.25">
      <c r="R436" s="3"/>
      <c r="S436" s="3"/>
      <c r="T436" s="3"/>
      <c r="U436" s="3"/>
      <c r="V436" s="3"/>
    </row>
    <row r="437" spans="18:22" x14ac:dyDescent="0.25">
      <c r="R437" s="3"/>
      <c r="S437" s="3"/>
      <c r="T437" s="3"/>
      <c r="U437" s="3"/>
      <c r="V437" s="3"/>
    </row>
    <row r="438" spans="18:22" x14ac:dyDescent="0.25">
      <c r="R438" s="3"/>
      <c r="S438" s="3"/>
      <c r="T438" s="3"/>
      <c r="U438" s="3"/>
      <c r="V438" s="3"/>
    </row>
    <row r="439" spans="18:22" x14ac:dyDescent="0.25">
      <c r="R439" s="3"/>
      <c r="S439" s="3"/>
      <c r="T439" s="3"/>
      <c r="U439" s="3"/>
      <c r="V439" s="3"/>
    </row>
    <row r="440" spans="18:22" x14ac:dyDescent="0.25">
      <c r="R440" s="3"/>
      <c r="S440" s="3"/>
      <c r="T440" s="3"/>
      <c r="U440" s="3"/>
      <c r="V440" s="3"/>
    </row>
    <row r="441" spans="18:22" x14ac:dyDescent="0.25">
      <c r="R441" s="3"/>
      <c r="S441" s="3"/>
      <c r="T441" s="3"/>
      <c r="U441" s="3"/>
      <c r="V441" s="3"/>
    </row>
    <row r="442" spans="18:22" x14ac:dyDescent="0.25">
      <c r="R442" s="3"/>
      <c r="S442" s="3"/>
      <c r="T442" s="3"/>
      <c r="U442" s="3"/>
      <c r="V442" s="3"/>
    </row>
    <row r="443" spans="18:22" x14ac:dyDescent="0.25">
      <c r="R443" s="3"/>
      <c r="S443" s="3"/>
      <c r="T443" s="3"/>
      <c r="U443" s="3"/>
      <c r="V443" s="3"/>
    </row>
    <row r="444" spans="18:22" x14ac:dyDescent="0.25">
      <c r="R444" s="3"/>
      <c r="S444" s="3"/>
      <c r="T444" s="3"/>
      <c r="U444" s="3"/>
      <c r="V444" s="3"/>
    </row>
    <row r="445" spans="18:22" x14ac:dyDescent="0.25">
      <c r="R445" s="3"/>
      <c r="S445" s="3"/>
      <c r="T445" s="3"/>
      <c r="U445" s="3"/>
      <c r="V445" s="3"/>
    </row>
    <row r="446" spans="18:22" x14ac:dyDescent="0.25">
      <c r="R446" s="3"/>
      <c r="S446" s="3"/>
      <c r="T446" s="3"/>
      <c r="U446" s="3"/>
      <c r="V446" s="3"/>
    </row>
    <row r="447" spans="18:22" x14ac:dyDescent="0.25">
      <c r="R447" s="3"/>
      <c r="S447" s="3"/>
      <c r="T447" s="3"/>
      <c r="U447" s="3"/>
      <c r="V447" s="3"/>
    </row>
    <row r="448" spans="18:22" x14ac:dyDescent="0.25">
      <c r="R448" s="3"/>
      <c r="S448" s="3"/>
      <c r="T448" s="3"/>
      <c r="U448" s="3"/>
      <c r="V448" s="3"/>
    </row>
    <row r="449" spans="18:22" x14ac:dyDescent="0.25">
      <c r="R449" s="3"/>
      <c r="S449" s="3"/>
      <c r="T449" s="3"/>
      <c r="U449" s="3"/>
      <c r="V449" s="3"/>
    </row>
    <row r="450" spans="18:22" x14ac:dyDescent="0.25">
      <c r="R450" s="3"/>
      <c r="S450" s="3"/>
      <c r="T450" s="3"/>
      <c r="U450" s="3"/>
      <c r="V450" s="3"/>
    </row>
    <row r="451" spans="18:22" x14ac:dyDescent="0.25">
      <c r="R451" s="3"/>
      <c r="S451" s="3"/>
      <c r="T451" s="3"/>
      <c r="U451" s="3"/>
      <c r="V451" s="3"/>
    </row>
    <row r="452" spans="18:22" x14ac:dyDescent="0.25">
      <c r="R452" s="3"/>
      <c r="S452" s="3"/>
      <c r="T452" s="3"/>
      <c r="U452" s="3"/>
      <c r="V452" s="3"/>
    </row>
    <row r="453" spans="18:22" x14ac:dyDescent="0.25">
      <c r="R453" s="3"/>
      <c r="S453" s="3"/>
      <c r="T453" s="3"/>
      <c r="U453" s="3"/>
      <c r="V453" s="3"/>
    </row>
    <row r="454" spans="18:22" x14ac:dyDescent="0.25">
      <c r="R454" s="3"/>
      <c r="S454" s="3"/>
      <c r="T454" s="3"/>
      <c r="U454" s="3"/>
      <c r="V454" s="3"/>
    </row>
    <row r="455" spans="18:22" x14ac:dyDescent="0.25">
      <c r="R455" s="3"/>
      <c r="S455" s="3"/>
      <c r="T455" s="3"/>
      <c r="U455" s="3"/>
      <c r="V455" s="3"/>
    </row>
    <row r="456" spans="18:22" x14ac:dyDescent="0.25">
      <c r="R456" s="3"/>
      <c r="S456" s="3"/>
      <c r="T456" s="3"/>
      <c r="U456" s="3"/>
      <c r="V456" s="3"/>
    </row>
    <row r="457" spans="18:22" x14ac:dyDescent="0.25">
      <c r="R457" s="3"/>
      <c r="S457" s="3"/>
      <c r="T457" s="3"/>
      <c r="U457" s="3"/>
      <c r="V457" s="3"/>
    </row>
    <row r="458" spans="18:22" x14ac:dyDescent="0.25">
      <c r="R458" s="3"/>
      <c r="S458" s="3"/>
      <c r="T458" s="3"/>
      <c r="U458" s="3"/>
      <c r="V458" s="3"/>
    </row>
    <row r="459" spans="18:22" x14ac:dyDescent="0.25">
      <c r="R459" s="3"/>
      <c r="S459" s="3"/>
      <c r="T459" s="3"/>
      <c r="U459" s="3"/>
      <c r="V459" s="3"/>
    </row>
    <row r="460" spans="18:22" x14ac:dyDescent="0.25">
      <c r="R460" s="3"/>
      <c r="S460" s="3"/>
      <c r="T460" s="3"/>
      <c r="U460" s="3"/>
      <c r="V460" s="3"/>
    </row>
    <row r="461" spans="18:22" x14ac:dyDescent="0.25">
      <c r="R461" s="3"/>
      <c r="S461" s="3"/>
      <c r="T461" s="3"/>
      <c r="U461" s="3"/>
      <c r="V461" s="3"/>
    </row>
    <row r="462" spans="18:22" x14ac:dyDescent="0.25">
      <c r="R462" s="3"/>
      <c r="S462" s="3"/>
      <c r="T462" s="3"/>
      <c r="U462" s="3"/>
      <c r="V462" s="3"/>
    </row>
    <row r="463" spans="18:22" x14ac:dyDescent="0.25">
      <c r="R463" s="3"/>
      <c r="S463" s="3"/>
      <c r="T463" s="3"/>
      <c r="U463" s="3"/>
      <c r="V463" s="3"/>
    </row>
    <row r="464" spans="18:22" x14ac:dyDescent="0.25">
      <c r="R464" s="3"/>
      <c r="S464" s="3"/>
      <c r="T464" s="3"/>
      <c r="U464" s="3"/>
      <c r="V464" s="3"/>
    </row>
    <row r="465" spans="18:22" x14ac:dyDescent="0.25">
      <c r="R465" s="3"/>
      <c r="S465" s="3"/>
      <c r="T465" s="3"/>
      <c r="U465" s="3"/>
      <c r="V465" s="3"/>
    </row>
    <row r="466" spans="18:22" x14ac:dyDescent="0.25">
      <c r="R466" s="3"/>
      <c r="S466" s="3"/>
      <c r="T466" s="3"/>
      <c r="U466" s="3"/>
      <c r="V466" s="3"/>
    </row>
    <row r="467" spans="18:22" x14ac:dyDescent="0.25">
      <c r="R467" s="3"/>
      <c r="S467" s="3"/>
      <c r="T467" s="3"/>
      <c r="U467" s="3"/>
      <c r="V467" s="3"/>
    </row>
    <row r="468" spans="18:22" x14ac:dyDescent="0.25">
      <c r="R468" s="3"/>
      <c r="S468" s="3"/>
      <c r="T468" s="3"/>
      <c r="U468" s="3"/>
      <c r="V468" s="3"/>
    </row>
    <row r="469" spans="18:22" x14ac:dyDescent="0.25">
      <c r="R469" s="3"/>
      <c r="S469" s="3"/>
      <c r="T469" s="3"/>
      <c r="U469" s="3"/>
      <c r="V469" s="3"/>
    </row>
    <row r="470" spans="18:22" x14ac:dyDescent="0.25">
      <c r="R470" s="3"/>
      <c r="S470" s="3"/>
      <c r="T470" s="3"/>
      <c r="U470" s="3"/>
      <c r="V470" s="3"/>
    </row>
    <row r="471" spans="18:22" x14ac:dyDescent="0.25">
      <c r="R471" s="3"/>
      <c r="S471" s="3"/>
      <c r="T471" s="3"/>
      <c r="U471" s="3"/>
      <c r="V471" s="3"/>
    </row>
    <row r="472" spans="18:22" x14ac:dyDescent="0.25">
      <c r="R472" s="3"/>
      <c r="S472" s="3"/>
      <c r="T472" s="3"/>
      <c r="U472" s="3"/>
      <c r="V472" s="3"/>
    </row>
    <row r="473" spans="18:22" x14ac:dyDescent="0.25">
      <c r="R473" s="3"/>
      <c r="S473" s="3"/>
      <c r="T473" s="3"/>
      <c r="U473" s="3"/>
      <c r="V473" s="3"/>
    </row>
    <row r="474" spans="18:22" x14ac:dyDescent="0.25">
      <c r="R474" s="3"/>
      <c r="S474" s="3"/>
      <c r="T474" s="3"/>
      <c r="U474" s="3"/>
      <c r="V474" s="3"/>
    </row>
    <row r="475" spans="18:22" x14ac:dyDescent="0.25">
      <c r="R475" s="3"/>
      <c r="S475" s="3"/>
      <c r="T475" s="3"/>
      <c r="U475" s="3"/>
      <c r="V475" s="3"/>
    </row>
    <row r="476" spans="18:22" x14ac:dyDescent="0.25">
      <c r="R476" s="3"/>
      <c r="S476" s="3"/>
      <c r="T476" s="3"/>
      <c r="U476" s="3"/>
      <c r="V476" s="3"/>
    </row>
    <row r="477" spans="18:22" x14ac:dyDescent="0.25">
      <c r="R477" s="3"/>
      <c r="S477" s="3"/>
      <c r="T477" s="3"/>
      <c r="U477" s="3"/>
      <c r="V477" s="3"/>
    </row>
    <row r="478" spans="18:22" x14ac:dyDescent="0.25">
      <c r="R478" s="3"/>
      <c r="S478" s="3"/>
      <c r="T478" s="3"/>
      <c r="U478" s="3"/>
      <c r="V478" s="3"/>
    </row>
    <row r="479" spans="18:22" x14ac:dyDescent="0.25">
      <c r="R479" s="3"/>
      <c r="S479" s="3"/>
      <c r="T479" s="3"/>
      <c r="U479" s="3"/>
      <c r="V479" s="3"/>
    </row>
    <row r="480" spans="18:22" x14ac:dyDescent="0.25">
      <c r="R480" s="3"/>
      <c r="S480" s="3"/>
      <c r="T480" s="3"/>
      <c r="U480" s="3"/>
      <c r="V480" s="3"/>
    </row>
    <row r="481" spans="18:22" x14ac:dyDescent="0.25">
      <c r="R481" s="3"/>
      <c r="S481" s="3"/>
      <c r="T481" s="3"/>
      <c r="U481" s="3"/>
      <c r="V481" s="3"/>
    </row>
    <row r="482" spans="18:22" x14ac:dyDescent="0.25">
      <c r="R482" s="3"/>
      <c r="S482" s="3"/>
      <c r="T482" s="3"/>
      <c r="U482" s="3"/>
      <c r="V482" s="3"/>
    </row>
    <row r="483" spans="18:22" x14ac:dyDescent="0.25">
      <c r="R483" s="3"/>
      <c r="S483" s="3"/>
      <c r="T483" s="3"/>
      <c r="U483" s="3"/>
      <c r="V483" s="3"/>
    </row>
    <row r="484" spans="18:22" x14ac:dyDescent="0.25">
      <c r="R484" s="3"/>
      <c r="S484" s="3"/>
      <c r="T484" s="3"/>
      <c r="U484" s="3"/>
      <c r="V484" s="3"/>
    </row>
    <row r="485" spans="18:22" x14ac:dyDescent="0.25">
      <c r="R485" s="3"/>
      <c r="S485" s="3"/>
      <c r="T485" s="3"/>
      <c r="U485" s="3"/>
      <c r="V485" s="3"/>
    </row>
    <row r="486" spans="18:22" x14ac:dyDescent="0.25">
      <c r="R486" s="3"/>
      <c r="S486" s="3"/>
      <c r="T486" s="3"/>
      <c r="U486" s="3"/>
      <c r="V486" s="3"/>
    </row>
    <row r="487" spans="18:22" x14ac:dyDescent="0.25">
      <c r="R487" s="3"/>
      <c r="S487" s="3"/>
      <c r="T487" s="3"/>
      <c r="U487" s="3"/>
      <c r="V487" s="3"/>
    </row>
    <row r="488" spans="18:22" x14ac:dyDescent="0.25">
      <c r="R488" s="3"/>
      <c r="S488" s="3"/>
      <c r="T488" s="3"/>
      <c r="U488" s="3"/>
      <c r="V488" s="3"/>
    </row>
    <row r="489" spans="18:22" x14ac:dyDescent="0.25">
      <c r="R489" s="3"/>
      <c r="S489" s="3"/>
      <c r="T489" s="3"/>
      <c r="U489" s="3"/>
      <c r="V489" s="3"/>
    </row>
    <row r="490" spans="18:22" x14ac:dyDescent="0.25">
      <c r="R490" s="3"/>
      <c r="S490" s="3"/>
      <c r="T490" s="3"/>
      <c r="U490" s="3"/>
      <c r="V490" s="3"/>
    </row>
    <row r="491" spans="18:22" x14ac:dyDescent="0.25">
      <c r="R491" s="3"/>
      <c r="S491" s="3"/>
      <c r="T491" s="3"/>
      <c r="U491" s="3"/>
      <c r="V491" s="3"/>
    </row>
    <row r="492" spans="18:22" x14ac:dyDescent="0.25">
      <c r="R492" s="3"/>
      <c r="S492" s="3"/>
      <c r="T492" s="3"/>
      <c r="U492" s="3"/>
      <c r="V492" s="3"/>
    </row>
    <row r="493" spans="18:22" x14ac:dyDescent="0.25">
      <c r="R493" s="3"/>
      <c r="S493" s="3"/>
      <c r="T493" s="3"/>
      <c r="U493" s="3"/>
      <c r="V493" s="3"/>
    </row>
    <row r="494" spans="18:22" x14ac:dyDescent="0.25">
      <c r="R494" s="3"/>
      <c r="S494" s="3"/>
      <c r="T494" s="3"/>
      <c r="U494" s="3"/>
      <c r="V494" s="3"/>
    </row>
    <row r="495" spans="18:22" x14ac:dyDescent="0.25">
      <c r="R495" s="3"/>
      <c r="S495" s="3"/>
      <c r="T495" s="3"/>
      <c r="U495" s="3"/>
      <c r="V495" s="3"/>
    </row>
    <row r="496" spans="18:22" x14ac:dyDescent="0.25">
      <c r="R496" s="3"/>
      <c r="S496" s="3"/>
      <c r="T496" s="3"/>
      <c r="U496" s="3"/>
      <c r="V496" s="3"/>
    </row>
    <row r="497" spans="18:22" x14ac:dyDescent="0.25">
      <c r="R497" s="3"/>
      <c r="S497" s="3"/>
      <c r="T497" s="3"/>
      <c r="U497" s="3"/>
      <c r="V497" s="3"/>
    </row>
    <row r="498" spans="18:22" x14ac:dyDescent="0.25">
      <c r="R498" s="3"/>
      <c r="S498" s="3"/>
      <c r="T498" s="3"/>
      <c r="U498" s="3"/>
      <c r="V498" s="3"/>
    </row>
    <row r="499" spans="18:22" x14ac:dyDescent="0.25">
      <c r="R499" s="3"/>
      <c r="S499" s="3"/>
      <c r="T499" s="3"/>
      <c r="U499" s="3"/>
      <c r="V499" s="3"/>
    </row>
    <row r="500" spans="18:22" x14ac:dyDescent="0.25">
      <c r="R500" s="3"/>
      <c r="S500" s="3"/>
      <c r="T500" s="3"/>
      <c r="U500" s="3"/>
      <c r="V500" s="3"/>
    </row>
    <row r="501" spans="18:22" x14ac:dyDescent="0.25">
      <c r="R501" s="3"/>
      <c r="S501" s="3"/>
      <c r="T501" s="3"/>
      <c r="U501" s="3"/>
      <c r="V501" s="3"/>
    </row>
    <row r="502" spans="18:22" x14ac:dyDescent="0.25">
      <c r="R502" s="3"/>
      <c r="S502" s="3"/>
      <c r="T502" s="3"/>
      <c r="U502" s="3"/>
      <c r="V502" s="3"/>
    </row>
    <row r="503" spans="18:22" x14ac:dyDescent="0.25">
      <c r="R503" s="3"/>
      <c r="S503" s="3"/>
      <c r="T503" s="3"/>
      <c r="U503" s="3"/>
      <c r="V503" s="3"/>
    </row>
    <row r="504" spans="18:22" x14ac:dyDescent="0.25">
      <c r="R504" s="3"/>
      <c r="S504" s="3"/>
      <c r="T504" s="3"/>
      <c r="U504" s="3"/>
      <c r="V504" s="3"/>
    </row>
    <row r="505" spans="18:22" x14ac:dyDescent="0.25">
      <c r="R505" s="3"/>
      <c r="S505" s="3"/>
      <c r="T505" s="3"/>
      <c r="U505" s="3"/>
      <c r="V505" s="3"/>
    </row>
    <row r="506" spans="18:22" x14ac:dyDescent="0.25">
      <c r="R506" s="3"/>
      <c r="S506" s="3"/>
      <c r="T506" s="3"/>
      <c r="U506" s="3"/>
      <c r="V506" s="3"/>
    </row>
    <row r="507" spans="18:22" x14ac:dyDescent="0.25">
      <c r="R507" s="3"/>
      <c r="S507" s="3"/>
      <c r="T507" s="3"/>
      <c r="U507" s="3"/>
      <c r="V507" s="3"/>
    </row>
    <row r="508" spans="18:22" x14ac:dyDescent="0.25">
      <c r="R508" s="3"/>
      <c r="S508" s="3"/>
      <c r="T508" s="3"/>
      <c r="U508" s="3"/>
      <c r="V508" s="3"/>
    </row>
    <row r="509" spans="18:22" x14ac:dyDescent="0.25">
      <c r="R509" s="3"/>
      <c r="S509" s="3"/>
      <c r="T509" s="3"/>
      <c r="U509" s="3"/>
      <c r="V509" s="3"/>
    </row>
    <row r="510" spans="18:22" x14ac:dyDescent="0.25">
      <c r="R510" s="3"/>
      <c r="S510" s="3"/>
      <c r="T510" s="3"/>
      <c r="U510" s="3"/>
      <c r="V510" s="3"/>
    </row>
    <row r="511" spans="18:22" x14ac:dyDescent="0.25">
      <c r="R511" s="3"/>
      <c r="S511" s="3"/>
      <c r="T511" s="3"/>
      <c r="U511" s="3"/>
      <c r="V511" s="3"/>
    </row>
    <row r="512" spans="18:22" x14ac:dyDescent="0.25">
      <c r="R512" s="3"/>
      <c r="S512" s="3"/>
      <c r="T512" s="3"/>
      <c r="U512" s="3"/>
      <c r="V512" s="3"/>
    </row>
    <row r="513" spans="18:22" x14ac:dyDescent="0.25">
      <c r="R513" s="3"/>
      <c r="S513" s="3"/>
      <c r="T513" s="3"/>
      <c r="U513" s="3"/>
      <c r="V513" s="3"/>
    </row>
    <row r="514" spans="18:22" x14ac:dyDescent="0.25">
      <c r="R514" s="3"/>
      <c r="S514" s="3"/>
      <c r="T514" s="3"/>
      <c r="U514" s="3"/>
      <c r="V514" s="3"/>
    </row>
    <row r="515" spans="18:22" x14ac:dyDescent="0.25">
      <c r="R515" s="3"/>
      <c r="S515" s="3"/>
      <c r="T515" s="3"/>
      <c r="U515" s="3"/>
      <c r="V515" s="3"/>
    </row>
    <row r="516" spans="18:22" x14ac:dyDescent="0.25">
      <c r="R516" s="3"/>
      <c r="S516" s="3"/>
      <c r="T516" s="3"/>
      <c r="U516" s="3"/>
      <c r="V516" s="3"/>
    </row>
    <row r="517" spans="18:22" x14ac:dyDescent="0.25">
      <c r="R517" s="3"/>
      <c r="S517" s="3"/>
      <c r="T517" s="3"/>
      <c r="U517" s="3"/>
      <c r="V517" s="3"/>
    </row>
    <row r="518" spans="18:22" x14ac:dyDescent="0.25">
      <c r="R518" s="3"/>
      <c r="S518" s="3"/>
      <c r="T518" s="3"/>
      <c r="U518" s="3"/>
      <c r="V518" s="3"/>
    </row>
    <row r="519" spans="18:22" x14ac:dyDescent="0.25">
      <c r="R519" s="3"/>
      <c r="S519" s="3"/>
      <c r="T519" s="3"/>
      <c r="U519" s="3"/>
      <c r="V519" s="3"/>
    </row>
    <row r="520" spans="18:22" x14ac:dyDescent="0.25">
      <c r="R520" s="3"/>
      <c r="S520" s="3"/>
      <c r="T520" s="3"/>
      <c r="U520" s="3"/>
      <c r="V520" s="3"/>
    </row>
    <row r="521" spans="18:22" x14ac:dyDescent="0.25">
      <c r="R521" s="3"/>
      <c r="S521" s="3"/>
      <c r="T521" s="3"/>
      <c r="U521" s="3"/>
      <c r="V521" s="3"/>
    </row>
    <row r="522" spans="18:22" x14ac:dyDescent="0.25">
      <c r="R522" s="3"/>
      <c r="S522" s="3"/>
      <c r="T522" s="3"/>
      <c r="U522" s="3"/>
      <c r="V522" s="3"/>
    </row>
    <row r="523" spans="18:22" x14ac:dyDescent="0.25">
      <c r="R523" s="3"/>
      <c r="S523" s="3"/>
      <c r="T523" s="3"/>
      <c r="U523" s="3"/>
      <c r="V523" s="3"/>
    </row>
    <row r="524" spans="18:22" x14ac:dyDescent="0.25">
      <c r="R524" s="3"/>
      <c r="S524" s="3"/>
      <c r="T524" s="3"/>
      <c r="U524" s="3"/>
      <c r="V524" s="3"/>
    </row>
    <row r="525" spans="18:22" x14ac:dyDescent="0.25">
      <c r="R525" s="3"/>
      <c r="S525" s="3"/>
      <c r="T525" s="3"/>
      <c r="U525" s="3"/>
      <c r="V525" s="3"/>
    </row>
    <row r="526" spans="18:22" x14ac:dyDescent="0.25">
      <c r="R526" s="3"/>
      <c r="S526" s="3"/>
      <c r="T526" s="3"/>
      <c r="U526" s="3"/>
      <c r="V526" s="3"/>
    </row>
    <row r="527" spans="18:22" x14ac:dyDescent="0.25">
      <c r="R527" s="3"/>
      <c r="S527" s="3"/>
      <c r="T527" s="3"/>
      <c r="U527" s="3"/>
      <c r="V527" s="3"/>
    </row>
    <row r="528" spans="18:22" x14ac:dyDescent="0.25">
      <c r="R528" s="3"/>
      <c r="S528" s="3"/>
      <c r="T528" s="3"/>
      <c r="U528" s="3"/>
      <c r="V528" s="3"/>
    </row>
    <row r="529" spans="18:22" x14ac:dyDescent="0.25">
      <c r="R529" s="3"/>
      <c r="S529" s="3"/>
      <c r="T529" s="3"/>
      <c r="U529" s="3"/>
      <c r="V529" s="3"/>
    </row>
    <row r="530" spans="18:22" x14ac:dyDescent="0.25">
      <c r="R530" s="3"/>
      <c r="S530" s="3"/>
      <c r="T530" s="3"/>
      <c r="U530" s="3"/>
      <c r="V530" s="3"/>
    </row>
    <row r="531" spans="18:22" x14ac:dyDescent="0.25">
      <c r="R531" s="3"/>
      <c r="S531" s="3"/>
      <c r="T531" s="3"/>
      <c r="U531" s="3"/>
      <c r="V531" s="3"/>
    </row>
    <row r="532" spans="18:22" x14ac:dyDescent="0.25">
      <c r="R532" s="3"/>
      <c r="S532" s="3"/>
      <c r="T532" s="3"/>
      <c r="U532" s="3"/>
      <c r="V532" s="3"/>
    </row>
    <row r="533" spans="18:22" x14ac:dyDescent="0.25">
      <c r="R533" s="3"/>
      <c r="S533" s="3"/>
      <c r="T533" s="3"/>
      <c r="U533" s="3"/>
      <c r="V533" s="3"/>
    </row>
    <row r="534" spans="18:22" x14ac:dyDescent="0.25">
      <c r="R534" s="3"/>
      <c r="S534" s="3"/>
      <c r="T534" s="3"/>
      <c r="U534" s="3"/>
      <c r="V534" s="3"/>
    </row>
    <row r="535" spans="18:22" x14ac:dyDescent="0.25">
      <c r="R535" s="3"/>
      <c r="S535" s="3"/>
      <c r="T535" s="3"/>
      <c r="U535" s="3"/>
      <c r="V535" s="3"/>
    </row>
    <row r="536" spans="18:22" x14ac:dyDescent="0.25">
      <c r="R536" s="3"/>
      <c r="S536" s="3"/>
      <c r="T536" s="3"/>
      <c r="U536" s="3"/>
      <c r="V536" s="3"/>
    </row>
    <row r="537" spans="18:22" x14ac:dyDescent="0.25">
      <c r="R537" s="3"/>
      <c r="S537" s="3"/>
      <c r="T537" s="3"/>
      <c r="U537" s="3"/>
      <c r="V537" s="3"/>
    </row>
    <row r="538" spans="18:22" x14ac:dyDescent="0.25">
      <c r="R538" s="3"/>
      <c r="S538" s="3"/>
      <c r="T538" s="3"/>
      <c r="U538" s="3"/>
      <c r="V538" s="3"/>
    </row>
    <row r="539" spans="18:22" x14ac:dyDescent="0.25">
      <c r="R539" s="3"/>
      <c r="S539" s="3"/>
      <c r="T539" s="3"/>
      <c r="U539" s="3"/>
      <c r="V539" s="3"/>
    </row>
    <row r="540" spans="18:22" x14ac:dyDescent="0.25">
      <c r="R540" s="3"/>
      <c r="S540" s="3"/>
      <c r="T540" s="3"/>
      <c r="U540" s="3"/>
      <c r="V540" s="3"/>
    </row>
    <row r="541" spans="18:22" x14ac:dyDescent="0.25">
      <c r="R541" s="3"/>
      <c r="S541" s="3"/>
      <c r="T541" s="3"/>
      <c r="U541" s="3"/>
      <c r="V541" s="3"/>
    </row>
    <row r="542" spans="18:22" x14ac:dyDescent="0.25">
      <c r="R542" s="3"/>
      <c r="S542" s="3"/>
      <c r="T542" s="3"/>
      <c r="U542" s="3"/>
      <c r="V542" s="3"/>
    </row>
    <row r="543" spans="18:22" x14ac:dyDescent="0.25">
      <c r="R543" s="3"/>
      <c r="S543" s="3"/>
      <c r="T543" s="3"/>
      <c r="U543" s="3"/>
      <c r="V543" s="3"/>
    </row>
    <row r="544" spans="18:22" x14ac:dyDescent="0.25">
      <c r="R544" s="3"/>
      <c r="S544" s="3"/>
      <c r="T544" s="3"/>
      <c r="U544" s="3"/>
      <c r="V544" s="3"/>
    </row>
    <row r="545" spans="18:22" x14ac:dyDescent="0.25">
      <c r="R545" s="3"/>
      <c r="S545" s="3"/>
      <c r="T545" s="3"/>
      <c r="U545" s="3"/>
      <c r="V545" s="3"/>
    </row>
    <row r="546" spans="18:22" x14ac:dyDescent="0.25">
      <c r="R546" s="3"/>
      <c r="S546" s="3"/>
      <c r="T546" s="3"/>
      <c r="U546" s="3"/>
      <c r="V546" s="3"/>
    </row>
    <row r="547" spans="18:22" x14ac:dyDescent="0.25">
      <c r="R547" s="3"/>
      <c r="S547" s="3"/>
      <c r="T547" s="3"/>
      <c r="U547" s="3"/>
      <c r="V547" s="3"/>
    </row>
    <row r="548" spans="18:22" x14ac:dyDescent="0.25">
      <c r="R548" s="3"/>
      <c r="S548" s="3"/>
      <c r="T548" s="3"/>
      <c r="U548" s="3"/>
      <c r="V548" s="3"/>
    </row>
    <row r="549" spans="18:22" x14ac:dyDescent="0.25">
      <c r="R549" s="3"/>
      <c r="S549" s="3"/>
      <c r="T549" s="3"/>
      <c r="U549" s="3"/>
      <c r="V549" s="3"/>
    </row>
    <row r="550" spans="18:22" x14ac:dyDescent="0.25">
      <c r="R550" s="3"/>
      <c r="S550" s="3"/>
      <c r="T550" s="3"/>
      <c r="U550" s="3"/>
      <c r="V550" s="3"/>
    </row>
    <row r="551" spans="18:22" x14ac:dyDescent="0.25">
      <c r="R551" s="3"/>
      <c r="S551" s="3"/>
      <c r="T551" s="3"/>
      <c r="U551" s="3"/>
      <c r="V551" s="3"/>
    </row>
    <row r="552" spans="18:22" x14ac:dyDescent="0.25">
      <c r="R552" s="3"/>
      <c r="S552" s="3"/>
      <c r="T552" s="3"/>
      <c r="U552" s="3"/>
      <c r="V552" s="3"/>
    </row>
    <row r="553" spans="18:22" x14ac:dyDescent="0.25">
      <c r="R553" s="3"/>
      <c r="S553" s="3"/>
      <c r="T553" s="3"/>
      <c r="U553" s="3"/>
      <c r="V553" s="3"/>
    </row>
    <row r="554" spans="18:22" x14ac:dyDescent="0.25">
      <c r="R554" s="3"/>
      <c r="S554" s="3"/>
      <c r="T554" s="3"/>
      <c r="U554" s="3"/>
      <c r="V554" s="3"/>
    </row>
    <row r="555" spans="18:22" x14ac:dyDescent="0.25">
      <c r="R555" s="3"/>
      <c r="S555" s="3"/>
      <c r="T555" s="3"/>
      <c r="U555" s="3"/>
      <c r="V555" s="3"/>
    </row>
    <row r="556" spans="18:22" x14ac:dyDescent="0.25">
      <c r="R556" s="3"/>
      <c r="S556" s="3"/>
      <c r="T556" s="3"/>
      <c r="U556" s="3"/>
      <c r="V556" s="3"/>
    </row>
    <row r="557" spans="18:22" x14ac:dyDescent="0.25">
      <c r="R557" s="3"/>
      <c r="S557" s="3"/>
      <c r="T557" s="3"/>
      <c r="U557" s="3"/>
      <c r="V557" s="3"/>
    </row>
    <row r="558" spans="18:22" x14ac:dyDescent="0.25">
      <c r="R558" s="3"/>
      <c r="S558" s="3"/>
      <c r="T558" s="3"/>
      <c r="U558" s="3"/>
      <c r="V558" s="3"/>
    </row>
    <row r="559" spans="18:22" x14ac:dyDescent="0.25">
      <c r="R559" s="3"/>
      <c r="S559" s="3"/>
      <c r="T559" s="3"/>
      <c r="U559" s="3"/>
      <c r="V559" s="3"/>
    </row>
    <row r="560" spans="18:22" x14ac:dyDescent="0.25">
      <c r="R560" s="3"/>
      <c r="S560" s="3"/>
      <c r="T560" s="3"/>
      <c r="U560" s="3"/>
      <c r="V560" s="3"/>
    </row>
    <row r="561" spans="18:22" x14ac:dyDescent="0.25">
      <c r="R561" s="3"/>
      <c r="S561" s="3"/>
      <c r="T561" s="3"/>
      <c r="U561" s="3"/>
      <c r="V561" s="3"/>
    </row>
    <row r="562" spans="18:22" x14ac:dyDescent="0.25">
      <c r="R562" s="3"/>
      <c r="S562" s="3"/>
      <c r="T562" s="3"/>
      <c r="U562" s="3"/>
      <c r="V562" s="3"/>
    </row>
    <row r="563" spans="18:22" x14ac:dyDescent="0.25">
      <c r="R563" s="3"/>
      <c r="S563" s="3"/>
      <c r="T563" s="3"/>
      <c r="U563" s="3"/>
      <c r="V563" s="3"/>
    </row>
    <row r="564" spans="18:22" x14ac:dyDescent="0.25">
      <c r="R564" s="3"/>
      <c r="S564" s="3"/>
      <c r="T564" s="3"/>
      <c r="U564" s="3"/>
      <c r="V564" s="3"/>
    </row>
    <row r="565" spans="18:22" x14ac:dyDescent="0.25">
      <c r="R565" s="3"/>
      <c r="S565" s="3"/>
      <c r="T565" s="3"/>
      <c r="U565" s="3"/>
      <c r="V565" s="3"/>
    </row>
    <row r="566" spans="18:22" x14ac:dyDescent="0.25">
      <c r="R566" s="3"/>
      <c r="S566" s="3"/>
      <c r="T566" s="3"/>
      <c r="U566" s="3"/>
      <c r="V566" s="3"/>
    </row>
    <row r="567" spans="18:22" x14ac:dyDescent="0.25">
      <c r="R567" s="3"/>
      <c r="S567" s="3"/>
      <c r="T567" s="3"/>
      <c r="U567" s="3"/>
      <c r="V567" s="3"/>
    </row>
    <row r="568" spans="18:22" x14ac:dyDescent="0.25">
      <c r="R568" s="3"/>
      <c r="S568" s="3"/>
      <c r="T568" s="3"/>
      <c r="U568" s="3"/>
      <c r="V568" s="3"/>
    </row>
    <row r="569" spans="18:22" x14ac:dyDescent="0.25">
      <c r="R569" s="3"/>
      <c r="S569" s="3"/>
      <c r="T569" s="3"/>
      <c r="U569" s="3"/>
      <c r="V569" s="3"/>
    </row>
    <row r="570" spans="18:22" x14ac:dyDescent="0.25">
      <c r="R570" s="3"/>
      <c r="S570" s="3"/>
      <c r="T570" s="3"/>
      <c r="U570" s="3"/>
      <c r="V570" s="3"/>
    </row>
    <row r="571" spans="18:22" x14ac:dyDescent="0.25">
      <c r="R571" s="3"/>
      <c r="S571" s="3"/>
      <c r="T571" s="3"/>
      <c r="U571" s="3"/>
      <c r="V571" s="3"/>
    </row>
    <row r="572" spans="18:22" x14ac:dyDescent="0.25">
      <c r="R572" s="3"/>
      <c r="S572" s="3"/>
      <c r="T572" s="3"/>
      <c r="U572" s="3"/>
      <c r="V572" s="3"/>
    </row>
    <row r="573" spans="18:22" x14ac:dyDescent="0.25">
      <c r="R573" s="3"/>
      <c r="S573" s="3"/>
      <c r="T573" s="3"/>
      <c r="U573" s="3"/>
      <c r="V573" s="3"/>
    </row>
    <row r="574" spans="18:22" x14ac:dyDescent="0.25">
      <c r="R574" s="3"/>
      <c r="S574" s="3"/>
      <c r="T574" s="3"/>
      <c r="U574" s="3"/>
      <c r="V574" s="3"/>
    </row>
    <row r="575" spans="18:22" x14ac:dyDescent="0.25">
      <c r="R575" s="3"/>
      <c r="S575" s="3"/>
      <c r="T575" s="3"/>
      <c r="U575" s="3"/>
      <c r="V575" s="3"/>
    </row>
    <row r="576" spans="18:22" x14ac:dyDescent="0.25">
      <c r="R576" s="3"/>
      <c r="S576" s="3"/>
      <c r="T576" s="3"/>
      <c r="U576" s="3"/>
      <c r="V576" s="3"/>
    </row>
    <row r="577" spans="18:22" x14ac:dyDescent="0.25">
      <c r="R577" s="3"/>
      <c r="S577" s="3"/>
      <c r="T577" s="3"/>
      <c r="U577" s="3"/>
      <c r="V577" s="3"/>
    </row>
    <row r="578" spans="18:22" x14ac:dyDescent="0.25">
      <c r="R578" s="3"/>
      <c r="S578" s="3"/>
      <c r="T578" s="3"/>
      <c r="U578" s="3"/>
      <c r="V578" s="3"/>
    </row>
    <row r="579" spans="18:22" x14ac:dyDescent="0.25">
      <c r="R579" s="3"/>
      <c r="S579" s="3"/>
      <c r="T579" s="3"/>
      <c r="U579" s="3"/>
      <c r="V579" s="3"/>
    </row>
    <row r="580" spans="18:22" x14ac:dyDescent="0.25">
      <c r="R580" s="3"/>
      <c r="S580" s="3"/>
      <c r="T580" s="3"/>
      <c r="U580" s="3"/>
      <c r="V580" s="3"/>
    </row>
    <row r="581" spans="18:22" x14ac:dyDescent="0.25">
      <c r="R581" s="3"/>
      <c r="S581" s="3"/>
      <c r="T581" s="3"/>
      <c r="U581" s="3"/>
      <c r="V581" s="3"/>
    </row>
    <row r="582" spans="18:22" x14ac:dyDescent="0.25">
      <c r="R582" s="3"/>
      <c r="S582" s="3"/>
      <c r="T582" s="3"/>
      <c r="U582" s="3"/>
      <c r="V582" s="3"/>
    </row>
    <row r="583" spans="18:22" x14ac:dyDescent="0.25">
      <c r="R583" s="3"/>
      <c r="S583" s="3"/>
      <c r="T583" s="3"/>
      <c r="U583" s="3"/>
      <c r="V583" s="3"/>
    </row>
    <row r="584" spans="18:22" x14ac:dyDescent="0.25">
      <c r="R584" s="3"/>
      <c r="S584" s="3"/>
      <c r="T584" s="3"/>
      <c r="U584" s="3"/>
      <c r="V584" s="3"/>
    </row>
    <row r="585" spans="18:22" x14ac:dyDescent="0.25">
      <c r="R585" s="3"/>
      <c r="S585" s="3"/>
      <c r="T585" s="3"/>
      <c r="U585" s="3"/>
      <c r="V585" s="3"/>
    </row>
    <row r="586" spans="18:22" x14ac:dyDescent="0.25">
      <c r="R586" s="3"/>
      <c r="S586" s="3"/>
      <c r="T586" s="3"/>
      <c r="U586" s="3"/>
      <c r="V586" s="3"/>
    </row>
    <row r="587" spans="18:22" x14ac:dyDescent="0.25">
      <c r="R587" s="3"/>
      <c r="S587" s="3"/>
      <c r="T587" s="3"/>
      <c r="U587" s="3"/>
      <c r="V587" s="3"/>
    </row>
    <row r="588" spans="18:22" x14ac:dyDescent="0.25">
      <c r="R588" s="3"/>
      <c r="S588" s="3"/>
      <c r="T588" s="3"/>
      <c r="U588" s="3"/>
      <c r="V588" s="3"/>
    </row>
    <row r="589" spans="18:22" x14ac:dyDescent="0.25">
      <c r="R589" s="3"/>
      <c r="S589" s="3"/>
      <c r="T589" s="3"/>
      <c r="U589" s="3"/>
      <c r="V589" s="3"/>
    </row>
    <row r="590" spans="18:22" x14ac:dyDescent="0.25">
      <c r="R590" s="3"/>
      <c r="S590" s="3"/>
      <c r="T590" s="3"/>
      <c r="U590" s="3"/>
      <c r="V590" s="3"/>
    </row>
    <row r="591" spans="18:22" x14ac:dyDescent="0.25">
      <c r="R591" s="3"/>
      <c r="S591" s="3"/>
      <c r="T591" s="3"/>
      <c r="U591" s="3"/>
      <c r="V591" s="3"/>
    </row>
    <row r="592" spans="18:22" x14ac:dyDescent="0.25">
      <c r="R592" s="3"/>
      <c r="S592" s="3"/>
      <c r="T592" s="3"/>
      <c r="U592" s="3"/>
      <c r="V592" s="3"/>
    </row>
    <row r="593" spans="18:22" x14ac:dyDescent="0.25">
      <c r="R593" s="3"/>
      <c r="S593" s="3"/>
      <c r="T593" s="3"/>
      <c r="U593" s="3"/>
      <c r="V593" s="3"/>
    </row>
    <row r="594" spans="18:22" x14ac:dyDescent="0.25">
      <c r="R594" s="3"/>
      <c r="S594" s="3"/>
      <c r="T594" s="3"/>
      <c r="U594" s="3"/>
      <c r="V594" s="3"/>
    </row>
    <row r="595" spans="18:22" x14ac:dyDescent="0.25">
      <c r="R595" s="3"/>
      <c r="S595" s="3"/>
      <c r="T595" s="3"/>
      <c r="U595" s="3"/>
      <c r="V595" s="3"/>
    </row>
    <row r="596" spans="18:22" x14ac:dyDescent="0.25">
      <c r="R596" s="3"/>
      <c r="S596" s="3"/>
      <c r="T596" s="3"/>
      <c r="U596" s="3"/>
      <c r="V596" s="3"/>
    </row>
    <row r="597" spans="18:22" x14ac:dyDescent="0.25">
      <c r="R597" s="3"/>
      <c r="S597" s="3"/>
      <c r="T597" s="3"/>
      <c r="U597" s="3"/>
      <c r="V597" s="3"/>
    </row>
    <row r="598" spans="18:22" x14ac:dyDescent="0.25">
      <c r="R598" s="3"/>
      <c r="S598" s="3"/>
      <c r="T598" s="3"/>
      <c r="U598" s="3"/>
      <c r="V598" s="3"/>
    </row>
    <row r="599" spans="18:22" x14ac:dyDescent="0.25">
      <c r="R599" s="3"/>
      <c r="S599" s="3"/>
      <c r="T599" s="3"/>
      <c r="U599" s="3"/>
      <c r="V599" s="3"/>
    </row>
    <row r="600" spans="18:22" x14ac:dyDescent="0.25">
      <c r="R600" s="3"/>
      <c r="S600" s="3"/>
      <c r="T600" s="3"/>
      <c r="U600" s="3"/>
      <c r="V600" s="3"/>
    </row>
    <row r="601" spans="18:22" x14ac:dyDescent="0.25">
      <c r="R601" s="3"/>
      <c r="S601" s="3"/>
      <c r="T601" s="3"/>
      <c r="U601" s="3"/>
      <c r="V601" s="3"/>
    </row>
    <row r="602" spans="18:22" x14ac:dyDescent="0.25">
      <c r="R602" s="3"/>
      <c r="S602" s="3"/>
      <c r="T602" s="3"/>
      <c r="U602" s="3"/>
      <c r="V602" s="3"/>
    </row>
    <row r="603" spans="18:22" x14ac:dyDescent="0.25">
      <c r="R603" s="3"/>
      <c r="S603" s="3"/>
      <c r="T603" s="3"/>
      <c r="U603" s="3"/>
      <c r="V603" s="3"/>
    </row>
    <row r="604" spans="18:22" x14ac:dyDescent="0.25">
      <c r="R604" s="3"/>
      <c r="S604" s="3"/>
      <c r="T604" s="3"/>
      <c r="U604" s="3"/>
      <c r="V604" s="3"/>
    </row>
    <row r="605" spans="18:22" x14ac:dyDescent="0.25">
      <c r="R605" s="3"/>
      <c r="S605" s="3"/>
      <c r="T605" s="3"/>
      <c r="U605" s="3"/>
      <c r="V605" s="3"/>
    </row>
    <row r="606" spans="18:22" x14ac:dyDescent="0.25">
      <c r="R606" s="3"/>
      <c r="S606" s="3"/>
      <c r="T606" s="3"/>
      <c r="U606" s="3"/>
      <c r="V606" s="3"/>
    </row>
    <row r="607" spans="18:22" x14ac:dyDescent="0.25">
      <c r="R607" s="3"/>
      <c r="S607" s="3"/>
      <c r="T607" s="3"/>
      <c r="U607" s="3"/>
      <c r="V607" s="3"/>
    </row>
    <row r="608" spans="18:22" x14ac:dyDescent="0.25">
      <c r="R608" s="3"/>
      <c r="S608" s="3"/>
      <c r="T608" s="3"/>
      <c r="U608" s="3"/>
      <c r="V608" s="3"/>
    </row>
    <row r="609" spans="18:22" x14ac:dyDescent="0.25">
      <c r="R609" s="3"/>
      <c r="S609" s="3"/>
      <c r="T609" s="3"/>
      <c r="U609" s="3"/>
      <c r="V609" s="3"/>
    </row>
    <row r="610" spans="18:22" x14ac:dyDescent="0.25">
      <c r="R610" s="3"/>
      <c r="S610" s="3"/>
      <c r="T610" s="3"/>
      <c r="U610" s="3"/>
      <c r="V610" s="3"/>
    </row>
    <row r="611" spans="18:22" x14ac:dyDescent="0.25">
      <c r="R611" s="3"/>
      <c r="S611" s="3"/>
      <c r="T611" s="3"/>
      <c r="U611" s="3"/>
      <c r="V611" s="3"/>
    </row>
    <row r="612" spans="18:22" x14ac:dyDescent="0.25">
      <c r="R612" s="3"/>
      <c r="S612" s="3"/>
      <c r="T612" s="3"/>
      <c r="U612" s="3"/>
      <c r="V612" s="3"/>
    </row>
    <row r="613" spans="18:22" x14ac:dyDescent="0.25">
      <c r="R613" s="3"/>
      <c r="S613" s="3"/>
      <c r="T613" s="3"/>
      <c r="U613" s="3"/>
      <c r="V613" s="3"/>
    </row>
    <row r="614" spans="18:22" x14ac:dyDescent="0.25">
      <c r="R614" s="3"/>
      <c r="S614" s="3"/>
      <c r="T614" s="3"/>
      <c r="U614" s="3"/>
      <c r="V614" s="3"/>
    </row>
    <row r="615" spans="18:22" x14ac:dyDescent="0.25">
      <c r="R615" s="3"/>
      <c r="S615" s="3"/>
      <c r="T615" s="3"/>
      <c r="U615" s="3"/>
      <c r="V615" s="3"/>
    </row>
    <row r="616" spans="18:22" x14ac:dyDescent="0.25">
      <c r="R616" s="3"/>
      <c r="S616" s="3"/>
      <c r="T616" s="3"/>
      <c r="U616" s="3"/>
      <c r="V616" s="3"/>
    </row>
    <row r="617" spans="18:22" x14ac:dyDescent="0.25">
      <c r="R617" s="3"/>
      <c r="S617" s="3"/>
      <c r="T617" s="3"/>
      <c r="U617" s="3"/>
      <c r="V617" s="3"/>
    </row>
    <row r="618" spans="18:22" x14ac:dyDescent="0.25">
      <c r="R618" s="3"/>
      <c r="S618" s="3"/>
      <c r="T618" s="3"/>
      <c r="U618" s="3"/>
      <c r="V618" s="3"/>
    </row>
    <row r="619" spans="18:22" x14ac:dyDescent="0.25">
      <c r="R619" s="3"/>
      <c r="S619" s="3"/>
      <c r="T619" s="3"/>
      <c r="U619" s="3"/>
      <c r="V619" s="3"/>
    </row>
    <row r="620" spans="18:22" x14ac:dyDescent="0.25">
      <c r="R620" s="3"/>
      <c r="S620" s="3"/>
      <c r="T620" s="3"/>
      <c r="U620" s="3"/>
      <c r="V620" s="3"/>
    </row>
    <row r="621" spans="18:22" x14ac:dyDescent="0.25">
      <c r="R621" s="3"/>
      <c r="S621" s="3"/>
      <c r="T621" s="3"/>
      <c r="U621" s="3"/>
      <c r="V621" s="3"/>
    </row>
    <row r="622" spans="18:22" x14ac:dyDescent="0.25">
      <c r="R622" s="3"/>
      <c r="S622" s="3"/>
      <c r="T622" s="3"/>
      <c r="U622" s="3"/>
      <c r="V622" s="3"/>
    </row>
    <row r="623" spans="18:22" x14ac:dyDescent="0.25">
      <c r="R623" s="3"/>
      <c r="S623" s="3"/>
      <c r="T623" s="3"/>
      <c r="U623" s="3"/>
      <c r="V623" s="3"/>
    </row>
    <row r="624" spans="18:22" x14ac:dyDescent="0.25">
      <c r="R624" s="3"/>
      <c r="S624" s="3"/>
      <c r="T624" s="3"/>
      <c r="U624" s="3"/>
      <c r="V624" s="3"/>
    </row>
    <row r="625" spans="18:22" x14ac:dyDescent="0.25">
      <c r="R625" s="3"/>
      <c r="S625" s="3"/>
      <c r="T625" s="3"/>
      <c r="U625" s="3"/>
      <c r="V625" s="3"/>
    </row>
    <row r="626" spans="18:22" x14ac:dyDescent="0.25">
      <c r="R626" s="3"/>
      <c r="S626" s="3"/>
      <c r="T626" s="3"/>
      <c r="U626" s="3"/>
      <c r="V626" s="3"/>
    </row>
    <row r="627" spans="18:22" x14ac:dyDescent="0.25">
      <c r="R627" s="3"/>
      <c r="S627" s="3"/>
      <c r="T627" s="3"/>
      <c r="U627" s="3"/>
      <c r="V627" s="3"/>
    </row>
    <row r="628" spans="18:22" x14ac:dyDescent="0.25">
      <c r="R628" s="3"/>
      <c r="S628" s="3"/>
      <c r="T628" s="3"/>
      <c r="U628" s="3"/>
      <c r="V628" s="3"/>
    </row>
    <row r="629" spans="18:22" x14ac:dyDescent="0.25">
      <c r="R629" s="3"/>
      <c r="S629" s="3"/>
      <c r="T629" s="3"/>
      <c r="U629" s="3"/>
      <c r="V629" s="3"/>
    </row>
    <row r="630" spans="18:22" x14ac:dyDescent="0.25">
      <c r="R630" s="3"/>
      <c r="S630" s="3"/>
      <c r="T630" s="3"/>
      <c r="U630" s="3"/>
      <c r="V630" s="3"/>
    </row>
    <row r="631" spans="18:22" x14ac:dyDescent="0.25">
      <c r="R631" s="3"/>
      <c r="S631" s="3"/>
      <c r="T631" s="3"/>
      <c r="U631" s="3"/>
      <c r="V631" s="3"/>
    </row>
    <row r="632" spans="18:22" x14ac:dyDescent="0.25">
      <c r="R632" s="3"/>
      <c r="S632" s="3"/>
      <c r="T632" s="3"/>
      <c r="U632" s="3"/>
      <c r="V632" s="3"/>
    </row>
    <row r="633" spans="18:22" x14ac:dyDescent="0.25">
      <c r="R633" s="3"/>
      <c r="S633" s="3"/>
      <c r="T633" s="3"/>
      <c r="U633" s="3"/>
      <c r="V633" s="3"/>
    </row>
    <row r="634" spans="18:22" x14ac:dyDescent="0.25">
      <c r="R634" s="3"/>
      <c r="S634" s="3"/>
      <c r="T634" s="3"/>
      <c r="U634" s="3"/>
      <c r="V634" s="3"/>
    </row>
    <row r="635" spans="18:22" x14ac:dyDescent="0.25">
      <c r="R635" s="3"/>
      <c r="S635" s="3"/>
      <c r="T635" s="3"/>
      <c r="U635" s="3"/>
      <c r="V635" s="3"/>
    </row>
    <row r="636" spans="18:22" x14ac:dyDescent="0.25">
      <c r="R636" s="3"/>
      <c r="S636" s="3"/>
      <c r="T636" s="3"/>
      <c r="U636" s="3"/>
      <c r="V636" s="3"/>
    </row>
    <row r="637" spans="18:22" x14ac:dyDescent="0.25">
      <c r="R637" s="3"/>
      <c r="S637" s="3"/>
      <c r="T637" s="3"/>
      <c r="U637" s="3"/>
      <c r="V637" s="3"/>
    </row>
    <row r="638" spans="18:22" x14ac:dyDescent="0.25">
      <c r="R638" s="3"/>
      <c r="S638" s="3"/>
      <c r="T638" s="3"/>
      <c r="U638" s="3"/>
      <c r="V638" s="3"/>
    </row>
    <row r="639" spans="18:22" x14ac:dyDescent="0.25">
      <c r="R639" s="3"/>
      <c r="S639" s="3"/>
      <c r="T639" s="3"/>
      <c r="U639" s="3"/>
      <c r="V639" s="3"/>
    </row>
    <row r="640" spans="18:22" x14ac:dyDescent="0.25">
      <c r="R640" s="3"/>
      <c r="S640" s="3"/>
      <c r="T640" s="3"/>
      <c r="U640" s="3"/>
      <c r="V640" s="3"/>
    </row>
    <row r="641" spans="18:22" x14ac:dyDescent="0.25">
      <c r="R641" s="3"/>
      <c r="S641" s="3"/>
      <c r="T641" s="3"/>
      <c r="U641" s="3"/>
      <c r="V641" s="3"/>
    </row>
    <row r="642" spans="18:22" x14ac:dyDescent="0.25">
      <c r="R642" s="3"/>
      <c r="S642" s="3"/>
      <c r="T642" s="3"/>
      <c r="U642" s="3"/>
      <c r="V642" s="3"/>
    </row>
    <row r="643" spans="18:22" x14ac:dyDescent="0.25">
      <c r="R643" s="3"/>
      <c r="S643" s="3"/>
      <c r="T643" s="3"/>
      <c r="U643" s="3"/>
      <c r="V643" s="3"/>
    </row>
    <row r="644" spans="18:22" x14ac:dyDescent="0.25">
      <c r="R644" s="3"/>
      <c r="S644" s="3"/>
      <c r="T644" s="3"/>
      <c r="U644" s="3"/>
      <c r="V644" s="3"/>
    </row>
    <row r="645" spans="18:22" x14ac:dyDescent="0.25">
      <c r="R645" s="3"/>
      <c r="S645" s="3"/>
      <c r="T645" s="3"/>
      <c r="U645" s="3"/>
      <c r="V645" s="3"/>
    </row>
    <row r="646" spans="18:22" x14ac:dyDescent="0.25">
      <c r="R646" s="3"/>
      <c r="S646" s="3"/>
      <c r="T646" s="3"/>
      <c r="U646" s="3"/>
      <c r="V646" s="3"/>
    </row>
    <row r="647" spans="18:22" x14ac:dyDescent="0.25">
      <c r="R647" s="3"/>
      <c r="S647" s="3"/>
      <c r="T647" s="3"/>
      <c r="U647" s="3"/>
      <c r="V647" s="3"/>
    </row>
    <row r="648" spans="18:22" x14ac:dyDescent="0.25">
      <c r="R648" s="3"/>
      <c r="S648" s="3"/>
      <c r="T648" s="3"/>
      <c r="U648" s="3"/>
      <c r="V648" s="3"/>
    </row>
    <row r="649" spans="18:22" x14ac:dyDescent="0.25">
      <c r="R649" s="3"/>
      <c r="S649" s="3"/>
      <c r="T649" s="3"/>
      <c r="U649" s="3"/>
      <c r="V649" s="3"/>
    </row>
    <row r="650" spans="18:22" x14ac:dyDescent="0.25">
      <c r="R650" s="3"/>
      <c r="S650" s="3"/>
      <c r="T650" s="3"/>
      <c r="U650" s="3"/>
      <c r="V650" s="3"/>
    </row>
    <row r="651" spans="18:22" x14ac:dyDescent="0.25">
      <c r="R651" s="3"/>
      <c r="S651" s="3"/>
      <c r="T651" s="3"/>
      <c r="U651" s="3"/>
      <c r="V651" s="3"/>
    </row>
    <row r="652" spans="18:22" x14ac:dyDescent="0.25">
      <c r="R652" s="3"/>
      <c r="S652" s="3"/>
      <c r="T652" s="3"/>
      <c r="U652" s="3"/>
      <c r="V652" s="3"/>
    </row>
    <row r="653" spans="18:22" x14ac:dyDescent="0.25">
      <c r="R653" s="3"/>
      <c r="S653" s="3"/>
      <c r="T653" s="3"/>
      <c r="U653" s="3"/>
      <c r="V653" s="3"/>
    </row>
    <row r="654" spans="18:22" x14ac:dyDescent="0.25">
      <c r="R654" s="3"/>
      <c r="S654" s="3"/>
      <c r="T654" s="3"/>
      <c r="U654" s="3"/>
      <c r="V654" s="3"/>
    </row>
    <row r="655" spans="18:22" x14ac:dyDescent="0.25">
      <c r="R655" s="3"/>
      <c r="S655" s="3"/>
      <c r="T655" s="3"/>
      <c r="U655" s="3"/>
      <c r="V655" s="3"/>
    </row>
    <row r="656" spans="18:22" x14ac:dyDescent="0.25">
      <c r="R656" s="3"/>
      <c r="S656" s="3"/>
      <c r="T656" s="3"/>
      <c r="U656" s="3"/>
      <c r="V656" s="3"/>
    </row>
    <row r="657" spans="18:22" x14ac:dyDescent="0.25">
      <c r="R657" s="3"/>
      <c r="S657" s="3"/>
      <c r="T657" s="3"/>
      <c r="U657" s="3"/>
      <c r="V657" s="3"/>
    </row>
    <row r="658" spans="18:22" x14ac:dyDescent="0.25">
      <c r="R658" s="3"/>
      <c r="S658" s="3"/>
      <c r="T658" s="3"/>
      <c r="U658" s="3"/>
      <c r="V658" s="3"/>
    </row>
    <row r="659" spans="18:22" x14ac:dyDescent="0.25">
      <c r="R659" s="3"/>
      <c r="S659" s="3"/>
      <c r="T659" s="3"/>
      <c r="U659" s="3"/>
      <c r="V659" s="3"/>
    </row>
    <row r="660" spans="18:22" x14ac:dyDescent="0.25">
      <c r="R660" s="3"/>
      <c r="S660" s="3"/>
      <c r="T660" s="3"/>
      <c r="U660" s="3"/>
      <c r="V660" s="3"/>
    </row>
    <row r="661" spans="18:22" x14ac:dyDescent="0.25">
      <c r="R661" s="3"/>
      <c r="S661" s="3"/>
      <c r="T661" s="3"/>
      <c r="U661" s="3"/>
      <c r="V661" s="3"/>
    </row>
    <row r="662" spans="18:22" x14ac:dyDescent="0.25">
      <c r="R662" s="3"/>
      <c r="S662" s="3"/>
      <c r="T662" s="3"/>
      <c r="U662" s="3"/>
      <c r="V662" s="3"/>
    </row>
    <row r="663" spans="18:22" x14ac:dyDescent="0.25">
      <c r="R663" s="3"/>
      <c r="S663" s="3"/>
      <c r="T663" s="3"/>
      <c r="U663" s="3"/>
      <c r="V663" s="3"/>
    </row>
    <row r="664" spans="18:22" x14ac:dyDescent="0.25">
      <c r="R664" s="3"/>
      <c r="S664" s="3"/>
      <c r="T664" s="3"/>
      <c r="U664" s="3"/>
      <c r="V664" s="3"/>
    </row>
    <row r="665" spans="18:22" x14ac:dyDescent="0.25">
      <c r="R665" s="3"/>
      <c r="S665" s="3"/>
      <c r="T665" s="3"/>
      <c r="U665" s="3"/>
      <c r="V665" s="3"/>
    </row>
    <row r="666" spans="18:22" x14ac:dyDescent="0.25">
      <c r="R666" s="3"/>
      <c r="S666" s="3"/>
      <c r="T666" s="3"/>
      <c r="U666" s="3"/>
      <c r="V666" s="3"/>
    </row>
    <row r="667" spans="18:22" x14ac:dyDescent="0.25">
      <c r="R667" s="3"/>
      <c r="S667" s="3"/>
      <c r="T667" s="3"/>
      <c r="U667" s="3"/>
      <c r="V667" s="3"/>
    </row>
    <row r="668" spans="18:22" x14ac:dyDescent="0.25">
      <c r="R668" s="3"/>
      <c r="S668" s="3"/>
      <c r="T668" s="3"/>
      <c r="U668" s="3"/>
      <c r="V668" s="3"/>
    </row>
    <row r="669" spans="18:22" x14ac:dyDescent="0.25">
      <c r="R669" s="3"/>
      <c r="S669" s="3"/>
      <c r="T669" s="3"/>
      <c r="U669" s="3"/>
      <c r="V669" s="3"/>
    </row>
    <row r="670" spans="18:22" x14ac:dyDescent="0.25">
      <c r="R670" s="3"/>
      <c r="S670" s="3"/>
      <c r="T670" s="3"/>
      <c r="U670" s="3"/>
      <c r="V670" s="3"/>
    </row>
    <row r="671" spans="18:22" x14ac:dyDescent="0.25">
      <c r="R671" s="3"/>
      <c r="S671" s="3"/>
      <c r="T671" s="3"/>
      <c r="U671" s="3"/>
      <c r="V671" s="3"/>
    </row>
    <row r="672" spans="18:22" x14ac:dyDescent="0.25">
      <c r="R672" s="3"/>
      <c r="S672" s="3"/>
      <c r="T672" s="3"/>
      <c r="U672" s="3"/>
      <c r="V672" s="3"/>
    </row>
    <row r="673" spans="18:22" x14ac:dyDescent="0.25">
      <c r="R673" s="3"/>
      <c r="S673" s="3"/>
      <c r="T673" s="3"/>
      <c r="U673" s="3"/>
      <c r="V673" s="3"/>
    </row>
    <row r="674" spans="18:22" x14ac:dyDescent="0.25">
      <c r="R674" s="3"/>
      <c r="S674" s="3"/>
      <c r="T674" s="3"/>
      <c r="U674" s="3"/>
      <c r="V674" s="3"/>
    </row>
    <row r="675" spans="18:22" x14ac:dyDescent="0.25">
      <c r="R675" s="3"/>
      <c r="S675" s="3"/>
      <c r="T675" s="3"/>
      <c r="U675" s="3"/>
      <c r="V675" s="3"/>
    </row>
    <row r="676" spans="18:22" x14ac:dyDescent="0.25">
      <c r="R676" s="3"/>
      <c r="S676" s="3"/>
      <c r="T676" s="3"/>
      <c r="U676" s="3"/>
      <c r="V676" s="3"/>
    </row>
    <row r="677" spans="18:22" x14ac:dyDescent="0.25">
      <c r="R677" s="3"/>
      <c r="S677" s="3"/>
      <c r="T677" s="3"/>
      <c r="U677" s="3"/>
      <c r="V677" s="3"/>
    </row>
    <row r="678" spans="18:22" x14ac:dyDescent="0.25">
      <c r="R678" s="3"/>
      <c r="S678" s="3"/>
      <c r="T678" s="3"/>
      <c r="U678" s="3"/>
      <c r="V678" s="3"/>
    </row>
    <row r="679" spans="18:22" x14ac:dyDescent="0.25">
      <c r="R679" s="3"/>
      <c r="S679" s="3"/>
      <c r="T679" s="3"/>
      <c r="U679" s="3"/>
      <c r="V679" s="3"/>
    </row>
    <row r="680" spans="18:22" x14ac:dyDescent="0.25">
      <c r="R680" s="3"/>
      <c r="S680" s="3"/>
      <c r="T680" s="3"/>
      <c r="U680" s="3"/>
      <c r="V680" s="3"/>
    </row>
    <row r="681" spans="18:22" x14ac:dyDescent="0.25">
      <c r="R681" s="3"/>
      <c r="S681" s="3"/>
      <c r="T681" s="3"/>
      <c r="U681" s="3"/>
      <c r="V681" s="3"/>
    </row>
    <row r="682" spans="18:22" x14ac:dyDescent="0.25">
      <c r="R682" s="3"/>
      <c r="S682" s="3"/>
      <c r="T682" s="3"/>
      <c r="U682" s="3"/>
      <c r="V682" s="3"/>
    </row>
    <row r="683" spans="18:22" x14ac:dyDescent="0.25">
      <c r="R683" s="3"/>
      <c r="S683" s="3"/>
      <c r="T683" s="3"/>
      <c r="U683" s="3"/>
      <c r="V683" s="3"/>
    </row>
    <row r="684" spans="18:22" x14ac:dyDescent="0.25">
      <c r="R684" s="3"/>
      <c r="S684" s="3"/>
      <c r="T684" s="3"/>
      <c r="U684" s="3"/>
      <c r="V684" s="3"/>
    </row>
    <row r="685" spans="18:22" x14ac:dyDescent="0.25">
      <c r="R685" s="3"/>
      <c r="S685" s="3"/>
      <c r="T685" s="3"/>
      <c r="U685" s="3"/>
      <c r="V685" s="3"/>
    </row>
    <row r="686" spans="18:22" x14ac:dyDescent="0.25">
      <c r="R686" s="3"/>
      <c r="S686" s="3"/>
      <c r="T686" s="3"/>
      <c r="U686" s="3"/>
      <c r="V686" s="3"/>
    </row>
    <row r="687" spans="18:22" x14ac:dyDescent="0.25">
      <c r="R687" s="3"/>
      <c r="S687" s="3"/>
      <c r="T687" s="3"/>
      <c r="U687" s="3"/>
      <c r="V687" s="3"/>
    </row>
    <row r="688" spans="18:22" x14ac:dyDescent="0.25">
      <c r="R688" s="3"/>
      <c r="S688" s="3"/>
      <c r="T688" s="3"/>
      <c r="U688" s="3"/>
      <c r="V688" s="3"/>
    </row>
    <row r="689" spans="18:22" x14ac:dyDescent="0.25">
      <c r="R689" s="3"/>
      <c r="S689" s="3"/>
      <c r="T689" s="3"/>
      <c r="U689" s="3"/>
      <c r="V689" s="3"/>
    </row>
    <row r="690" spans="18:22" x14ac:dyDescent="0.25">
      <c r="R690" s="3"/>
      <c r="S690" s="3"/>
      <c r="T690" s="3"/>
      <c r="U690" s="3"/>
      <c r="V690" s="3"/>
    </row>
    <row r="691" spans="18:22" x14ac:dyDescent="0.25">
      <c r="R691" s="3"/>
      <c r="S691" s="3"/>
      <c r="T691" s="3"/>
      <c r="U691" s="3"/>
      <c r="V691" s="3"/>
    </row>
    <row r="692" spans="18:22" x14ac:dyDescent="0.25">
      <c r="R692" s="3"/>
      <c r="S692" s="3"/>
      <c r="T692" s="3"/>
      <c r="U692" s="3"/>
      <c r="V692" s="3"/>
    </row>
    <row r="693" spans="18:22" x14ac:dyDescent="0.25">
      <c r="R693" s="3"/>
      <c r="S693" s="3"/>
      <c r="T693" s="3"/>
      <c r="U693" s="3"/>
      <c r="V693" s="3"/>
    </row>
    <row r="694" spans="18:22" x14ac:dyDescent="0.25">
      <c r="R694" s="3"/>
      <c r="S694" s="3"/>
      <c r="T694" s="3"/>
      <c r="U694" s="3"/>
      <c r="V694" s="3"/>
    </row>
    <row r="695" spans="18:22" x14ac:dyDescent="0.25">
      <c r="R695" s="3"/>
      <c r="S695" s="3"/>
      <c r="T695" s="3"/>
      <c r="U695" s="3"/>
      <c r="V695" s="3"/>
    </row>
    <row r="696" spans="18:22" x14ac:dyDescent="0.25">
      <c r="R696" s="3"/>
      <c r="S696" s="3"/>
      <c r="T696" s="3"/>
      <c r="U696" s="3"/>
      <c r="V696" s="3"/>
    </row>
    <row r="697" spans="18:22" x14ac:dyDescent="0.25">
      <c r="R697" s="3"/>
      <c r="S697" s="3"/>
      <c r="T697" s="3"/>
      <c r="U697" s="3"/>
      <c r="V697" s="3"/>
    </row>
    <row r="698" spans="18:22" x14ac:dyDescent="0.25">
      <c r="R698" s="3"/>
      <c r="S698" s="3"/>
      <c r="T698" s="3"/>
      <c r="U698" s="3"/>
      <c r="V698" s="3"/>
    </row>
    <row r="699" spans="18:22" x14ac:dyDescent="0.25">
      <c r="R699" s="3"/>
      <c r="S699" s="3"/>
      <c r="T699" s="3"/>
      <c r="U699" s="3"/>
      <c r="V699" s="3"/>
    </row>
    <row r="700" spans="18:22" x14ac:dyDescent="0.25">
      <c r="R700" s="3"/>
      <c r="S700" s="3"/>
      <c r="T700" s="3"/>
      <c r="U700" s="3"/>
      <c r="V700" s="3"/>
    </row>
    <row r="701" spans="18:22" x14ac:dyDescent="0.25">
      <c r="R701" s="3"/>
      <c r="S701" s="3"/>
      <c r="T701" s="3"/>
      <c r="U701" s="3"/>
      <c r="V701" s="3"/>
    </row>
    <row r="702" spans="18:22" x14ac:dyDescent="0.25">
      <c r="R702" s="3"/>
      <c r="S702" s="3"/>
      <c r="T702" s="3"/>
      <c r="U702" s="3"/>
      <c r="V702" s="3"/>
    </row>
    <row r="703" spans="18:22" x14ac:dyDescent="0.25">
      <c r="R703" s="3"/>
      <c r="S703" s="3"/>
      <c r="T703" s="3"/>
      <c r="U703" s="3"/>
      <c r="V703" s="3"/>
    </row>
    <row r="704" spans="18:22" x14ac:dyDescent="0.25">
      <c r="R704" s="3"/>
      <c r="S704" s="3"/>
      <c r="T704" s="3"/>
      <c r="U704" s="3"/>
      <c r="V704" s="3"/>
    </row>
    <row r="705" spans="18:22" x14ac:dyDescent="0.25">
      <c r="R705" s="3"/>
      <c r="S705" s="3"/>
      <c r="T705" s="3"/>
      <c r="U705" s="3"/>
      <c r="V705" s="3"/>
    </row>
    <row r="706" spans="18:22" x14ac:dyDescent="0.25">
      <c r="R706" s="3"/>
      <c r="S706" s="3"/>
      <c r="T706" s="3"/>
      <c r="U706" s="3"/>
      <c r="V706" s="3"/>
    </row>
    <row r="707" spans="18:22" x14ac:dyDescent="0.25">
      <c r="R707" s="3"/>
      <c r="S707" s="3"/>
      <c r="T707" s="3"/>
      <c r="U707" s="3"/>
      <c r="V707" s="3"/>
    </row>
    <row r="708" spans="18:22" x14ac:dyDescent="0.25">
      <c r="R708" s="3"/>
      <c r="S708" s="3"/>
      <c r="T708" s="3"/>
      <c r="U708" s="3"/>
      <c r="V708" s="3"/>
    </row>
    <row r="709" spans="18:22" x14ac:dyDescent="0.25">
      <c r="R709" s="3"/>
      <c r="S709" s="3"/>
      <c r="T709" s="3"/>
      <c r="U709" s="3"/>
      <c r="V709" s="3"/>
    </row>
    <row r="710" spans="18:22" x14ac:dyDescent="0.25">
      <c r="R710" s="3"/>
      <c r="S710" s="3"/>
      <c r="T710" s="3"/>
      <c r="U710" s="3"/>
      <c r="V710" s="3"/>
    </row>
    <row r="711" spans="18:22" x14ac:dyDescent="0.25">
      <c r="R711" s="3"/>
      <c r="S711" s="3"/>
      <c r="T711" s="3"/>
      <c r="U711" s="3"/>
      <c r="V711" s="3"/>
    </row>
    <row r="712" spans="18:22" x14ac:dyDescent="0.25">
      <c r="R712" s="3"/>
      <c r="S712" s="3"/>
      <c r="T712" s="3"/>
      <c r="U712" s="3"/>
      <c r="V712" s="3"/>
    </row>
    <row r="713" spans="18:22" x14ac:dyDescent="0.25">
      <c r="R713" s="3"/>
      <c r="S713" s="3"/>
      <c r="T713" s="3"/>
      <c r="U713" s="3"/>
      <c r="V713" s="3"/>
    </row>
    <row r="714" spans="18:22" x14ac:dyDescent="0.25">
      <c r="R714" s="3"/>
      <c r="S714" s="3"/>
      <c r="T714" s="3"/>
      <c r="U714" s="3"/>
      <c r="V714" s="3"/>
    </row>
    <row r="715" spans="18:22" x14ac:dyDescent="0.25">
      <c r="R715" s="3"/>
      <c r="S715" s="3"/>
      <c r="T715" s="3"/>
      <c r="U715" s="3"/>
      <c r="V715" s="3"/>
    </row>
    <row r="716" spans="18:22" x14ac:dyDescent="0.25">
      <c r="R716" s="3"/>
      <c r="S716" s="3"/>
      <c r="T716" s="3"/>
      <c r="U716" s="3"/>
      <c r="V716" s="3"/>
    </row>
    <row r="717" spans="18:22" x14ac:dyDescent="0.25">
      <c r="R717" s="3"/>
      <c r="S717" s="3"/>
      <c r="T717" s="3"/>
      <c r="U717" s="3"/>
      <c r="V717" s="3"/>
    </row>
    <row r="718" spans="18:22" x14ac:dyDescent="0.25">
      <c r="R718" s="3"/>
      <c r="S718" s="3"/>
      <c r="T718" s="3"/>
      <c r="U718" s="3"/>
      <c r="V718" s="3"/>
    </row>
    <row r="719" spans="18:22" x14ac:dyDescent="0.25">
      <c r="R719" s="3"/>
      <c r="S719" s="3"/>
      <c r="T719" s="3"/>
      <c r="U719" s="3"/>
      <c r="V719" s="3"/>
    </row>
    <row r="720" spans="18:22" x14ac:dyDescent="0.25">
      <c r="R720" s="3"/>
      <c r="S720" s="3"/>
      <c r="T720" s="3"/>
      <c r="U720" s="3"/>
      <c r="V720" s="3"/>
    </row>
    <row r="721" spans="18:22" x14ac:dyDescent="0.25">
      <c r="R721" s="3"/>
      <c r="S721" s="3"/>
      <c r="T721" s="3"/>
      <c r="U721" s="3"/>
      <c r="V721" s="3"/>
    </row>
    <row r="722" spans="18:22" x14ac:dyDescent="0.25">
      <c r="R722" s="3"/>
      <c r="S722" s="3"/>
      <c r="T722" s="3"/>
      <c r="U722" s="3"/>
      <c r="V722" s="3"/>
    </row>
    <row r="723" spans="18:22" x14ac:dyDescent="0.25">
      <c r="R723" s="3"/>
      <c r="S723" s="3"/>
      <c r="T723" s="3"/>
      <c r="U723" s="3"/>
      <c r="V723" s="3"/>
    </row>
    <row r="724" spans="18:22" x14ac:dyDescent="0.25">
      <c r="R724" s="3"/>
      <c r="S724" s="3"/>
      <c r="T724" s="3"/>
      <c r="U724" s="3"/>
      <c r="V724" s="3"/>
    </row>
    <row r="725" spans="18:22" x14ac:dyDescent="0.25">
      <c r="R725" s="3"/>
      <c r="S725" s="3"/>
      <c r="T725" s="3"/>
      <c r="U725" s="3"/>
      <c r="V725" s="3"/>
    </row>
    <row r="726" spans="18:22" x14ac:dyDescent="0.25">
      <c r="R726" s="3"/>
      <c r="S726" s="3"/>
      <c r="T726" s="3"/>
      <c r="U726" s="3"/>
      <c r="V726" s="3"/>
    </row>
    <row r="727" spans="18:22" x14ac:dyDescent="0.25">
      <c r="R727" s="3"/>
      <c r="S727" s="3"/>
      <c r="T727" s="3"/>
      <c r="U727" s="3"/>
      <c r="V727" s="3"/>
    </row>
    <row r="728" spans="18:22" x14ac:dyDescent="0.25">
      <c r="R728" s="3"/>
      <c r="S728" s="3"/>
      <c r="T728" s="3"/>
      <c r="U728" s="3"/>
      <c r="V728" s="3"/>
    </row>
    <row r="729" spans="18:22" x14ac:dyDescent="0.25">
      <c r="R729" s="3"/>
      <c r="S729" s="3"/>
      <c r="T729" s="3"/>
      <c r="U729" s="3"/>
      <c r="V729" s="3"/>
    </row>
    <row r="730" spans="18:22" x14ac:dyDescent="0.25">
      <c r="R730" s="3"/>
      <c r="S730" s="3"/>
      <c r="T730" s="3"/>
      <c r="U730" s="3"/>
      <c r="V730" s="3"/>
    </row>
    <row r="731" spans="18:22" x14ac:dyDescent="0.25">
      <c r="R731" s="3"/>
      <c r="S731" s="3"/>
      <c r="T731" s="3"/>
      <c r="U731" s="3"/>
      <c r="V731" s="3"/>
    </row>
    <row r="732" spans="18:22" x14ac:dyDescent="0.25">
      <c r="R732" s="3"/>
      <c r="S732" s="3"/>
      <c r="T732" s="3"/>
      <c r="U732" s="3"/>
      <c r="V732" s="3"/>
    </row>
    <row r="733" spans="18:22" x14ac:dyDescent="0.25">
      <c r="R733" s="3"/>
      <c r="S733" s="3"/>
      <c r="T733" s="3"/>
      <c r="U733" s="3"/>
      <c r="V733" s="3"/>
    </row>
    <row r="734" spans="18:22" x14ac:dyDescent="0.25">
      <c r="R734" s="3"/>
      <c r="S734" s="3"/>
      <c r="T734" s="3"/>
      <c r="U734" s="3"/>
      <c r="V734" s="3"/>
    </row>
    <row r="735" spans="18:22" x14ac:dyDescent="0.25">
      <c r="R735" s="3"/>
      <c r="S735" s="3"/>
      <c r="T735" s="3"/>
      <c r="U735" s="3"/>
      <c r="V735" s="3"/>
    </row>
    <row r="736" spans="18:22" x14ac:dyDescent="0.25">
      <c r="R736" s="3"/>
      <c r="S736" s="3"/>
      <c r="T736" s="3"/>
      <c r="U736" s="3"/>
      <c r="V736" s="3"/>
    </row>
    <row r="737" spans="18:22" x14ac:dyDescent="0.25">
      <c r="R737" s="3"/>
      <c r="S737" s="3"/>
      <c r="T737" s="3"/>
      <c r="U737" s="3"/>
      <c r="V737" s="3"/>
    </row>
    <row r="738" spans="18:22" x14ac:dyDescent="0.25">
      <c r="R738" s="3"/>
      <c r="S738" s="3"/>
      <c r="T738" s="3"/>
      <c r="U738" s="3"/>
      <c r="V738" s="3"/>
    </row>
    <row r="739" spans="18:22" x14ac:dyDescent="0.25">
      <c r="R739" s="3"/>
      <c r="S739" s="3"/>
      <c r="T739" s="3"/>
      <c r="U739" s="3"/>
      <c r="V739" s="3"/>
    </row>
    <row r="740" spans="18:22" x14ac:dyDescent="0.25">
      <c r="R740" s="3"/>
      <c r="S740" s="3"/>
      <c r="T740" s="3"/>
      <c r="U740" s="3"/>
      <c r="V740" s="3"/>
    </row>
    <row r="741" spans="18:22" x14ac:dyDescent="0.25">
      <c r="R741" s="3"/>
      <c r="S741" s="3"/>
      <c r="T741" s="3"/>
      <c r="U741" s="3"/>
      <c r="V741" s="3"/>
    </row>
    <row r="742" spans="18:22" x14ac:dyDescent="0.25">
      <c r="R742" s="3"/>
      <c r="S742" s="3"/>
      <c r="T742" s="3"/>
      <c r="U742" s="3"/>
      <c r="V742" s="3"/>
    </row>
    <row r="743" spans="18:22" x14ac:dyDescent="0.25">
      <c r="R743" s="3"/>
      <c r="S743" s="3"/>
      <c r="T743" s="3"/>
      <c r="U743" s="3"/>
      <c r="V743" s="3"/>
    </row>
    <row r="744" spans="18:22" x14ac:dyDescent="0.25">
      <c r="R744" s="3"/>
      <c r="S744" s="3"/>
      <c r="T744" s="3"/>
      <c r="U744" s="3"/>
      <c r="V744" s="3"/>
    </row>
    <row r="745" spans="18:22" x14ac:dyDescent="0.25">
      <c r="R745" s="3"/>
      <c r="S745" s="3"/>
      <c r="T745" s="3"/>
      <c r="U745" s="3"/>
      <c r="V745" s="3"/>
    </row>
    <row r="746" spans="18:22" x14ac:dyDescent="0.25">
      <c r="R746" s="3"/>
      <c r="S746" s="3"/>
      <c r="T746" s="3"/>
      <c r="U746" s="3"/>
      <c r="V746" s="3"/>
    </row>
    <row r="747" spans="18:22" x14ac:dyDescent="0.25">
      <c r="R747" s="3"/>
      <c r="S747" s="3"/>
      <c r="T747" s="3"/>
      <c r="U747" s="3"/>
      <c r="V747" s="3"/>
    </row>
    <row r="748" spans="18:22" x14ac:dyDescent="0.25">
      <c r="R748" s="3"/>
      <c r="S748" s="3"/>
      <c r="T748" s="3"/>
      <c r="U748" s="3"/>
      <c r="V748" s="3"/>
    </row>
    <row r="749" spans="18:22" x14ac:dyDescent="0.25">
      <c r="R749" s="3"/>
      <c r="S749" s="3"/>
      <c r="T749" s="3"/>
      <c r="U749" s="3"/>
      <c r="V749" s="3"/>
    </row>
    <row r="750" spans="18:22" x14ac:dyDescent="0.25">
      <c r="R750" s="3"/>
      <c r="S750" s="3"/>
      <c r="T750" s="3"/>
      <c r="U750" s="3"/>
      <c r="V750" s="3"/>
    </row>
    <row r="751" spans="18:22" x14ac:dyDescent="0.25">
      <c r="R751" s="3"/>
      <c r="S751" s="3"/>
      <c r="T751" s="3"/>
      <c r="U751" s="3"/>
      <c r="V751" s="3"/>
    </row>
    <row r="752" spans="18:22" x14ac:dyDescent="0.25">
      <c r="R752" s="3"/>
      <c r="S752" s="3"/>
      <c r="T752" s="3"/>
      <c r="U752" s="3"/>
      <c r="V752" s="3"/>
    </row>
    <row r="753" spans="18:22" x14ac:dyDescent="0.25">
      <c r="R753" s="3"/>
      <c r="S753" s="3"/>
      <c r="T753" s="3"/>
      <c r="U753" s="3"/>
      <c r="V753" s="3"/>
    </row>
    <row r="754" spans="18:22" x14ac:dyDescent="0.25">
      <c r="R754" s="3"/>
      <c r="S754" s="3"/>
      <c r="T754" s="3"/>
      <c r="U754" s="3"/>
      <c r="V754" s="3"/>
    </row>
    <row r="755" spans="18:22" x14ac:dyDescent="0.25">
      <c r="R755" s="3"/>
      <c r="S755" s="3"/>
      <c r="T755" s="3"/>
      <c r="U755" s="3"/>
      <c r="V755" s="3"/>
    </row>
    <row r="756" spans="18:22" x14ac:dyDescent="0.25">
      <c r="R756" s="3"/>
      <c r="S756" s="3"/>
      <c r="T756" s="3"/>
      <c r="U756" s="3"/>
      <c r="V756" s="3"/>
    </row>
    <row r="757" spans="18:22" x14ac:dyDescent="0.25">
      <c r="R757" s="3"/>
      <c r="S757" s="3"/>
      <c r="T757" s="3"/>
      <c r="U757" s="3"/>
      <c r="V757" s="3"/>
    </row>
    <row r="758" spans="18:22" x14ac:dyDescent="0.25">
      <c r="R758" s="3"/>
      <c r="S758" s="3"/>
      <c r="T758" s="3"/>
      <c r="U758" s="3"/>
      <c r="V758" s="3"/>
    </row>
    <row r="759" spans="18:22" x14ac:dyDescent="0.25">
      <c r="R759" s="3"/>
      <c r="S759" s="3"/>
      <c r="T759" s="3"/>
      <c r="U759" s="3"/>
      <c r="V759" s="3"/>
    </row>
    <row r="760" spans="18:22" x14ac:dyDescent="0.25">
      <c r="R760" s="3"/>
      <c r="S760" s="3"/>
      <c r="T760" s="3"/>
      <c r="U760" s="3"/>
      <c r="V760" s="3"/>
    </row>
    <row r="761" spans="18:22" x14ac:dyDescent="0.25">
      <c r="R761" s="3"/>
      <c r="S761" s="3"/>
      <c r="T761" s="3"/>
      <c r="U761" s="3"/>
      <c r="V761" s="3"/>
    </row>
    <row r="762" spans="18:22" x14ac:dyDescent="0.25">
      <c r="R762" s="3"/>
      <c r="S762" s="3"/>
      <c r="T762" s="3"/>
      <c r="U762" s="3"/>
      <c r="V762" s="3"/>
    </row>
    <row r="763" spans="18:22" x14ac:dyDescent="0.25">
      <c r="R763" s="3"/>
      <c r="S763" s="3"/>
      <c r="T763" s="3"/>
      <c r="U763" s="3"/>
      <c r="V763" s="3"/>
    </row>
    <row r="764" spans="18:22" x14ac:dyDescent="0.25">
      <c r="R764" s="3"/>
      <c r="S764" s="3"/>
      <c r="T764" s="3"/>
      <c r="U764" s="3"/>
      <c r="V764" s="3"/>
    </row>
    <row r="765" spans="18:22" x14ac:dyDescent="0.25">
      <c r="R765" s="3"/>
      <c r="S765" s="3"/>
      <c r="T765" s="3"/>
      <c r="U765" s="3"/>
      <c r="V765" s="3"/>
    </row>
    <row r="766" spans="18:22" x14ac:dyDescent="0.25">
      <c r="R766" s="3"/>
      <c r="S766" s="3"/>
      <c r="T766" s="3"/>
      <c r="U766" s="3"/>
      <c r="V766" s="3"/>
    </row>
    <row r="767" spans="18:22" x14ac:dyDescent="0.25">
      <c r="R767" s="3"/>
      <c r="S767" s="3"/>
      <c r="T767" s="3"/>
      <c r="U767" s="3"/>
      <c r="V767" s="3"/>
    </row>
    <row r="768" spans="18:22" x14ac:dyDescent="0.25">
      <c r="R768" s="3"/>
      <c r="S768" s="3"/>
      <c r="T768" s="3"/>
      <c r="U768" s="3"/>
      <c r="V768" s="3"/>
    </row>
    <row r="769" spans="18:22" x14ac:dyDescent="0.25">
      <c r="R769" s="3"/>
      <c r="S769" s="3"/>
      <c r="T769" s="3"/>
      <c r="U769" s="3"/>
      <c r="V769" s="3"/>
    </row>
    <row r="770" spans="18:22" x14ac:dyDescent="0.25">
      <c r="R770" s="3"/>
      <c r="S770" s="3"/>
      <c r="T770" s="3"/>
      <c r="U770" s="3"/>
      <c r="V770" s="3"/>
    </row>
    <row r="771" spans="18:22" x14ac:dyDescent="0.25">
      <c r="R771" s="3"/>
      <c r="S771" s="3"/>
      <c r="T771" s="3"/>
      <c r="U771" s="3"/>
      <c r="V771" s="3"/>
    </row>
    <row r="772" spans="18:22" x14ac:dyDescent="0.25">
      <c r="R772" s="3"/>
      <c r="S772" s="3"/>
      <c r="T772" s="3"/>
      <c r="U772" s="3"/>
      <c r="V772" s="3"/>
    </row>
    <row r="773" spans="18:22" x14ac:dyDescent="0.25">
      <c r="R773" s="3"/>
      <c r="S773" s="3"/>
      <c r="T773" s="3"/>
      <c r="U773" s="3"/>
      <c r="V773" s="3"/>
    </row>
    <row r="774" spans="18:22" x14ac:dyDescent="0.25">
      <c r="R774" s="3"/>
      <c r="S774" s="3"/>
      <c r="T774" s="3"/>
      <c r="U774" s="3"/>
      <c r="V774" s="3"/>
    </row>
    <row r="775" spans="18:22" x14ac:dyDescent="0.25">
      <c r="R775" s="3"/>
      <c r="S775" s="3"/>
      <c r="T775" s="3"/>
      <c r="U775" s="3"/>
      <c r="V775" s="3"/>
    </row>
    <row r="776" spans="18:22" x14ac:dyDescent="0.25">
      <c r="R776" s="3"/>
      <c r="S776" s="3"/>
      <c r="T776" s="3"/>
      <c r="U776" s="3"/>
      <c r="V776" s="3"/>
    </row>
    <row r="777" spans="18:22" x14ac:dyDescent="0.25">
      <c r="R777" s="3"/>
      <c r="S777" s="3"/>
      <c r="T777" s="3"/>
      <c r="U777" s="3"/>
      <c r="V777" s="3"/>
    </row>
    <row r="778" spans="18:22" x14ac:dyDescent="0.25">
      <c r="R778" s="3"/>
      <c r="S778" s="3"/>
      <c r="T778" s="3"/>
      <c r="U778" s="3"/>
      <c r="V778" s="3"/>
    </row>
    <row r="779" spans="18:22" x14ac:dyDescent="0.25">
      <c r="R779" s="3"/>
      <c r="S779" s="3"/>
      <c r="T779" s="3"/>
      <c r="U779" s="3"/>
      <c r="V779" s="3"/>
    </row>
    <row r="780" spans="18:22" x14ac:dyDescent="0.25">
      <c r="R780" s="3"/>
      <c r="S780" s="3"/>
      <c r="T780" s="3"/>
      <c r="U780" s="3"/>
      <c r="V780" s="3"/>
    </row>
    <row r="781" spans="18:22" x14ac:dyDescent="0.25">
      <c r="R781" s="3"/>
      <c r="S781" s="3"/>
      <c r="T781" s="3"/>
      <c r="U781" s="3"/>
      <c r="V781" s="3"/>
    </row>
    <row r="782" spans="18:22" x14ac:dyDescent="0.25">
      <c r="R782" s="3"/>
      <c r="S782" s="3"/>
      <c r="T782" s="3"/>
      <c r="U782" s="3"/>
      <c r="V782" s="3"/>
    </row>
    <row r="783" spans="18:22" x14ac:dyDescent="0.25">
      <c r="R783" s="3"/>
      <c r="S783" s="3"/>
      <c r="T783" s="3"/>
      <c r="U783" s="3"/>
      <c r="V783" s="3"/>
    </row>
    <row r="784" spans="18:22" x14ac:dyDescent="0.25">
      <c r="R784" s="3"/>
      <c r="S784" s="3"/>
      <c r="T784" s="3"/>
      <c r="U784" s="3"/>
      <c r="V784" s="3"/>
    </row>
    <row r="785" spans="18:22" x14ac:dyDescent="0.25">
      <c r="R785" s="3"/>
      <c r="S785" s="3"/>
      <c r="T785" s="3"/>
      <c r="U785" s="3"/>
      <c r="V785" s="3"/>
    </row>
    <row r="786" spans="18:22" x14ac:dyDescent="0.25">
      <c r="R786" s="3"/>
      <c r="S786" s="3"/>
      <c r="T786" s="3"/>
      <c r="U786" s="3"/>
      <c r="V786" s="3"/>
    </row>
    <row r="787" spans="18:22" x14ac:dyDescent="0.25">
      <c r="R787" s="3"/>
      <c r="S787" s="3"/>
      <c r="T787" s="3"/>
      <c r="U787" s="3"/>
      <c r="V787" s="3"/>
    </row>
    <row r="788" spans="18:22" x14ac:dyDescent="0.25">
      <c r="R788" s="3"/>
      <c r="S788" s="3"/>
      <c r="T788" s="3"/>
      <c r="U788" s="3"/>
      <c r="V788" s="3"/>
    </row>
    <row r="789" spans="18:22" x14ac:dyDescent="0.25">
      <c r="R789" s="3"/>
      <c r="S789" s="3"/>
      <c r="T789" s="3"/>
      <c r="U789" s="3"/>
      <c r="V789" s="3"/>
    </row>
    <row r="790" spans="18:22" x14ac:dyDescent="0.25">
      <c r="R790" s="3"/>
      <c r="S790" s="3"/>
      <c r="T790" s="3"/>
      <c r="U790" s="3"/>
      <c r="V790" s="3"/>
    </row>
    <row r="791" spans="18:22" x14ac:dyDescent="0.25">
      <c r="R791" s="3"/>
      <c r="S791" s="3"/>
      <c r="T791" s="3"/>
      <c r="U791" s="3"/>
      <c r="V791" s="3"/>
    </row>
    <row r="792" spans="18:22" x14ac:dyDescent="0.25">
      <c r="R792" s="3"/>
      <c r="S792" s="3"/>
      <c r="T792" s="3"/>
      <c r="U792" s="3"/>
      <c r="V792" s="3"/>
    </row>
    <row r="793" spans="18:22" x14ac:dyDescent="0.25">
      <c r="R793" s="3"/>
      <c r="S793" s="3"/>
      <c r="T793" s="3"/>
      <c r="U793" s="3"/>
      <c r="V793" s="3"/>
    </row>
    <row r="794" spans="18:22" x14ac:dyDescent="0.25">
      <c r="R794" s="3"/>
      <c r="S794" s="3"/>
      <c r="T794" s="3"/>
      <c r="U794" s="3"/>
      <c r="V794" s="3"/>
    </row>
    <row r="795" spans="18:22" x14ac:dyDescent="0.25">
      <c r="R795" s="3"/>
      <c r="S795" s="3"/>
      <c r="T795" s="3"/>
      <c r="U795" s="3"/>
      <c r="V795" s="3"/>
    </row>
    <row r="796" spans="18:22" x14ac:dyDescent="0.25">
      <c r="R796" s="3"/>
      <c r="S796" s="3"/>
      <c r="T796" s="3"/>
      <c r="U796" s="3"/>
      <c r="V796" s="3"/>
    </row>
    <row r="797" spans="18:22" x14ac:dyDescent="0.25">
      <c r="R797" s="3"/>
      <c r="S797" s="3"/>
      <c r="T797" s="3"/>
      <c r="U797" s="3"/>
      <c r="V797" s="3"/>
    </row>
    <row r="798" spans="18:22" x14ac:dyDescent="0.25">
      <c r="R798" s="3"/>
      <c r="S798" s="3"/>
      <c r="T798" s="3"/>
      <c r="U798" s="3"/>
      <c r="V798" s="3"/>
    </row>
    <row r="799" spans="18:22" x14ac:dyDescent="0.25">
      <c r="R799" s="3"/>
      <c r="S799" s="3"/>
      <c r="T799" s="3"/>
      <c r="U799" s="3"/>
      <c r="V799" s="3"/>
    </row>
    <row r="800" spans="18:22" x14ac:dyDescent="0.25">
      <c r="R800" s="3"/>
      <c r="S800" s="3"/>
      <c r="T800" s="3"/>
      <c r="U800" s="3"/>
      <c r="V800" s="3"/>
    </row>
    <row r="801" spans="18:22" x14ac:dyDescent="0.25">
      <c r="R801" s="3"/>
      <c r="S801" s="3"/>
      <c r="T801" s="3"/>
      <c r="U801" s="3"/>
      <c r="V801" s="3"/>
    </row>
    <row r="802" spans="18:22" x14ac:dyDescent="0.25">
      <c r="R802" s="3"/>
      <c r="S802" s="3"/>
      <c r="T802" s="3"/>
      <c r="U802" s="3"/>
      <c r="V802" s="3"/>
    </row>
    <row r="803" spans="18:22" x14ac:dyDescent="0.25">
      <c r="R803" s="3"/>
      <c r="S803" s="3"/>
      <c r="T803" s="3"/>
      <c r="U803" s="3"/>
      <c r="V803" s="3"/>
    </row>
    <row r="804" spans="18:22" x14ac:dyDescent="0.25">
      <c r="R804" s="3"/>
      <c r="S804" s="3"/>
      <c r="T804" s="3"/>
      <c r="U804" s="3"/>
      <c r="V804" s="3"/>
    </row>
    <row r="805" spans="18:22" x14ac:dyDescent="0.25">
      <c r="R805" s="3"/>
      <c r="S805" s="3"/>
      <c r="T805" s="3"/>
      <c r="U805" s="3"/>
      <c r="V805" s="3"/>
    </row>
    <row r="806" spans="18:22" x14ac:dyDescent="0.25">
      <c r="R806" s="3"/>
      <c r="S806" s="3"/>
      <c r="T806" s="3"/>
      <c r="U806" s="3"/>
      <c r="V806" s="3"/>
    </row>
    <row r="807" spans="18:22" x14ac:dyDescent="0.25">
      <c r="R807" s="3"/>
      <c r="S807" s="3"/>
      <c r="T807" s="3"/>
      <c r="U807" s="3"/>
      <c r="V807" s="3"/>
    </row>
    <row r="808" spans="18:22" x14ac:dyDescent="0.25">
      <c r="R808" s="3"/>
      <c r="S808" s="3"/>
      <c r="T808" s="3"/>
      <c r="U808" s="3"/>
      <c r="V808" s="3"/>
    </row>
    <row r="809" spans="18:22" x14ac:dyDescent="0.25">
      <c r="R809" s="3"/>
      <c r="S809" s="3"/>
      <c r="T809" s="3"/>
      <c r="U809" s="3"/>
      <c r="V809" s="3"/>
    </row>
    <row r="810" spans="18:22" x14ac:dyDescent="0.25">
      <c r="R810" s="3"/>
      <c r="S810" s="3"/>
      <c r="T810" s="3"/>
      <c r="U810" s="3"/>
      <c r="V810" s="3"/>
    </row>
    <row r="811" spans="18:22" x14ac:dyDescent="0.25">
      <c r="R811" s="3"/>
      <c r="S811" s="3"/>
      <c r="T811" s="3"/>
      <c r="U811" s="3"/>
      <c r="V811" s="3"/>
    </row>
    <row r="812" spans="18:22" x14ac:dyDescent="0.25">
      <c r="R812" s="3"/>
      <c r="S812" s="3"/>
      <c r="T812" s="3"/>
      <c r="U812" s="3"/>
      <c r="V812" s="3"/>
    </row>
    <row r="813" spans="18:22" x14ac:dyDescent="0.25">
      <c r="R813" s="3"/>
      <c r="S813" s="3"/>
      <c r="T813" s="3"/>
      <c r="U813" s="3"/>
      <c r="V813" s="3"/>
    </row>
    <row r="814" spans="18:22" x14ac:dyDescent="0.25">
      <c r="R814" s="3"/>
      <c r="S814" s="3"/>
      <c r="T814" s="3"/>
      <c r="U814" s="3"/>
      <c r="V814" s="3"/>
    </row>
    <row r="815" spans="18:22" x14ac:dyDescent="0.25">
      <c r="R815" s="3"/>
      <c r="S815" s="3"/>
      <c r="T815" s="3"/>
      <c r="U815" s="3"/>
      <c r="V815" s="3"/>
    </row>
    <row r="816" spans="18:22" x14ac:dyDescent="0.25">
      <c r="R816" s="3"/>
      <c r="S816" s="3"/>
      <c r="T816" s="3"/>
      <c r="U816" s="3"/>
      <c r="V816" s="3"/>
    </row>
    <row r="817" spans="18:22" x14ac:dyDescent="0.25">
      <c r="R817" s="3"/>
      <c r="S817" s="3"/>
      <c r="T817" s="3"/>
      <c r="U817" s="3"/>
      <c r="V817" s="3"/>
    </row>
    <row r="818" spans="18:22" x14ac:dyDescent="0.25">
      <c r="R818" s="3"/>
      <c r="S818" s="3"/>
      <c r="T818" s="3"/>
      <c r="U818" s="3"/>
      <c r="V818" s="3"/>
    </row>
    <row r="819" spans="18:22" x14ac:dyDescent="0.25">
      <c r="R819" s="3"/>
      <c r="S819" s="3"/>
      <c r="T819" s="3"/>
      <c r="U819" s="3"/>
      <c r="V819" s="3"/>
    </row>
    <row r="820" spans="18:22" x14ac:dyDescent="0.25">
      <c r="R820" s="3"/>
      <c r="S820" s="3"/>
      <c r="T820" s="3"/>
      <c r="U820" s="3"/>
      <c r="V820" s="3"/>
    </row>
    <row r="821" spans="18:22" x14ac:dyDescent="0.25">
      <c r="R821" s="3"/>
      <c r="S821" s="3"/>
      <c r="T821" s="3"/>
      <c r="U821" s="3"/>
      <c r="V821" s="3"/>
    </row>
    <row r="822" spans="18:22" x14ac:dyDescent="0.25">
      <c r="R822" s="3"/>
      <c r="S822" s="3"/>
      <c r="T822" s="3"/>
      <c r="U822" s="3"/>
      <c r="V822" s="3"/>
    </row>
    <row r="823" spans="18:22" x14ac:dyDescent="0.25">
      <c r="R823" s="3"/>
      <c r="S823" s="3"/>
      <c r="T823" s="3"/>
      <c r="U823" s="3"/>
      <c r="V823" s="3"/>
    </row>
    <row r="824" spans="18:22" x14ac:dyDescent="0.25">
      <c r="R824" s="3"/>
      <c r="S824" s="3"/>
      <c r="T824" s="3"/>
      <c r="U824" s="3"/>
      <c r="V824" s="3"/>
    </row>
    <row r="825" spans="18:22" x14ac:dyDescent="0.25">
      <c r="R825" s="3"/>
      <c r="S825" s="3"/>
      <c r="T825" s="3"/>
      <c r="U825" s="3"/>
      <c r="V825" s="3"/>
    </row>
    <row r="826" spans="18:22" x14ac:dyDescent="0.25">
      <c r="R826" s="3"/>
      <c r="S826" s="3"/>
      <c r="T826" s="3"/>
      <c r="U826" s="3"/>
      <c r="V826" s="3"/>
    </row>
    <row r="827" spans="18:22" x14ac:dyDescent="0.25">
      <c r="R827" s="3"/>
      <c r="S827" s="3"/>
      <c r="T827" s="3"/>
      <c r="U827" s="3"/>
      <c r="V827" s="3"/>
    </row>
    <row r="828" spans="18:22" x14ac:dyDescent="0.25">
      <c r="R828" s="3"/>
      <c r="S828" s="3"/>
      <c r="T828" s="3"/>
      <c r="U828" s="3"/>
      <c r="V828" s="3"/>
    </row>
    <row r="829" spans="18:22" x14ac:dyDescent="0.25">
      <c r="R829" s="3"/>
      <c r="S829" s="3"/>
      <c r="T829" s="3"/>
      <c r="U829" s="3"/>
      <c r="V829" s="3"/>
    </row>
    <row r="830" spans="18:22" x14ac:dyDescent="0.25">
      <c r="R830" s="3"/>
      <c r="S830" s="3"/>
      <c r="T830" s="3"/>
      <c r="U830" s="3"/>
      <c r="V830" s="3"/>
    </row>
    <row r="831" spans="18:22" x14ac:dyDescent="0.25">
      <c r="R831" s="3"/>
      <c r="S831" s="3"/>
      <c r="T831" s="3"/>
      <c r="U831" s="3"/>
      <c r="V831" s="3"/>
    </row>
    <row r="832" spans="18:22" x14ac:dyDescent="0.25">
      <c r="R832" s="3"/>
      <c r="S832" s="3"/>
      <c r="T832" s="3"/>
      <c r="U832" s="3"/>
      <c r="V832" s="3"/>
    </row>
    <row r="833" spans="18:22" x14ac:dyDescent="0.25">
      <c r="R833" s="3"/>
      <c r="S833" s="3"/>
      <c r="T833" s="3"/>
      <c r="U833" s="3"/>
      <c r="V833" s="3"/>
    </row>
    <row r="834" spans="18:22" x14ac:dyDescent="0.25">
      <c r="R834" s="3"/>
      <c r="S834" s="3"/>
      <c r="T834" s="3"/>
      <c r="U834" s="3"/>
      <c r="V834" s="3"/>
    </row>
    <row r="835" spans="18:22" x14ac:dyDescent="0.25">
      <c r="R835" s="3"/>
      <c r="S835" s="3"/>
      <c r="T835" s="3"/>
      <c r="U835" s="3"/>
      <c r="V835" s="3"/>
    </row>
    <row r="836" spans="18:22" x14ac:dyDescent="0.25">
      <c r="R836" s="3"/>
      <c r="S836" s="3"/>
      <c r="T836" s="3"/>
      <c r="U836" s="3"/>
      <c r="V836" s="3"/>
    </row>
    <row r="837" spans="18:22" x14ac:dyDescent="0.25">
      <c r="R837" s="3"/>
      <c r="S837" s="3"/>
      <c r="T837" s="3"/>
      <c r="U837" s="3"/>
      <c r="V837" s="3"/>
    </row>
    <row r="838" spans="18:22" x14ac:dyDescent="0.25">
      <c r="R838" s="3"/>
      <c r="S838" s="3"/>
      <c r="T838" s="3"/>
      <c r="U838" s="3"/>
      <c r="V838" s="3"/>
    </row>
    <row r="839" spans="18:22" x14ac:dyDescent="0.25">
      <c r="R839" s="3"/>
      <c r="S839" s="3"/>
      <c r="T839" s="3"/>
      <c r="U839" s="3"/>
      <c r="V839" s="3"/>
    </row>
    <row r="840" spans="18:22" x14ac:dyDescent="0.25">
      <c r="R840" s="3"/>
      <c r="S840" s="3"/>
      <c r="T840" s="3"/>
      <c r="U840" s="3"/>
      <c r="V840" s="3"/>
    </row>
    <row r="841" spans="18:22" x14ac:dyDescent="0.25">
      <c r="R841" s="3"/>
      <c r="S841" s="3"/>
      <c r="T841" s="3"/>
      <c r="U841" s="3"/>
      <c r="V841" s="3"/>
    </row>
    <row r="842" spans="18:22" x14ac:dyDescent="0.25">
      <c r="R842" s="3"/>
      <c r="S842" s="3"/>
      <c r="T842" s="3"/>
      <c r="U842" s="3"/>
      <c r="V842" s="3"/>
    </row>
    <row r="843" spans="18:22" x14ac:dyDescent="0.25">
      <c r="R843" s="3"/>
      <c r="S843" s="3"/>
      <c r="T843" s="3"/>
      <c r="U843" s="3"/>
      <c r="V843" s="3"/>
    </row>
    <row r="844" spans="18:22" x14ac:dyDescent="0.25">
      <c r="R844" s="3"/>
      <c r="S844" s="3"/>
      <c r="T844" s="3"/>
      <c r="U844" s="3"/>
      <c r="V844" s="3"/>
    </row>
    <row r="845" spans="18:22" x14ac:dyDescent="0.25">
      <c r="R845" s="3"/>
      <c r="S845" s="3"/>
      <c r="T845" s="3"/>
      <c r="U845" s="3"/>
      <c r="V845" s="3"/>
    </row>
    <row r="846" spans="18:22" x14ac:dyDescent="0.25">
      <c r="R846" s="3"/>
      <c r="S846" s="3"/>
      <c r="T846" s="3"/>
      <c r="U846" s="3"/>
      <c r="V846" s="3"/>
    </row>
    <row r="847" spans="18:22" x14ac:dyDescent="0.25">
      <c r="R847" s="3"/>
      <c r="S847" s="3"/>
      <c r="T847" s="3"/>
      <c r="U847" s="3"/>
      <c r="V847" s="3"/>
    </row>
    <row r="848" spans="18:22" x14ac:dyDescent="0.25">
      <c r="R848" s="3"/>
      <c r="S848" s="3"/>
      <c r="T848" s="3"/>
      <c r="U848" s="3"/>
      <c r="V848" s="3"/>
    </row>
    <row r="849" spans="18:22" x14ac:dyDescent="0.25">
      <c r="R849" s="3"/>
      <c r="S849" s="3"/>
      <c r="T849" s="3"/>
      <c r="U849" s="3"/>
      <c r="V849" s="3"/>
    </row>
    <row r="850" spans="18:22" x14ac:dyDescent="0.25">
      <c r="R850" s="3"/>
      <c r="S850" s="3"/>
      <c r="T850" s="3"/>
      <c r="U850" s="3"/>
      <c r="V850" s="3"/>
    </row>
    <row r="851" spans="18:22" x14ac:dyDescent="0.25">
      <c r="R851" s="3"/>
      <c r="S851" s="3"/>
      <c r="T851" s="3"/>
      <c r="U851" s="3"/>
      <c r="V851" s="3"/>
    </row>
    <row r="852" spans="18:22" x14ac:dyDescent="0.25">
      <c r="R852" s="3"/>
      <c r="S852" s="3"/>
      <c r="T852" s="3"/>
      <c r="U852" s="3"/>
      <c r="V852" s="3"/>
    </row>
    <row r="853" spans="18:22" x14ac:dyDescent="0.25">
      <c r="R853" s="3"/>
      <c r="S853" s="3"/>
      <c r="T853" s="3"/>
      <c r="U853" s="3"/>
      <c r="V853" s="3"/>
    </row>
    <row r="854" spans="18:22" x14ac:dyDescent="0.25">
      <c r="R854" s="3"/>
      <c r="S854" s="3"/>
      <c r="T854" s="3"/>
      <c r="U854" s="3"/>
      <c r="V854" s="3"/>
    </row>
    <row r="855" spans="18:22" x14ac:dyDescent="0.25">
      <c r="R855" s="3"/>
      <c r="S855" s="3"/>
      <c r="T855" s="3"/>
      <c r="U855" s="3"/>
      <c r="V855" s="3"/>
    </row>
    <row r="856" spans="18:22" x14ac:dyDescent="0.25">
      <c r="R856" s="3"/>
      <c r="S856" s="3"/>
      <c r="T856" s="3"/>
      <c r="U856" s="3"/>
      <c r="V856" s="3"/>
    </row>
    <row r="857" spans="18:22" x14ac:dyDescent="0.25">
      <c r="R857" s="3"/>
      <c r="S857" s="3"/>
      <c r="T857" s="3"/>
      <c r="U857" s="3"/>
      <c r="V857" s="3"/>
    </row>
    <row r="858" spans="18:22" x14ac:dyDescent="0.25">
      <c r="R858" s="3"/>
      <c r="S858" s="3"/>
      <c r="T858" s="3"/>
      <c r="U858" s="3"/>
      <c r="V858" s="3"/>
    </row>
    <row r="859" spans="18:22" x14ac:dyDescent="0.25">
      <c r="R859" s="3"/>
      <c r="S859" s="3"/>
      <c r="T859" s="3"/>
      <c r="U859" s="3"/>
      <c r="V859" s="3"/>
    </row>
    <row r="860" spans="18:22" x14ac:dyDescent="0.25">
      <c r="R860" s="3"/>
      <c r="S860" s="3"/>
      <c r="T860" s="3"/>
      <c r="U860" s="3"/>
      <c r="V860" s="3"/>
    </row>
    <row r="861" spans="18:22" x14ac:dyDescent="0.25">
      <c r="R861" s="3"/>
      <c r="S861" s="3"/>
      <c r="T861" s="3"/>
      <c r="U861" s="3"/>
      <c r="V861" s="3"/>
    </row>
    <row r="862" spans="18:22" x14ac:dyDescent="0.25">
      <c r="R862" s="3"/>
      <c r="S862" s="3"/>
      <c r="T862" s="3"/>
      <c r="U862" s="3"/>
      <c r="V862" s="3"/>
    </row>
    <row r="863" spans="18:22" x14ac:dyDescent="0.25">
      <c r="R863" s="3"/>
      <c r="S863" s="3"/>
      <c r="T863" s="3"/>
      <c r="U863" s="3"/>
      <c r="V863" s="3"/>
    </row>
    <row r="864" spans="18:22" x14ac:dyDescent="0.25">
      <c r="R864" s="3"/>
      <c r="S864" s="3"/>
      <c r="T864" s="3"/>
      <c r="U864" s="3"/>
      <c r="V864" s="3"/>
    </row>
    <row r="865" spans="18:22" x14ac:dyDescent="0.25">
      <c r="R865" s="3"/>
      <c r="S865" s="3"/>
      <c r="T865" s="3"/>
      <c r="U865" s="3"/>
      <c r="V865" s="3"/>
    </row>
    <row r="866" spans="18:22" x14ac:dyDescent="0.25">
      <c r="R866" s="3"/>
      <c r="S866" s="3"/>
      <c r="T866" s="3"/>
      <c r="U866" s="3"/>
      <c r="V866" s="3"/>
    </row>
    <row r="867" spans="18:22" x14ac:dyDescent="0.25">
      <c r="R867" s="3"/>
      <c r="S867" s="3"/>
      <c r="T867" s="3"/>
      <c r="U867" s="3"/>
      <c r="V867" s="3"/>
    </row>
    <row r="868" spans="18:22" x14ac:dyDescent="0.25">
      <c r="R868" s="3"/>
      <c r="S868" s="3"/>
      <c r="T868" s="3"/>
      <c r="U868" s="3"/>
      <c r="V868" s="3"/>
    </row>
    <row r="869" spans="18:22" x14ac:dyDescent="0.25">
      <c r="R869" s="3"/>
      <c r="S869" s="3"/>
      <c r="T869" s="3"/>
      <c r="U869" s="3"/>
      <c r="V869" s="3"/>
    </row>
    <row r="870" spans="18:22" x14ac:dyDescent="0.25">
      <c r="R870" s="3"/>
      <c r="S870" s="3"/>
      <c r="T870" s="3"/>
      <c r="U870" s="3"/>
      <c r="V870" s="3"/>
    </row>
    <row r="871" spans="18:22" x14ac:dyDescent="0.25">
      <c r="R871" s="3"/>
      <c r="S871" s="3"/>
      <c r="T871" s="3"/>
      <c r="U871" s="3"/>
      <c r="V871" s="3"/>
    </row>
    <row r="872" spans="18:22" x14ac:dyDescent="0.25">
      <c r="R872" s="3"/>
      <c r="S872" s="3"/>
      <c r="T872" s="3"/>
      <c r="U872" s="3"/>
      <c r="V872" s="3"/>
    </row>
    <row r="873" spans="18:22" x14ac:dyDescent="0.25">
      <c r="R873" s="3"/>
      <c r="S873" s="3"/>
      <c r="T873" s="3"/>
      <c r="U873" s="3"/>
      <c r="V873" s="3"/>
    </row>
    <row r="874" spans="18:22" x14ac:dyDescent="0.25">
      <c r="R874" s="3"/>
      <c r="S874" s="3"/>
      <c r="T874" s="3"/>
      <c r="U874" s="3"/>
      <c r="V874" s="3"/>
    </row>
    <row r="875" spans="18:22" x14ac:dyDescent="0.25">
      <c r="R875" s="3"/>
      <c r="S875" s="3"/>
      <c r="T875" s="3"/>
      <c r="U875" s="3"/>
      <c r="V875" s="3"/>
    </row>
    <row r="876" spans="18:22" x14ac:dyDescent="0.25">
      <c r="R876" s="3"/>
      <c r="S876" s="3"/>
      <c r="T876" s="3"/>
      <c r="U876" s="3"/>
      <c r="V876" s="3"/>
    </row>
    <row r="877" spans="18:22" x14ac:dyDescent="0.25">
      <c r="R877" s="3"/>
      <c r="S877" s="3"/>
      <c r="T877" s="3"/>
      <c r="U877" s="3"/>
      <c r="V877" s="3"/>
    </row>
    <row r="878" spans="18:22" x14ac:dyDescent="0.25">
      <c r="R878" s="3"/>
      <c r="S878" s="3"/>
      <c r="T878" s="3"/>
      <c r="U878" s="3"/>
      <c r="V878" s="3"/>
    </row>
    <row r="879" spans="18:22" x14ac:dyDescent="0.25">
      <c r="R879" s="3"/>
      <c r="S879" s="3"/>
      <c r="T879" s="3"/>
      <c r="U879" s="3"/>
      <c r="V879" s="3"/>
    </row>
    <row r="880" spans="18:22" x14ac:dyDescent="0.25">
      <c r="R880" s="3"/>
      <c r="S880" s="3"/>
      <c r="T880" s="3"/>
      <c r="U880" s="3"/>
      <c r="V880" s="3"/>
    </row>
    <row r="881" spans="18:22" x14ac:dyDescent="0.25">
      <c r="R881" s="3"/>
      <c r="S881" s="3"/>
      <c r="T881" s="3"/>
      <c r="U881" s="3"/>
      <c r="V881" s="3"/>
    </row>
    <row r="882" spans="18:22" x14ac:dyDescent="0.25">
      <c r="R882" s="3"/>
      <c r="S882" s="3"/>
      <c r="T882" s="3"/>
      <c r="U882" s="3"/>
      <c r="V882" s="3"/>
    </row>
    <row r="883" spans="18:22" x14ac:dyDescent="0.25">
      <c r="R883" s="3"/>
      <c r="S883" s="3"/>
      <c r="T883" s="3"/>
      <c r="U883" s="3"/>
      <c r="V883" s="3"/>
    </row>
    <row r="884" spans="18:22" x14ac:dyDescent="0.25">
      <c r="R884" s="3"/>
      <c r="S884" s="3"/>
      <c r="T884" s="3"/>
      <c r="U884" s="3"/>
      <c r="V884" s="3"/>
    </row>
    <row r="885" spans="18:22" x14ac:dyDescent="0.25">
      <c r="R885" s="3"/>
      <c r="S885" s="3"/>
      <c r="T885" s="3"/>
      <c r="U885" s="3"/>
      <c r="V885" s="3"/>
    </row>
    <row r="886" spans="18:22" x14ac:dyDescent="0.25">
      <c r="R886" s="3"/>
      <c r="S886" s="3"/>
      <c r="T886" s="3"/>
      <c r="U886" s="3"/>
      <c r="V886" s="3"/>
    </row>
    <row r="887" spans="18:22" x14ac:dyDescent="0.25">
      <c r="R887" s="3"/>
      <c r="S887" s="3"/>
      <c r="T887" s="3"/>
      <c r="U887" s="3"/>
      <c r="V887" s="3"/>
    </row>
    <row r="888" spans="18:22" x14ac:dyDescent="0.25">
      <c r="R888" s="3"/>
      <c r="S888" s="3"/>
      <c r="T888" s="3"/>
      <c r="U888" s="3"/>
      <c r="V888" s="3"/>
    </row>
    <row r="889" spans="18:22" x14ac:dyDescent="0.25">
      <c r="R889" s="3"/>
      <c r="S889" s="3"/>
      <c r="T889" s="3"/>
      <c r="U889" s="3"/>
      <c r="V889" s="3"/>
    </row>
    <row r="890" spans="18:22" x14ac:dyDescent="0.25">
      <c r="R890" s="3"/>
      <c r="S890" s="3"/>
      <c r="T890" s="3"/>
      <c r="U890" s="3"/>
      <c r="V890" s="3"/>
    </row>
    <row r="891" spans="18:22" x14ac:dyDescent="0.25">
      <c r="R891" s="3"/>
      <c r="S891" s="3"/>
      <c r="T891" s="3"/>
      <c r="U891" s="3"/>
      <c r="V891" s="3"/>
    </row>
    <row r="892" spans="18:22" x14ac:dyDescent="0.25">
      <c r="R892" s="3"/>
      <c r="S892" s="3"/>
      <c r="T892" s="3"/>
      <c r="U892" s="3"/>
      <c r="V892" s="3"/>
    </row>
    <row r="893" spans="18:22" x14ac:dyDescent="0.25">
      <c r="R893" s="3"/>
      <c r="S893" s="3"/>
      <c r="T893" s="3"/>
      <c r="U893" s="3"/>
      <c r="V893" s="3"/>
    </row>
    <row r="894" spans="18:22" x14ac:dyDescent="0.25">
      <c r="R894" s="3"/>
      <c r="S894" s="3"/>
      <c r="T894" s="3"/>
      <c r="U894" s="3"/>
      <c r="V894" s="3"/>
    </row>
    <row r="895" spans="18:22" x14ac:dyDescent="0.25">
      <c r="R895" s="3"/>
      <c r="S895" s="3"/>
      <c r="T895" s="3"/>
      <c r="U895" s="3"/>
      <c r="V895" s="3"/>
    </row>
    <row r="896" spans="18:22" x14ac:dyDescent="0.25">
      <c r="R896" s="3"/>
      <c r="S896" s="3"/>
      <c r="T896" s="3"/>
      <c r="U896" s="3"/>
      <c r="V896" s="3"/>
    </row>
    <row r="897" spans="18:22" x14ac:dyDescent="0.25">
      <c r="R897" s="3"/>
      <c r="S897" s="3"/>
      <c r="T897" s="3"/>
      <c r="U897" s="3"/>
      <c r="V897" s="3"/>
    </row>
    <row r="898" spans="18:22" x14ac:dyDescent="0.25">
      <c r="R898" s="3"/>
      <c r="S898" s="3"/>
      <c r="T898" s="3"/>
      <c r="U898" s="3"/>
      <c r="V898" s="3"/>
    </row>
    <row r="899" spans="18:22" x14ac:dyDescent="0.25">
      <c r="R899" s="3"/>
      <c r="S899" s="3"/>
      <c r="T899" s="3"/>
      <c r="U899" s="3"/>
      <c r="V899" s="3"/>
    </row>
    <row r="900" spans="18:22" x14ac:dyDescent="0.25">
      <c r="R900" s="3"/>
      <c r="S900" s="3"/>
      <c r="T900" s="3"/>
      <c r="U900" s="3"/>
      <c r="V900" s="3"/>
    </row>
    <row r="901" spans="18:22" x14ac:dyDescent="0.25">
      <c r="R901" s="3"/>
      <c r="S901" s="3"/>
      <c r="T901" s="3"/>
      <c r="U901" s="3"/>
      <c r="V901" s="3"/>
    </row>
    <row r="902" spans="18:22" x14ac:dyDescent="0.25">
      <c r="R902" s="3"/>
      <c r="S902" s="3"/>
      <c r="T902" s="3"/>
      <c r="U902" s="3"/>
      <c r="V902" s="3"/>
    </row>
    <row r="903" spans="18:22" x14ac:dyDescent="0.25">
      <c r="R903" s="3"/>
      <c r="S903" s="3"/>
      <c r="T903" s="3"/>
      <c r="U903" s="3"/>
      <c r="V903" s="3"/>
    </row>
    <row r="904" spans="18:22" x14ac:dyDescent="0.25">
      <c r="R904" s="3"/>
      <c r="S904" s="3"/>
      <c r="T904" s="3"/>
      <c r="U904" s="3"/>
      <c r="V904" s="3"/>
    </row>
    <row r="905" spans="18:22" x14ac:dyDescent="0.25">
      <c r="R905" s="3"/>
      <c r="S905" s="3"/>
      <c r="T905" s="3"/>
      <c r="U905" s="3"/>
      <c r="V905" s="3"/>
    </row>
    <row r="906" spans="18:22" x14ac:dyDescent="0.25">
      <c r="R906" s="3"/>
      <c r="S906" s="3"/>
      <c r="T906" s="3"/>
      <c r="U906" s="3"/>
      <c r="V906" s="3"/>
    </row>
    <row r="907" spans="18:22" x14ac:dyDescent="0.25">
      <c r="R907" s="3"/>
      <c r="S907" s="3"/>
      <c r="T907" s="3"/>
      <c r="U907" s="3"/>
      <c r="V907" s="3"/>
    </row>
    <row r="908" spans="18:22" x14ac:dyDescent="0.25">
      <c r="R908" s="3"/>
      <c r="S908" s="3"/>
      <c r="T908" s="3"/>
      <c r="U908" s="3"/>
      <c r="V908" s="3"/>
    </row>
    <row r="909" spans="18:22" x14ac:dyDescent="0.25">
      <c r="R909" s="3"/>
      <c r="S909" s="3"/>
      <c r="T909" s="3"/>
      <c r="U909" s="3"/>
      <c r="V909" s="3"/>
    </row>
    <row r="910" spans="18:22" x14ac:dyDescent="0.25">
      <c r="R910" s="3"/>
      <c r="S910" s="3"/>
      <c r="T910" s="3"/>
      <c r="U910" s="3"/>
      <c r="V910" s="3"/>
    </row>
    <row r="911" spans="18:22" x14ac:dyDescent="0.25">
      <c r="R911" s="3"/>
      <c r="S911" s="3"/>
      <c r="T911" s="3"/>
      <c r="U911" s="3"/>
      <c r="V911" s="3"/>
    </row>
    <row r="912" spans="18:22" x14ac:dyDescent="0.25">
      <c r="R912" s="3"/>
      <c r="S912" s="3"/>
      <c r="T912" s="3"/>
      <c r="U912" s="3"/>
      <c r="V912" s="3"/>
    </row>
    <row r="913" spans="18:22" x14ac:dyDescent="0.25">
      <c r="R913" s="3"/>
      <c r="S913" s="3"/>
      <c r="T913" s="3"/>
      <c r="U913" s="3"/>
      <c r="V913" s="3"/>
    </row>
    <row r="914" spans="18:22" x14ac:dyDescent="0.25">
      <c r="R914" s="3"/>
      <c r="S914" s="3"/>
      <c r="T914" s="3"/>
      <c r="U914" s="3"/>
      <c r="V914" s="3"/>
    </row>
    <row r="915" spans="18:22" x14ac:dyDescent="0.25">
      <c r="R915" s="3"/>
      <c r="S915" s="3"/>
      <c r="T915" s="3"/>
      <c r="U915" s="3"/>
      <c r="V915" s="3"/>
    </row>
    <row r="916" spans="18:22" x14ac:dyDescent="0.25">
      <c r="R916" s="3"/>
      <c r="S916" s="3"/>
      <c r="T916" s="3"/>
      <c r="U916" s="3"/>
      <c r="V916" s="3"/>
    </row>
    <row r="917" spans="18:22" x14ac:dyDescent="0.25">
      <c r="R917" s="3"/>
      <c r="S917" s="3"/>
      <c r="T917" s="3"/>
      <c r="U917" s="3"/>
      <c r="V917" s="3"/>
    </row>
    <row r="918" spans="18:22" x14ac:dyDescent="0.25">
      <c r="R918" s="3"/>
      <c r="S918" s="3"/>
      <c r="T918" s="3"/>
      <c r="U918" s="3"/>
      <c r="V918" s="3"/>
    </row>
    <row r="919" spans="18:22" x14ac:dyDescent="0.25">
      <c r="R919" s="3"/>
      <c r="S919" s="3"/>
      <c r="T919" s="3"/>
      <c r="U919" s="3"/>
      <c r="V919" s="3"/>
    </row>
    <row r="920" spans="18:22" x14ac:dyDescent="0.25">
      <c r="R920" s="3"/>
      <c r="S920" s="3"/>
      <c r="T920" s="3"/>
      <c r="U920" s="3"/>
      <c r="V920" s="3"/>
    </row>
    <row r="921" spans="18:22" x14ac:dyDescent="0.25">
      <c r="R921" s="3"/>
      <c r="S921" s="3"/>
      <c r="T921" s="3"/>
      <c r="U921" s="3"/>
      <c r="V921" s="3"/>
    </row>
    <row r="922" spans="18:22" x14ac:dyDescent="0.25">
      <c r="R922" s="3"/>
      <c r="S922" s="3"/>
      <c r="T922" s="3"/>
      <c r="U922" s="3"/>
      <c r="V922" s="3"/>
    </row>
    <row r="923" spans="18:22" x14ac:dyDescent="0.25">
      <c r="R923" s="3"/>
      <c r="S923" s="3"/>
      <c r="T923" s="3"/>
      <c r="U923" s="3"/>
      <c r="V923" s="3"/>
    </row>
    <row r="924" spans="18:22" x14ac:dyDescent="0.25">
      <c r="R924" s="3"/>
      <c r="S924" s="3"/>
      <c r="T924" s="3"/>
      <c r="U924" s="3"/>
      <c r="V924" s="3"/>
    </row>
    <row r="925" spans="18:22" x14ac:dyDescent="0.25">
      <c r="R925" s="3"/>
      <c r="S925" s="3"/>
      <c r="T925" s="3"/>
      <c r="U925" s="3"/>
      <c r="V925" s="3"/>
    </row>
    <row r="926" spans="18:22" x14ac:dyDescent="0.25">
      <c r="R926" s="3"/>
      <c r="S926" s="3"/>
      <c r="T926" s="3"/>
      <c r="U926" s="3"/>
      <c r="V926" s="3"/>
    </row>
    <row r="927" spans="18:22" x14ac:dyDescent="0.25">
      <c r="R927" s="3"/>
      <c r="S927" s="3"/>
      <c r="T927" s="3"/>
      <c r="U927" s="3"/>
      <c r="V927" s="3"/>
    </row>
    <row r="928" spans="18:22" x14ac:dyDescent="0.25">
      <c r="R928" s="3"/>
      <c r="S928" s="3"/>
      <c r="T928" s="3"/>
      <c r="U928" s="3"/>
      <c r="V928" s="3"/>
    </row>
    <row r="929" spans="18:22" x14ac:dyDescent="0.25">
      <c r="R929" s="3"/>
      <c r="S929" s="3"/>
      <c r="T929" s="3"/>
      <c r="U929" s="3"/>
      <c r="V929" s="3"/>
    </row>
    <row r="930" spans="18:22" x14ac:dyDescent="0.25">
      <c r="R930" s="3"/>
      <c r="S930" s="3"/>
      <c r="T930" s="3"/>
      <c r="U930" s="3"/>
      <c r="V930" s="3"/>
    </row>
    <row r="931" spans="18:22" x14ac:dyDescent="0.25">
      <c r="R931" s="3"/>
      <c r="S931" s="3"/>
      <c r="T931" s="3"/>
      <c r="U931" s="3"/>
      <c r="V931" s="3"/>
    </row>
    <row r="932" spans="18:22" x14ac:dyDescent="0.25">
      <c r="R932" s="3"/>
      <c r="S932" s="3"/>
      <c r="T932" s="3"/>
      <c r="U932" s="3"/>
      <c r="V932" s="3"/>
    </row>
    <row r="933" spans="18:22" x14ac:dyDescent="0.25">
      <c r="R933" s="3"/>
      <c r="S933" s="3"/>
      <c r="T933" s="3"/>
      <c r="U933" s="3"/>
      <c r="V933" s="3"/>
    </row>
    <row r="934" spans="18:22" x14ac:dyDescent="0.25">
      <c r="R934" s="3"/>
      <c r="S934" s="3"/>
      <c r="T934" s="3"/>
      <c r="U934" s="3"/>
      <c r="V934" s="3"/>
    </row>
    <row r="935" spans="18:22" x14ac:dyDescent="0.25">
      <c r="R935" s="3"/>
      <c r="S935" s="3"/>
      <c r="T935" s="3"/>
      <c r="U935" s="3"/>
      <c r="V935" s="3"/>
    </row>
    <row r="936" spans="18:22" x14ac:dyDescent="0.25">
      <c r="R936" s="3"/>
      <c r="S936" s="3"/>
      <c r="T936" s="3"/>
      <c r="U936" s="3"/>
      <c r="V936" s="3"/>
    </row>
    <row r="937" spans="18:22" x14ac:dyDescent="0.25">
      <c r="R937" s="3"/>
      <c r="S937" s="3"/>
      <c r="T937" s="3"/>
      <c r="U937" s="3"/>
      <c r="V937" s="3"/>
    </row>
    <row r="938" spans="18:22" x14ac:dyDescent="0.25">
      <c r="R938" s="3"/>
      <c r="S938" s="3"/>
      <c r="T938" s="3"/>
      <c r="U938" s="3"/>
      <c r="V938" s="3"/>
    </row>
    <row r="939" spans="18:22" x14ac:dyDescent="0.25">
      <c r="R939" s="3"/>
      <c r="S939" s="3"/>
      <c r="T939" s="3"/>
      <c r="U939" s="3"/>
      <c r="V939" s="3"/>
    </row>
    <row r="940" spans="18:22" x14ac:dyDescent="0.25">
      <c r="R940" s="3"/>
      <c r="S940" s="3"/>
      <c r="T940" s="3"/>
      <c r="U940" s="3"/>
      <c r="V940" s="3"/>
    </row>
    <row r="941" spans="18:22" x14ac:dyDescent="0.25">
      <c r="R941" s="3"/>
      <c r="S941" s="3"/>
      <c r="T941" s="3"/>
      <c r="U941" s="3"/>
      <c r="V941" s="3"/>
    </row>
    <row r="942" spans="18:22" x14ac:dyDescent="0.25">
      <c r="R942" s="3"/>
      <c r="S942" s="3"/>
      <c r="T942" s="3"/>
      <c r="U942" s="3"/>
      <c r="V942" s="3"/>
    </row>
    <row r="943" spans="18:22" x14ac:dyDescent="0.25">
      <c r="R943" s="3"/>
      <c r="S943" s="3"/>
      <c r="T943" s="3"/>
      <c r="U943" s="3"/>
      <c r="V943" s="3"/>
    </row>
    <row r="944" spans="18:22" x14ac:dyDescent="0.25">
      <c r="R944" s="3"/>
      <c r="S944" s="3"/>
      <c r="T944" s="3"/>
      <c r="U944" s="3"/>
      <c r="V944" s="3"/>
    </row>
    <row r="945" spans="18:22" x14ac:dyDescent="0.25">
      <c r="R945" s="3"/>
      <c r="S945" s="3"/>
      <c r="T945" s="3"/>
      <c r="U945" s="3"/>
      <c r="V945" s="3"/>
    </row>
    <row r="946" spans="18:22" x14ac:dyDescent="0.25">
      <c r="R946" s="3"/>
      <c r="S946" s="3"/>
      <c r="T946" s="3"/>
      <c r="U946" s="3"/>
      <c r="V946" s="3"/>
    </row>
    <row r="947" spans="18:22" x14ac:dyDescent="0.25">
      <c r="R947" s="3"/>
      <c r="S947" s="3"/>
      <c r="T947" s="3"/>
      <c r="U947" s="3"/>
      <c r="V947" s="3"/>
    </row>
    <row r="948" spans="18:22" x14ac:dyDescent="0.25">
      <c r="R948" s="3"/>
      <c r="S948" s="3"/>
      <c r="T948" s="3"/>
      <c r="U948" s="3"/>
      <c r="V948" s="3"/>
    </row>
    <row r="949" spans="18:22" x14ac:dyDescent="0.25">
      <c r="R949" s="3"/>
      <c r="S949" s="3"/>
      <c r="T949" s="3"/>
      <c r="U949" s="3"/>
      <c r="V949" s="3"/>
    </row>
    <row r="950" spans="18:22" x14ac:dyDescent="0.25">
      <c r="R950" s="3"/>
      <c r="S950" s="3"/>
      <c r="T950" s="3"/>
      <c r="U950" s="3"/>
      <c r="V950" s="3"/>
    </row>
    <row r="951" spans="18:22" x14ac:dyDescent="0.25">
      <c r="R951" s="3"/>
      <c r="S951" s="3"/>
      <c r="T951" s="3"/>
      <c r="U951" s="3"/>
      <c r="V951" s="3"/>
    </row>
    <row r="952" spans="18:22" x14ac:dyDescent="0.25">
      <c r="R952" s="3"/>
      <c r="S952" s="3"/>
      <c r="T952" s="3"/>
      <c r="U952" s="3"/>
      <c r="V952" s="3"/>
    </row>
    <row r="953" spans="18:22" x14ac:dyDescent="0.25">
      <c r="R953" s="3"/>
      <c r="S953" s="3"/>
      <c r="T953" s="3"/>
      <c r="U953" s="3"/>
      <c r="V953" s="3"/>
    </row>
    <row r="954" spans="18:22" x14ac:dyDescent="0.25">
      <c r="R954" s="3"/>
      <c r="S954" s="3"/>
      <c r="T954" s="3"/>
      <c r="U954" s="3"/>
      <c r="V954" s="3"/>
    </row>
    <row r="955" spans="18:22" x14ac:dyDescent="0.25">
      <c r="R955" s="3"/>
      <c r="S955" s="3"/>
      <c r="T955" s="3"/>
      <c r="U955" s="3"/>
      <c r="V955" s="3"/>
    </row>
    <row r="956" spans="18:22" x14ac:dyDescent="0.25">
      <c r="R956" s="3"/>
      <c r="S956" s="3"/>
      <c r="T956" s="3"/>
      <c r="U956" s="3"/>
      <c r="V956" s="3"/>
    </row>
    <row r="957" spans="18:22" x14ac:dyDescent="0.25">
      <c r="R957" s="3"/>
      <c r="S957" s="3"/>
      <c r="T957" s="3"/>
      <c r="U957" s="3"/>
      <c r="V957" s="3"/>
    </row>
    <row r="958" spans="18:22" x14ac:dyDescent="0.25">
      <c r="R958" s="3"/>
      <c r="S958" s="3"/>
      <c r="T958" s="3"/>
      <c r="U958" s="3"/>
      <c r="V958" s="3"/>
    </row>
    <row r="959" spans="18:22" x14ac:dyDescent="0.25">
      <c r="R959" s="3"/>
      <c r="S959" s="3"/>
      <c r="T959" s="3"/>
      <c r="U959" s="3"/>
      <c r="V959" s="3"/>
    </row>
    <row r="960" spans="18:22" x14ac:dyDescent="0.25">
      <c r="R960" s="3"/>
      <c r="S960" s="3"/>
      <c r="T960" s="3"/>
      <c r="U960" s="3"/>
      <c r="V960" s="3"/>
    </row>
    <row r="961" spans="18:22" x14ac:dyDescent="0.25">
      <c r="R961" s="3"/>
      <c r="S961" s="3"/>
      <c r="T961" s="3"/>
      <c r="U961" s="3"/>
      <c r="V961" s="3"/>
    </row>
    <row r="962" spans="18:22" x14ac:dyDescent="0.25">
      <c r="R962" s="3"/>
      <c r="S962" s="3"/>
      <c r="T962" s="3"/>
      <c r="U962" s="3"/>
      <c r="V962" s="3"/>
    </row>
    <row r="963" spans="18:22" x14ac:dyDescent="0.25">
      <c r="R963" s="3"/>
      <c r="S963" s="3"/>
      <c r="T963" s="3"/>
      <c r="U963" s="3"/>
      <c r="V963" s="3"/>
    </row>
    <row r="964" spans="18:22" x14ac:dyDescent="0.25">
      <c r="R964" s="3"/>
      <c r="S964" s="3"/>
      <c r="T964" s="3"/>
      <c r="U964" s="3"/>
      <c r="V964" s="3"/>
    </row>
    <row r="965" spans="18:22" x14ac:dyDescent="0.25">
      <c r="R965" s="3"/>
      <c r="S965" s="3"/>
      <c r="T965" s="3"/>
      <c r="U965" s="3"/>
      <c r="V965" s="3"/>
    </row>
    <row r="966" spans="18:22" x14ac:dyDescent="0.25">
      <c r="R966" s="3"/>
      <c r="S966" s="3"/>
      <c r="T966" s="3"/>
      <c r="U966" s="3"/>
      <c r="V966" s="3"/>
    </row>
    <row r="967" spans="18:22" x14ac:dyDescent="0.25">
      <c r="R967" s="3"/>
      <c r="S967" s="3"/>
      <c r="T967" s="3"/>
      <c r="U967" s="3"/>
      <c r="V967" s="3"/>
    </row>
    <row r="968" spans="18:22" x14ac:dyDescent="0.25">
      <c r="R968" s="3"/>
      <c r="S968" s="3"/>
      <c r="T968" s="3"/>
      <c r="U968" s="3"/>
      <c r="V968" s="3"/>
    </row>
    <row r="969" spans="18:22" x14ac:dyDescent="0.25">
      <c r="R969" s="3"/>
      <c r="S969" s="3"/>
      <c r="T969" s="3"/>
      <c r="U969" s="3"/>
      <c r="V969" s="3"/>
    </row>
    <row r="970" spans="18:22" x14ac:dyDescent="0.25">
      <c r="R970" s="3"/>
      <c r="S970" s="3"/>
      <c r="T970" s="3"/>
      <c r="U970" s="3"/>
      <c r="V970" s="3"/>
    </row>
    <row r="971" spans="18:22" x14ac:dyDescent="0.25">
      <c r="R971" s="3"/>
      <c r="S971" s="3"/>
      <c r="T971" s="3"/>
      <c r="U971" s="3"/>
      <c r="V971" s="3"/>
    </row>
    <row r="972" spans="18:22" x14ac:dyDescent="0.25">
      <c r="R972" s="3"/>
      <c r="S972" s="3"/>
      <c r="T972" s="3"/>
      <c r="U972" s="3"/>
      <c r="V972" s="3"/>
    </row>
    <row r="973" spans="18:22" x14ac:dyDescent="0.25">
      <c r="R973" s="3"/>
      <c r="S973" s="3"/>
      <c r="T973" s="3"/>
      <c r="U973" s="3"/>
      <c r="V973" s="3"/>
    </row>
    <row r="974" spans="18:22" x14ac:dyDescent="0.25">
      <c r="R974" s="3"/>
      <c r="S974" s="3"/>
      <c r="T974" s="3"/>
      <c r="U974" s="3"/>
      <c r="V974" s="3"/>
    </row>
    <row r="975" spans="18:22" x14ac:dyDescent="0.25">
      <c r="R975" s="3"/>
      <c r="S975" s="3"/>
      <c r="T975" s="3"/>
      <c r="U975" s="3"/>
      <c r="V975" s="3"/>
    </row>
    <row r="976" spans="18:22" x14ac:dyDescent="0.25">
      <c r="R976" s="3"/>
      <c r="S976" s="3"/>
      <c r="T976" s="3"/>
      <c r="U976" s="3"/>
      <c r="V976" s="3"/>
    </row>
    <row r="977" spans="18:22" x14ac:dyDescent="0.25">
      <c r="R977" s="3"/>
      <c r="S977" s="3"/>
      <c r="T977" s="3"/>
      <c r="U977" s="3"/>
      <c r="V977" s="3"/>
    </row>
    <row r="978" spans="18:22" x14ac:dyDescent="0.25">
      <c r="R978" s="3"/>
      <c r="S978" s="3"/>
      <c r="T978" s="3"/>
      <c r="U978" s="3"/>
      <c r="V978" s="3"/>
    </row>
    <row r="979" spans="18:22" x14ac:dyDescent="0.25">
      <c r="R979" s="3"/>
      <c r="S979" s="3"/>
      <c r="T979" s="3"/>
      <c r="U979" s="3"/>
      <c r="V979" s="3"/>
    </row>
    <row r="980" spans="18:22" x14ac:dyDescent="0.25">
      <c r="R980" s="3"/>
      <c r="S980" s="3"/>
      <c r="T980" s="3"/>
      <c r="U980" s="3"/>
      <c r="V980" s="3"/>
    </row>
    <row r="981" spans="18:22" x14ac:dyDescent="0.25">
      <c r="R981" s="3"/>
      <c r="S981" s="3"/>
      <c r="T981" s="3"/>
      <c r="U981" s="3"/>
      <c r="V981" s="3"/>
    </row>
    <row r="982" spans="18:22" x14ac:dyDescent="0.25">
      <c r="R982" s="3"/>
      <c r="S982" s="3"/>
      <c r="T982" s="3"/>
      <c r="U982" s="3"/>
      <c r="V982" s="3"/>
    </row>
    <row r="983" spans="18:22" x14ac:dyDescent="0.25">
      <c r="R983" s="3"/>
      <c r="S983" s="3"/>
      <c r="T983" s="3"/>
      <c r="U983" s="3"/>
      <c r="V983" s="3"/>
    </row>
    <row r="984" spans="18:22" x14ac:dyDescent="0.25">
      <c r="R984" s="3"/>
      <c r="S984" s="3"/>
      <c r="T984" s="3"/>
      <c r="U984" s="3"/>
      <c r="V984" s="3"/>
    </row>
    <row r="985" spans="18:22" x14ac:dyDescent="0.25">
      <c r="R985" s="3"/>
      <c r="S985" s="3"/>
      <c r="T985" s="3"/>
      <c r="U985" s="3"/>
      <c r="V985" s="3"/>
    </row>
    <row r="986" spans="18:22" x14ac:dyDescent="0.25">
      <c r="R986" s="3"/>
      <c r="S986" s="3"/>
      <c r="T986" s="3"/>
      <c r="U986" s="3"/>
      <c r="V986" s="3"/>
    </row>
    <row r="987" spans="18:22" x14ac:dyDescent="0.25">
      <c r="R987" s="3"/>
      <c r="S987" s="3"/>
      <c r="T987" s="3"/>
      <c r="U987" s="3"/>
      <c r="V987" s="3"/>
    </row>
    <row r="988" spans="18:22" x14ac:dyDescent="0.25">
      <c r="R988" s="3"/>
      <c r="S988" s="3"/>
      <c r="T988" s="3"/>
      <c r="U988" s="3"/>
      <c r="V988" s="3"/>
    </row>
    <row r="989" spans="18:22" x14ac:dyDescent="0.25">
      <c r="R989" s="3"/>
      <c r="S989" s="3"/>
      <c r="T989" s="3"/>
      <c r="U989" s="3"/>
      <c r="V989" s="3"/>
    </row>
    <row r="990" spans="18:22" x14ac:dyDescent="0.25">
      <c r="R990" s="3"/>
      <c r="S990" s="3"/>
      <c r="T990" s="3"/>
      <c r="U990" s="3"/>
      <c r="V990" s="3"/>
    </row>
    <row r="991" spans="18:22" x14ac:dyDescent="0.25">
      <c r="R991" s="3"/>
      <c r="S991" s="3"/>
      <c r="T991" s="3"/>
      <c r="U991" s="3"/>
      <c r="V991" s="3"/>
    </row>
    <row r="992" spans="18:22" x14ac:dyDescent="0.25">
      <c r="R992" s="3"/>
      <c r="S992" s="3"/>
      <c r="T992" s="3"/>
      <c r="U992" s="3"/>
      <c r="V992" s="3"/>
    </row>
    <row r="993" spans="18:22" x14ac:dyDescent="0.25">
      <c r="R993" s="3"/>
      <c r="S993" s="3"/>
      <c r="T993" s="3"/>
      <c r="U993" s="3"/>
      <c r="V993" s="3"/>
    </row>
    <row r="994" spans="18:22" x14ac:dyDescent="0.25">
      <c r="R994" s="3"/>
      <c r="S994" s="3"/>
      <c r="T994" s="3"/>
      <c r="U994" s="3"/>
      <c r="V994" s="3"/>
    </row>
    <row r="995" spans="18:22" x14ac:dyDescent="0.25">
      <c r="R995" s="3"/>
      <c r="S995" s="3"/>
      <c r="T995" s="3"/>
      <c r="U995" s="3"/>
      <c r="V995" s="3"/>
    </row>
    <row r="996" spans="18:22" x14ac:dyDescent="0.25">
      <c r="R996" s="3"/>
      <c r="S996" s="3"/>
      <c r="T996" s="3"/>
      <c r="U996" s="3"/>
      <c r="V996" s="3"/>
    </row>
    <row r="997" spans="18:22" x14ac:dyDescent="0.25">
      <c r="R997" s="3"/>
      <c r="S997" s="3"/>
      <c r="T997" s="3"/>
      <c r="U997" s="3"/>
      <c r="V997" s="3"/>
    </row>
    <row r="998" spans="18:22" x14ac:dyDescent="0.25">
      <c r="R998" s="3"/>
      <c r="S998" s="3"/>
      <c r="T998" s="3"/>
      <c r="U998" s="3"/>
      <c r="V998" s="3"/>
    </row>
    <row r="999" spans="18:22" x14ac:dyDescent="0.25">
      <c r="R999" s="3"/>
      <c r="S999" s="3"/>
      <c r="T999" s="3"/>
      <c r="U999" s="3"/>
      <c r="V999" s="3"/>
    </row>
    <row r="1000" spans="18:22" x14ac:dyDescent="0.25">
      <c r="R1000" s="3"/>
      <c r="S1000" s="3"/>
      <c r="T1000" s="3"/>
      <c r="U1000" s="3"/>
      <c r="V1000" s="3"/>
    </row>
    <row r="1001" spans="18:22" x14ac:dyDescent="0.25">
      <c r="R1001" s="3"/>
      <c r="S1001" s="3"/>
      <c r="T1001" s="3"/>
      <c r="U1001" s="3"/>
      <c r="V1001" s="3"/>
    </row>
    <row r="1002" spans="18:22" x14ac:dyDescent="0.25">
      <c r="R1002" s="3"/>
      <c r="S1002" s="3"/>
      <c r="T1002" s="3"/>
      <c r="U1002" s="3"/>
      <c r="V1002" s="3"/>
    </row>
  </sheetData>
  <sheetProtection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9043A-AB24-48E3-84BC-DAE4B75D7F49}">
  <sheetPr codeName="Sheet5"/>
  <dimension ref="A2:AC1135"/>
  <sheetViews>
    <sheetView workbookViewId="0">
      <selection activeCell="D12" sqref="D12"/>
    </sheetView>
  </sheetViews>
  <sheetFormatPr defaultRowHeight="15" x14ac:dyDescent="0.25"/>
  <cols>
    <col min="2" max="2" width="21.42578125" bestFit="1" customWidth="1"/>
    <col min="3" max="3" width="11.5703125" bestFit="1" customWidth="1"/>
    <col min="4" max="4" width="12" bestFit="1" customWidth="1"/>
    <col min="29" max="29" width="11" bestFit="1" customWidth="1"/>
  </cols>
  <sheetData>
    <row r="2" spans="1:29" x14ac:dyDescent="0.25">
      <c r="A2" t="s">
        <v>33</v>
      </c>
      <c r="B2" t="str" cm="1">
        <f t="array" ref="B2:C134">_xlfn._xlws.FILTER(CurveFitting!G2:H1002,CurveFitting!G2:G1002&lt;&gt;"","")</f>
        <v>x no blanks</v>
      </c>
      <c r="C2" t="str">
        <v>y no blanks</v>
      </c>
      <c r="D2" t="s">
        <v>34</v>
      </c>
    </row>
    <row r="3" spans="1:29" x14ac:dyDescent="0.25">
      <c r="A3" cm="1">
        <f t="array" ref="A3:A13">_xlfn.UNIQUE(_xlfn._xlws.FILTER(B3:B1002,B3:B1002&lt;&gt;"",""))</f>
        <v>10</v>
      </c>
      <c r="B3">
        <v>10</v>
      </c>
      <c r="C3">
        <v>259628</v>
      </c>
      <c r="D3" cm="1">
        <f t="array" ref="D3">IF(OR(CurveFitting!$N$9="1/y²",CurveFitting!$N$9="1/y"),
IF(A3="","",AVERAGE(IF($B$1:$B$1002=A3,ABS($C$1:$C$1002)))),
IF(CurveFitting!$N$9="1/SD²",IF(A3="","",_xlfn.VAR.S(IF($B$1:$B$1002=A3,$C$1:$C$1002))),
IF(CurveFitting!$N$9="None",IF(A3&lt;&gt;"",1,""),"")))</f>
        <v>1</v>
      </c>
      <c r="E3" cm="1">
        <f t="array" aca="1" ref="E3:E134" ca="1">IF(INDIRECT("D" &amp; COLUMNS($E3:E3)+2)="","",INDIRECT("D" &amp; COLUMNS($E3:E3)+2)*(_xlfn._xlws.FILTER($B$3:$B$1002,$B$3:$B$1002&lt;&gt;"","")=INDIRECT("A" &amp; COLUMNS($E3:E3)+2)))</f>
        <v>1</v>
      </c>
      <c r="F3" cm="1">
        <f t="array" aca="1" ref="F3:F134" ca="1">IF(INDIRECT("D" &amp; COLUMNS($E3:F3)+2)="","",INDIRECT("D" &amp; COLUMNS($E3:F3)+2)*(_xlfn._xlws.FILTER($B$3:$B$1002,$B$3:$B$1002&lt;&gt;"","")=INDIRECT("A" &amp; COLUMNS($E3:F3)+2)))</f>
        <v>0</v>
      </c>
      <c r="G3" cm="1">
        <f t="array" aca="1" ref="G3:G134" ca="1">IF(INDIRECT("D" &amp; COLUMNS($E3:G3)+2)="","",INDIRECT("D" &amp; COLUMNS($E3:G3)+2)*(_xlfn._xlws.FILTER($B$3:$B$1002,$B$3:$B$1002&lt;&gt;"","")=INDIRECT("A" &amp; COLUMNS($E3:G3)+2)))</f>
        <v>0</v>
      </c>
      <c r="H3" cm="1">
        <f t="array" aca="1" ref="H3:H134" ca="1">IF(INDIRECT("D" &amp; COLUMNS($E3:H3)+2)="","",INDIRECT("D" &amp; COLUMNS($E3:H3)+2)*(_xlfn._xlws.FILTER($B$3:$B$1002,$B$3:$B$1002&lt;&gt;"","")=INDIRECT("A" &amp; COLUMNS($E3:H3)+2)))</f>
        <v>0</v>
      </c>
      <c r="I3" cm="1">
        <f t="array" aca="1" ref="I3:I134" ca="1">IF(INDIRECT("D" &amp; COLUMNS($E3:I3)+2)="","",INDIRECT("D" &amp; COLUMNS($E3:I3)+2)*(_xlfn._xlws.FILTER($B$3:$B$1002,$B$3:$B$1002&lt;&gt;"","")=INDIRECT("A" &amp; COLUMNS($E3:I3)+2)))</f>
        <v>0</v>
      </c>
      <c r="J3" cm="1">
        <f t="array" aca="1" ref="J3:J134" ca="1">IF(INDIRECT("D" &amp; COLUMNS($E3:J3)+2)="","",INDIRECT("D" &amp; COLUMNS($E3:J3)+2)*(_xlfn._xlws.FILTER($B$3:$B$1002,$B$3:$B$1002&lt;&gt;"","")=INDIRECT("A" &amp; COLUMNS($E3:J3)+2)))</f>
        <v>0</v>
      </c>
      <c r="K3" cm="1">
        <f t="array" aca="1" ref="K3:K134" ca="1">IF(INDIRECT("D" &amp; COLUMNS($E3:K3)+2)="","",INDIRECT("D" &amp; COLUMNS($E3:K3)+2)*(_xlfn._xlws.FILTER($B$3:$B$1002,$B$3:$B$1002&lt;&gt;"","")=INDIRECT("A" &amp; COLUMNS($E3:K3)+2)))</f>
        <v>0</v>
      </c>
      <c r="L3" cm="1">
        <f t="array" aca="1" ref="L3:L134" ca="1">IF(INDIRECT("D" &amp; COLUMNS($E3:L3)+2)="","",INDIRECT("D" &amp; COLUMNS($E3:L3)+2)*(_xlfn._xlws.FILTER($B$3:$B$1002,$B$3:$B$1002&lt;&gt;"","")=INDIRECT("A" &amp; COLUMNS($E3:L3)+2)))</f>
        <v>0</v>
      </c>
      <c r="M3" cm="1">
        <f t="array" aca="1" ref="M3:M134" ca="1">IF(INDIRECT("D" &amp; COLUMNS($E3:M3)+2)="","",INDIRECT("D" &amp; COLUMNS($E3:M3)+2)*(_xlfn._xlws.FILTER($B$3:$B$1002,$B$3:$B$1002&lt;&gt;"","")=INDIRECT("A" &amp; COLUMNS($E3:M3)+2)))</f>
        <v>0</v>
      </c>
      <c r="N3" cm="1">
        <f t="array" aca="1" ref="N3:N134" ca="1">IF(INDIRECT("D" &amp; COLUMNS($E3:N3)+2)="","",INDIRECT("D" &amp; COLUMNS($E3:N3)+2)*(_xlfn._xlws.FILTER($B$3:$B$1002,$B$3:$B$1002&lt;&gt;"","")=INDIRECT("A" &amp; COLUMNS($E3:N3)+2)))</f>
        <v>0</v>
      </c>
      <c r="O3" cm="1">
        <f t="array" aca="1" ref="O3:O134" ca="1">IF(INDIRECT("D" &amp; COLUMNS($E3:O3)+2)="","",INDIRECT("D" &amp; COLUMNS($E3:O3)+2)*(_xlfn._xlws.FILTER($B$3:$B$1002,$B$3:$B$1002&lt;&gt;"","")=INDIRECT("A" &amp; COLUMNS($E3:O3)+2)))</f>
        <v>0</v>
      </c>
      <c r="P3" t="str" cm="1">
        <f t="array" aca="1" ref="P3" ca="1">IF(INDIRECT("D" &amp; COLUMNS($E3:P3)+2)="","",INDIRECT("D" &amp; COLUMNS($E3:P3)+2)*(_xlfn._xlws.FILTER($B$3:$B$1002,$B$3:$B$1002&lt;&gt;"","")=INDIRECT("A" &amp; COLUMNS($E3:P3)+2)))</f>
        <v/>
      </c>
      <c r="Q3" t="str" cm="1">
        <f t="array" aca="1" ref="Q3" ca="1">IF(INDIRECT("D" &amp; COLUMNS($E3:Q3)+2)="","",INDIRECT("D" &amp; COLUMNS($E3:Q3)+2)*(_xlfn._xlws.FILTER($B$3:$B$1002,$B$3:$B$1002&lt;&gt;"","")=INDIRECT("A" &amp; COLUMNS($E3:Q3)+2)))</f>
        <v/>
      </c>
      <c r="R3" t="str" cm="1">
        <f t="array" aca="1" ref="R3" ca="1">IF(INDIRECT("D" &amp; COLUMNS($E3:R3)+2)="","",INDIRECT("D" &amp; COLUMNS($E3:R3)+2)*(_xlfn._xlws.FILTER($B$3:$B$1002,$B$3:$B$1002&lt;&gt;"","")=INDIRECT("A" &amp; COLUMNS($E3:R3)+2)))</f>
        <v/>
      </c>
      <c r="S3" t="str" cm="1">
        <f t="array" aca="1" ref="S3" ca="1">IF(INDIRECT("D" &amp; COLUMNS($E3:S3)+2)="","",INDIRECT("D" &amp; COLUMNS($E3:S3)+2)*(_xlfn._xlws.FILTER($B$3:$B$1002,$B$3:$B$1002&lt;&gt;"","")=INDIRECT("A" &amp; COLUMNS($E3:S3)+2)))</f>
        <v/>
      </c>
      <c r="T3" t="str" cm="1">
        <f t="array" aca="1" ref="T3" ca="1">IF(INDIRECT("D" &amp; COLUMNS($E3:T3)+2)="","",INDIRECT("D" &amp; COLUMNS($E3:T3)+2)*(_xlfn._xlws.FILTER($B$3:$B$1002,$B$3:$B$1002&lt;&gt;"","")=INDIRECT("A" &amp; COLUMNS($E3:T3)+2)))</f>
        <v/>
      </c>
      <c r="U3" t="str" cm="1">
        <f t="array" aca="1" ref="U3" ca="1">IF(INDIRECT("D" &amp; COLUMNS($E3:U3)+2)="","",INDIRECT("D" &amp; COLUMNS($E3:U3)+2)*(_xlfn._xlws.FILTER($B$3:$B$1002,$B$3:$B$1002&lt;&gt;"","")=INDIRECT("A" &amp; COLUMNS($E3:U3)+2)))</f>
        <v/>
      </c>
      <c r="V3" t="str" cm="1">
        <f t="array" aca="1" ref="V3" ca="1">IF(INDIRECT("D" &amp; COLUMNS($E3:V3)+2)="","",INDIRECT("D" &amp; COLUMNS($E3:V3)+2)*(_xlfn._xlws.FILTER($B$3:$B$1002,$B$3:$B$1002&lt;&gt;"","")=INDIRECT("A" &amp; COLUMNS($E3:V3)+2)))</f>
        <v/>
      </c>
      <c r="W3" t="str" cm="1">
        <f t="array" aca="1" ref="W3" ca="1">IF(INDIRECT("D" &amp; COLUMNS($E3:W3)+2)="","",INDIRECT("D" &amp; COLUMNS($E3:W3)+2)*(_xlfn._xlws.FILTER($B$3:$B$1002,$B$3:$B$1002&lt;&gt;"","")=INDIRECT("A" &amp; COLUMNS($E3:W3)+2)))</f>
        <v/>
      </c>
      <c r="X3" t="str" cm="1">
        <f t="array" aca="1" ref="X3" ca="1">IF(INDIRECT("D" &amp; COLUMNS($E3:X3)+2)="","",INDIRECT("D" &amp; COLUMNS($E3:X3)+2)*(_xlfn._xlws.FILTER($B$3:$B$1002,$B$3:$B$1002&lt;&gt;"","")=INDIRECT("A" &amp; COLUMNS($E3:X3)+2)))</f>
        <v/>
      </c>
      <c r="Y3" t="str" cm="1">
        <f t="array" aca="1" ref="Y3" ca="1">IF(INDIRECT("D" &amp; COLUMNS($E3:Y3)+2)="","",INDIRECT("D" &amp; COLUMNS($E3:Y3)+2)*(_xlfn._xlws.FILTER($B$3:$B$1002,$B$3:$B$1002&lt;&gt;"","")=INDIRECT("A" &amp; COLUMNS($E3:Y3)+2)))</f>
        <v/>
      </c>
      <c r="Z3" t="str" cm="1">
        <f t="array" aca="1" ref="Z3" ca="1">IF(INDIRECT("D" &amp; COLUMNS($E3:Z3)+2)="","",INDIRECT("D" &amp; COLUMNS($E3:Z3)+2)*(_xlfn._xlws.FILTER($B$3:$B$1002,$B$3:$B$1002&lt;&gt;"","")=INDIRECT("A" &amp; COLUMNS($E3:Z3)+2)))</f>
        <v/>
      </c>
      <c r="AA3">
        <f ca="1">IF(E3="","",SUM(E3:Z3))</f>
        <v>1</v>
      </c>
      <c r="AC3" cm="1">
        <f t="array" ref="AC3">SQRT(_xlfn.VAR.S(IF($B$1:$B$1002=A3,$C$1:$C$1002)))</f>
        <v>3917.1252523278149</v>
      </c>
    </row>
    <row r="4" spans="1:29" x14ac:dyDescent="0.25">
      <c r="A4">
        <v>3.3</v>
      </c>
      <c r="B4">
        <v>3.3</v>
      </c>
      <c r="C4">
        <v>253326</v>
      </c>
      <c r="D4" cm="1">
        <f t="array" ref="D4">IF(OR(CurveFitting!$N$9="1/y²",CurveFitting!$N$9="1/y"),
IF(A4="","",AVERAGE(IF($B$1:$B$1002=A4,ABS($C$1:$C$1002)))),
IF(CurveFitting!$N$9="1/SD²",IF(A4="","",_xlfn.VAR.S(IF($B$1:$B$1002=A4,$C$1:$C$1002))),
IF(CurveFitting!$N$9="None",IF(A4&lt;&gt;"",1,""),"")))</f>
        <v>1</v>
      </c>
      <c r="E4">
        <f ca="1"/>
        <v>0</v>
      </c>
      <c r="F4">
        <f ca="1"/>
        <v>1</v>
      </c>
      <c r="G4">
        <f ca="1"/>
        <v>0</v>
      </c>
      <c r="H4">
        <f ca="1"/>
        <v>0</v>
      </c>
      <c r="I4">
        <f ca="1"/>
        <v>0</v>
      </c>
      <c r="J4">
        <f ca="1"/>
        <v>0</v>
      </c>
      <c r="K4">
        <f ca="1"/>
        <v>0</v>
      </c>
      <c r="L4">
        <f ca="1"/>
        <v>0</v>
      </c>
      <c r="M4">
        <f ca="1"/>
        <v>0</v>
      </c>
      <c r="N4">
        <f ca="1"/>
        <v>0</v>
      </c>
      <c r="O4">
        <f ca="1"/>
        <v>0</v>
      </c>
      <c r="AA4">
        <f t="shared" ref="AA4:AA67" ca="1" si="0">IF(E4="","",SUM(E4:Z4))</f>
        <v>1</v>
      </c>
      <c r="AC4" cm="1">
        <f t="array" ref="AC4">SQRT(_xlfn.VAR.S(IF($B$1:$B$1002=A4,$C$1:$C$1002)))</f>
        <v>4912.197813976587</v>
      </c>
    </row>
    <row r="5" spans="1:29" x14ac:dyDescent="0.25">
      <c r="A5">
        <v>1.1000000000000001</v>
      </c>
      <c r="B5">
        <v>1.1000000000000001</v>
      </c>
      <c r="C5">
        <v>245961</v>
      </c>
      <c r="D5" cm="1">
        <f t="array" ref="D5">IF(OR(CurveFitting!$N$9="1/y²",CurveFitting!$N$9="1/y"),
IF(A5="","",AVERAGE(IF($B$1:$B$1002=A5,ABS($C$1:$C$1002)))),
IF(CurveFitting!$N$9="1/SD²",IF(A5="","",_xlfn.VAR.S(IF($B$1:$B$1002=A5,$C$1:$C$1002))),
IF(CurveFitting!$N$9="None",IF(A5&lt;&gt;"",1,""),"")))</f>
        <v>1</v>
      </c>
      <c r="E5">
        <f ca="1"/>
        <v>0</v>
      </c>
      <c r="F5">
        <f ca="1"/>
        <v>0</v>
      </c>
      <c r="G5">
        <f ca="1"/>
        <v>1</v>
      </c>
      <c r="H5">
        <f ca="1"/>
        <v>0</v>
      </c>
      <c r="I5">
        <f ca="1"/>
        <v>0</v>
      </c>
      <c r="J5">
        <f ca="1"/>
        <v>0</v>
      </c>
      <c r="K5">
        <f ca="1"/>
        <v>0</v>
      </c>
      <c r="L5">
        <f ca="1"/>
        <v>0</v>
      </c>
      <c r="M5">
        <f ca="1"/>
        <v>0</v>
      </c>
      <c r="N5">
        <f ca="1"/>
        <v>0</v>
      </c>
      <c r="O5">
        <f ca="1"/>
        <v>0</v>
      </c>
      <c r="AA5">
        <f t="shared" ca="1" si="0"/>
        <v>1</v>
      </c>
      <c r="AC5" cm="1">
        <f t="array" ref="AC5">SQRT(_xlfn.VAR.S(IF($B$1:$B$1002=A5,$C$1:$C$1002)))</f>
        <v>4497.8866241084079</v>
      </c>
    </row>
    <row r="6" spans="1:29" x14ac:dyDescent="0.25">
      <c r="A6">
        <v>0.4</v>
      </c>
      <c r="B6">
        <v>0.4</v>
      </c>
      <c r="C6">
        <v>215166</v>
      </c>
      <c r="D6" cm="1">
        <f t="array" ref="D6">IF(OR(CurveFitting!$N$9="1/y²",CurveFitting!$N$9="1/y"),
IF(A6="","",AVERAGE(IF($B$1:$B$1002=A6,ABS($C$1:$C$1002)))),
IF(CurveFitting!$N$9="1/SD²",IF(A6="","",_xlfn.VAR.S(IF($B$1:$B$1002=A6,$C$1:$C$1002))),
IF(CurveFitting!$N$9="None",IF(A6&lt;&gt;"",1,""),"")))</f>
        <v>1</v>
      </c>
      <c r="E6">
        <f ca="1"/>
        <v>0</v>
      </c>
      <c r="F6">
        <f ca="1"/>
        <v>0</v>
      </c>
      <c r="G6">
        <f ca="1"/>
        <v>0</v>
      </c>
      <c r="H6">
        <f ca="1"/>
        <v>1</v>
      </c>
      <c r="I6">
        <f ca="1"/>
        <v>0</v>
      </c>
      <c r="J6">
        <f ca="1"/>
        <v>0</v>
      </c>
      <c r="K6">
        <f ca="1"/>
        <v>0</v>
      </c>
      <c r="L6">
        <f ca="1"/>
        <v>0</v>
      </c>
      <c r="M6">
        <f ca="1"/>
        <v>0</v>
      </c>
      <c r="N6">
        <f ca="1"/>
        <v>0</v>
      </c>
      <c r="O6">
        <f ca="1"/>
        <v>0</v>
      </c>
      <c r="AA6">
        <f t="shared" ca="1" si="0"/>
        <v>1</v>
      </c>
      <c r="AC6" cm="1">
        <f t="array" ref="AC6">SQRT(_xlfn.VAR.S(IF($B$1:$B$1002=A6,$C$1:$C$1002)))</f>
        <v>14615.173723555154</v>
      </c>
    </row>
    <row r="7" spans="1:29" x14ac:dyDescent="0.25">
      <c r="A7">
        <v>0.1</v>
      </c>
      <c r="B7">
        <v>0.1</v>
      </c>
      <c r="C7">
        <v>139013</v>
      </c>
      <c r="D7" cm="1">
        <f t="array" ref="D7">IF(OR(CurveFitting!$N$9="1/y²",CurveFitting!$N$9="1/y"),
IF(A7="","",AVERAGE(IF($B$1:$B$1002=A7,ABS($C$1:$C$1002)))),
IF(CurveFitting!$N$9="1/SD²",IF(A7="","",_xlfn.VAR.S(IF($B$1:$B$1002=A7,$C$1:$C$1002))),
IF(CurveFitting!$N$9="None",IF(A7&lt;&gt;"",1,""),"")))</f>
        <v>1</v>
      </c>
      <c r="E7">
        <f ca="1"/>
        <v>0</v>
      </c>
      <c r="F7">
        <f ca="1"/>
        <v>0</v>
      </c>
      <c r="G7">
        <f ca="1"/>
        <v>0</v>
      </c>
      <c r="H7">
        <f ca="1"/>
        <v>0</v>
      </c>
      <c r="I7">
        <f ca="1"/>
        <v>1</v>
      </c>
      <c r="J7">
        <f ca="1"/>
        <v>0</v>
      </c>
      <c r="K7">
        <f ca="1"/>
        <v>0</v>
      </c>
      <c r="L7">
        <f ca="1"/>
        <v>0</v>
      </c>
      <c r="M7">
        <f ca="1"/>
        <v>0</v>
      </c>
      <c r="N7">
        <f ca="1"/>
        <v>0</v>
      </c>
      <c r="O7">
        <f ca="1"/>
        <v>0</v>
      </c>
      <c r="AA7">
        <f t="shared" ca="1" si="0"/>
        <v>1</v>
      </c>
      <c r="AC7" cm="1">
        <f t="array" ref="AC7">SQRT(_xlfn.VAR.S(IF($B$1:$B$1002=A7,$C$1:$C$1002)))</f>
        <v>17788.463566609902</v>
      </c>
    </row>
    <row r="8" spans="1:29" x14ac:dyDescent="0.25">
      <c r="A8">
        <v>4.1132000000000002E-2</v>
      </c>
      <c r="B8">
        <v>4.1132000000000002E-2</v>
      </c>
      <c r="C8">
        <v>69616</v>
      </c>
      <c r="D8" cm="1">
        <f t="array" ref="D8">IF(OR(CurveFitting!$N$9="1/y²",CurveFitting!$N$9="1/y"),
IF(A8="","",AVERAGE(IF($B$1:$B$1002=A8,ABS($C$1:$C$1002)))),
IF(CurveFitting!$N$9="1/SD²",IF(A8="","",_xlfn.VAR.S(IF($B$1:$B$1002=A8,$C$1:$C$1002))),
IF(CurveFitting!$N$9="None",IF(A8&lt;&gt;"",1,""),"")))</f>
        <v>1</v>
      </c>
      <c r="E8">
        <f ca="1"/>
        <v>0</v>
      </c>
      <c r="F8">
        <f ca="1"/>
        <v>0</v>
      </c>
      <c r="G8">
        <f ca="1"/>
        <v>0</v>
      </c>
      <c r="H8">
        <f ca="1"/>
        <v>0</v>
      </c>
      <c r="I8">
        <f ca="1"/>
        <v>0</v>
      </c>
      <c r="J8">
        <f ca="1"/>
        <v>1</v>
      </c>
      <c r="K8">
        <f ca="1"/>
        <v>0</v>
      </c>
      <c r="L8">
        <f ca="1"/>
        <v>0</v>
      </c>
      <c r="M8">
        <f ca="1"/>
        <v>0</v>
      </c>
      <c r="N8">
        <f ca="1"/>
        <v>0</v>
      </c>
      <c r="O8">
        <f ca="1"/>
        <v>0</v>
      </c>
      <c r="AA8">
        <f t="shared" ca="1" si="0"/>
        <v>1</v>
      </c>
      <c r="AC8" cm="1">
        <f t="array" ref="AC8">SQRT(_xlfn.VAR.S(IF($B$1:$B$1002=A8,$C$1:$C$1002)))</f>
        <v>15263.354683090418</v>
      </c>
    </row>
    <row r="9" spans="1:29" x14ac:dyDescent="0.25">
      <c r="A9">
        <v>1.3709000000000001E-2</v>
      </c>
      <c r="B9">
        <v>1.3709000000000001E-2</v>
      </c>
      <c r="C9">
        <v>46895</v>
      </c>
      <c r="D9" cm="1">
        <f t="array" ref="D9">IF(OR(CurveFitting!$N$9="1/y²",CurveFitting!$N$9="1/y"),
IF(A9="","",AVERAGE(IF($B$1:$B$1002=A9,ABS($C$1:$C$1002)))),
IF(CurveFitting!$N$9="1/SD²",IF(A9="","",_xlfn.VAR.S(IF($B$1:$B$1002=A9,$C$1:$C$1002))),
IF(CurveFitting!$N$9="None",IF(A9&lt;&gt;"",1,""),"")))</f>
        <v>1</v>
      </c>
      <c r="E9">
        <f ca="1"/>
        <v>0</v>
      </c>
      <c r="F9">
        <f ca="1"/>
        <v>0</v>
      </c>
      <c r="G9">
        <f ca="1"/>
        <v>0</v>
      </c>
      <c r="H9">
        <f ca="1"/>
        <v>0</v>
      </c>
      <c r="I9">
        <f ca="1"/>
        <v>0</v>
      </c>
      <c r="J9">
        <f ca="1"/>
        <v>0</v>
      </c>
      <c r="K9">
        <f ca="1"/>
        <v>1</v>
      </c>
      <c r="L9">
        <f ca="1"/>
        <v>0</v>
      </c>
      <c r="M9">
        <f ca="1"/>
        <v>0</v>
      </c>
      <c r="N9">
        <f ca="1"/>
        <v>0</v>
      </c>
      <c r="O9">
        <f ca="1"/>
        <v>0</v>
      </c>
      <c r="AA9">
        <f t="shared" ca="1" si="0"/>
        <v>1</v>
      </c>
      <c r="AC9" cm="1">
        <f t="array" ref="AC9">SQRT(_xlfn.VAR.S(IF($B$1:$B$1002=A9,$C$1:$C$1002)))</f>
        <v>8155.4831355501065</v>
      </c>
    </row>
    <row r="10" spans="1:29" x14ac:dyDescent="0.25">
      <c r="A10">
        <v>4.5690000000000001E-3</v>
      </c>
      <c r="B10">
        <v>4.5690000000000001E-3</v>
      </c>
      <c r="C10">
        <v>39885</v>
      </c>
      <c r="D10" cm="1">
        <f t="array" ref="D10">IF(OR(CurveFitting!$N$9="1/y²",CurveFitting!$N$9="1/y"),
IF(A10="","",AVERAGE(IF($B$1:$B$1002=A10,ABS($C$1:$C$1002)))),
IF(CurveFitting!$N$9="1/SD²",IF(A10="","",_xlfn.VAR.S(IF($B$1:$B$1002=A10,$C$1:$C$1002))),
IF(CurveFitting!$N$9="None",IF(A10&lt;&gt;"",1,""),"")))</f>
        <v>1</v>
      </c>
      <c r="E10">
        <f ca="1"/>
        <v>0</v>
      </c>
      <c r="F10">
        <f ca="1"/>
        <v>0</v>
      </c>
      <c r="G10">
        <f ca="1"/>
        <v>0</v>
      </c>
      <c r="H10">
        <f ca="1"/>
        <v>0</v>
      </c>
      <c r="I10">
        <f ca="1"/>
        <v>0</v>
      </c>
      <c r="J10">
        <f ca="1"/>
        <v>0</v>
      </c>
      <c r="K10">
        <f ca="1"/>
        <v>0</v>
      </c>
      <c r="L10">
        <f ca="1"/>
        <v>1</v>
      </c>
      <c r="M10">
        <f ca="1"/>
        <v>0</v>
      </c>
      <c r="N10">
        <f ca="1"/>
        <v>0</v>
      </c>
      <c r="O10">
        <f ca="1"/>
        <v>0</v>
      </c>
      <c r="AA10">
        <f t="shared" ca="1" si="0"/>
        <v>1</v>
      </c>
      <c r="AC10" cm="1">
        <f t="array" ref="AC10">SQRT(_xlfn.VAR.S(IF($B$1:$B$1002=A10,$C$1:$C$1002)))</f>
        <v>3478.8053189233938</v>
      </c>
    </row>
    <row r="11" spans="1:29" x14ac:dyDescent="0.25">
      <c r="A11">
        <v>1.523E-3</v>
      </c>
      <c r="B11">
        <v>1.523E-3</v>
      </c>
      <c r="C11">
        <v>38186</v>
      </c>
      <c r="D11" cm="1">
        <f t="array" ref="D11">IF(OR(CurveFitting!$N$9="1/y²",CurveFitting!$N$9="1/y"),
IF(A11="","",AVERAGE(IF($B$1:$B$1002=A11,ABS($C$1:$C$1002)))),
IF(CurveFitting!$N$9="1/SD²",IF(A11="","",_xlfn.VAR.S(IF($B$1:$B$1002=A11,$C$1:$C$1002))),
IF(CurveFitting!$N$9="None",IF(A11&lt;&gt;"",1,""),"")))</f>
        <v>1</v>
      </c>
      <c r="E11">
        <f ca="1"/>
        <v>0</v>
      </c>
      <c r="F11">
        <f ca="1"/>
        <v>0</v>
      </c>
      <c r="G11">
        <f ca="1"/>
        <v>0</v>
      </c>
      <c r="H11">
        <f ca="1"/>
        <v>0</v>
      </c>
      <c r="I11">
        <f ca="1"/>
        <v>0</v>
      </c>
      <c r="J11">
        <f ca="1"/>
        <v>0</v>
      </c>
      <c r="K11">
        <f ca="1"/>
        <v>0</v>
      </c>
      <c r="L11">
        <f ca="1"/>
        <v>0</v>
      </c>
      <c r="M11">
        <f ca="1"/>
        <v>1</v>
      </c>
      <c r="N11">
        <f ca="1"/>
        <v>0</v>
      </c>
      <c r="O11">
        <f ca="1"/>
        <v>0</v>
      </c>
      <c r="AA11">
        <f t="shared" ca="1" si="0"/>
        <v>1</v>
      </c>
      <c r="AC11" cm="1">
        <f t="array" ref="AC11">SQRT(_xlfn.VAR.S(IF($B$1:$B$1002=A11,$C$1:$C$1002)))</f>
        <v>2384.8202953071936</v>
      </c>
    </row>
    <row r="12" spans="1:29" x14ac:dyDescent="0.25">
      <c r="A12">
        <v>5.0759600000000002E-4</v>
      </c>
      <c r="B12">
        <v>5.0759600000000002E-4</v>
      </c>
      <c r="C12">
        <v>37122</v>
      </c>
      <c r="D12" cm="1">
        <f t="array" ref="D12">IF(OR(CurveFitting!$N$9="1/y²",CurveFitting!$N$9="1/y"),
IF(A12="","",AVERAGE(IF($B$1:$B$1002=A12,ABS($C$1:$C$1002)))),
IF(CurveFitting!$N$9="1/SD²",IF(A12="","",_xlfn.VAR.S(IF($B$1:$B$1002=A12,$C$1:$C$1002))),
IF(CurveFitting!$N$9="None",IF(A12&lt;&gt;"",1,""),"")))</f>
        <v>1</v>
      </c>
      <c r="E12">
        <f ca="1"/>
        <v>0</v>
      </c>
      <c r="F12">
        <f ca="1"/>
        <v>0</v>
      </c>
      <c r="G12">
        <f ca="1"/>
        <v>0</v>
      </c>
      <c r="H12">
        <f ca="1"/>
        <v>0</v>
      </c>
      <c r="I12">
        <f ca="1"/>
        <v>0</v>
      </c>
      <c r="J12">
        <f ca="1"/>
        <v>0</v>
      </c>
      <c r="K12">
        <f ca="1"/>
        <v>0</v>
      </c>
      <c r="L12">
        <f ca="1"/>
        <v>0</v>
      </c>
      <c r="M12">
        <f ca="1"/>
        <v>0</v>
      </c>
      <c r="N12">
        <f ca="1"/>
        <v>1</v>
      </c>
      <c r="O12">
        <f ca="1"/>
        <v>0</v>
      </c>
      <c r="AA12">
        <f t="shared" ca="1" si="0"/>
        <v>1</v>
      </c>
      <c r="AC12" cm="1">
        <f t="array" ref="AC12">SQRT(_xlfn.VAR.S(IF($B$1:$B$1002=A12,$C$1:$C$1002)))</f>
        <v>1966.3858094268153</v>
      </c>
    </row>
    <row r="13" spans="1:29" x14ac:dyDescent="0.25">
      <c r="A13">
        <v>1.6918200000000001E-4</v>
      </c>
      <c r="B13">
        <v>1.6918200000000001E-4</v>
      </c>
      <c r="C13">
        <v>37906</v>
      </c>
      <c r="D13" cm="1">
        <f t="array" ref="D13">IF(OR(CurveFitting!$N$9="1/y²",CurveFitting!$N$9="1/y"),
IF(A13="","",AVERAGE(IF($B$1:$B$1002=A13,ABS($C$1:$C$1002)))),
IF(CurveFitting!$N$9="1/SD²",IF(A13="","",_xlfn.VAR.S(IF($B$1:$B$1002=A13,$C$1:$C$1002))),
IF(CurveFitting!$N$9="None",IF(A13&lt;&gt;"",1,""),"")))</f>
        <v>1</v>
      </c>
      <c r="E13">
        <f ca="1"/>
        <v>0</v>
      </c>
      <c r="F13">
        <f ca="1"/>
        <v>0</v>
      </c>
      <c r="G13">
        <f ca="1"/>
        <v>0</v>
      </c>
      <c r="H13">
        <f ca="1"/>
        <v>0</v>
      </c>
      <c r="I13">
        <f ca="1"/>
        <v>0</v>
      </c>
      <c r="J13">
        <f ca="1"/>
        <v>0</v>
      </c>
      <c r="K13">
        <f ca="1"/>
        <v>0</v>
      </c>
      <c r="L13">
        <f ca="1"/>
        <v>0</v>
      </c>
      <c r="M13">
        <f ca="1"/>
        <v>0</v>
      </c>
      <c r="N13">
        <f ca="1"/>
        <v>0</v>
      </c>
      <c r="O13">
        <f ca="1"/>
        <v>1</v>
      </c>
      <c r="AA13">
        <f t="shared" ca="1" si="0"/>
        <v>1</v>
      </c>
      <c r="AC13" cm="1">
        <f t="array" ref="AC13">SQRT(_xlfn.VAR.S(IF($B$1:$B$1002=A13,$C$1:$C$1002)))</f>
        <v>1317.2615159926108</v>
      </c>
    </row>
    <row r="14" spans="1:29" x14ac:dyDescent="0.25">
      <c r="B14">
        <v>10</v>
      </c>
      <c r="C14">
        <v>250861</v>
      </c>
      <c r="D14" t="str" cm="1">
        <f t="array" ref="D14">IF(OR(CurveFitting!$N$9="1/y²",CurveFitting!$N$9="1/y"),
IF(A14="","",AVERAGE(IF($B$1:$B$1002=A14,ABS($C$1:$C$1002)))),
IF(CurveFitting!$N$9="1/SD²",IF(A14="","",_xlfn.VAR.S(IF($B$1:$B$1002=A14,$C$1:$C$1002))),
IF(CurveFitting!$N$9="None",IF(A14&lt;&gt;"",1,""),"")))</f>
        <v/>
      </c>
      <c r="E14">
        <f ca="1"/>
        <v>1</v>
      </c>
      <c r="F14">
        <f ca="1"/>
        <v>0</v>
      </c>
      <c r="G14">
        <f ca="1"/>
        <v>0</v>
      </c>
      <c r="H14">
        <f ca="1"/>
        <v>0</v>
      </c>
      <c r="I14">
        <f ca="1"/>
        <v>0</v>
      </c>
      <c r="J14">
        <f ca="1"/>
        <v>0</v>
      </c>
      <c r="K14">
        <f ca="1"/>
        <v>0</v>
      </c>
      <c r="L14">
        <f ca="1"/>
        <v>0</v>
      </c>
      <c r="M14">
        <f ca="1"/>
        <v>0</v>
      </c>
      <c r="N14">
        <f ca="1"/>
        <v>0</v>
      </c>
      <c r="O14">
        <f ca="1"/>
        <v>0</v>
      </c>
      <c r="AA14">
        <f t="shared" ca="1" si="0"/>
        <v>1</v>
      </c>
      <c r="AC14" cm="1">
        <f t="array" ref="AC14">SQRT(_xlfn.VAR.S(IF($B$1:$B$1002=A14,$C$1:$C$1002)))</f>
        <v>0</v>
      </c>
    </row>
    <row r="15" spans="1:29" x14ac:dyDescent="0.25">
      <c r="B15">
        <v>3.3</v>
      </c>
      <c r="C15">
        <v>246928</v>
      </c>
      <c r="D15" t="str" cm="1">
        <f t="array" ref="D15">IF(OR(CurveFitting!$N$9="1/y²",CurveFitting!$N$9="1/y"),
IF(A15="","",AVERAGE(IF($B$1:$B$1002=A15,ABS($C$1:$C$1002)))),
IF(CurveFitting!$N$9="1/SD²",IF(A15="","",_xlfn.VAR.S(IF($B$1:$B$1002=A15,$C$1:$C$1002))),
IF(CurveFitting!$N$9="None",IF(A15&lt;&gt;"",1,""),"")))</f>
        <v/>
      </c>
      <c r="E15">
        <f ca="1"/>
        <v>0</v>
      </c>
      <c r="F15">
        <f ca="1"/>
        <v>1</v>
      </c>
      <c r="G15">
        <f ca="1"/>
        <v>0</v>
      </c>
      <c r="H15">
        <f ca="1"/>
        <v>0</v>
      </c>
      <c r="I15">
        <f ca="1"/>
        <v>0</v>
      </c>
      <c r="J15">
        <f ca="1"/>
        <v>0</v>
      </c>
      <c r="K15">
        <f ca="1"/>
        <v>0</v>
      </c>
      <c r="L15">
        <f ca="1"/>
        <v>0</v>
      </c>
      <c r="M15">
        <f ca="1"/>
        <v>0</v>
      </c>
      <c r="N15">
        <f ca="1"/>
        <v>0</v>
      </c>
      <c r="O15">
        <f ca="1"/>
        <v>0</v>
      </c>
      <c r="AA15">
        <f t="shared" ca="1" si="0"/>
        <v>1</v>
      </c>
      <c r="AC15" cm="1">
        <f t="array" ref="AC15">SQRT(_xlfn.VAR.S(IF($B$1:$B$1002=A15,$C$1:$C$1002)))</f>
        <v>0</v>
      </c>
    </row>
    <row r="16" spans="1:29" x14ac:dyDescent="0.25">
      <c r="B16">
        <v>1.1000000000000001</v>
      </c>
      <c r="C16">
        <v>234626</v>
      </c>
      <c r="D16" t="str" cm="1">
        <f t="array" ref="D16">IF(OR(CurveFitting!$N$9="1/y²",CurveFitting!$N$9="1/y"),
IF(A16="","",AVERAGE(IF($B$1:$B$1002=A16,ABS($C$1:$C$1002)))),
IF(CurveFitting!$N$9="1/SD²",IF(A16="","",_xlfn.VAR.S(IF($B$1:$B$1002=A16,$C$1:$C$1002))),
IF(CurveFitting!$N$9="None",IF(A16&lt;&gt;"",1,""),"")))</f>
        <v/>
      </c>
      <c r="E16">
        <f ca="1"/>
        <v>0</v>
      </c>
      <c r="F16">
        <f ca="1"/>
        <v>0</v>
      </c>
      <c r="G16">
        <f ca="1"/>
        <v>1</v>
      </c>
      <c r="H16">
        <f ca="1"/>
        <v>0</v>
      </c>
      <c r="I16">
        <f ca="1"/>
        <v>0</v>
      </c>
      <c r="J16">
        <f ca="1"/>
        <v>0</v>
      </c>
      <c r="K16">
        <f ca="1"/>
        <v>0</v>
      </c>
      <c r="L16">
        <f ca="1"/>
        <v>0</v>
      </c>
      <c r="M16">
        <f ca="1"/>
        <v>0</v>
      </c>
      <c r="N16">
        <f ca="1"/>
        <v>0</v>
      </c>
      <c r="O16">
        <f ca="1"/>
        <v>0</v>
      </c>
      <c r="AA16">
        <f t="shared" ca="1" si="0"/>
        <v>1</v>
      </c>
      <c r="AC16" cm="1">
        <f t="array" ref="AC16">SQRT(_xlfn.VAR.S(IF($B$1:$B$1002=A16,$C$1:$C$1002)))</f>
        <v>0</v>
      </c>
    </row>
    <row r="17" spans="2:29" x14ac:dyDescent="0.25">
      <c r="B17">
        <v>0.4</v>
      </c>
      <c r="C17">
        <v>196126</v>
      </c>
      <c r="D17" t="str" cm="1">
        <f t="array" ref="D17">IF(OR(CurveFitting!$N$9="1/y²",CurveFitting!$N$9="1/y"),
IF(A17="","",AVERAGE(IF($B$1:$B$1002=A17,ABS($C$1:$C$1002)))),
IF(CurveFitting!$N$9="1/SD²",IF(A17="","",_xlfn.VAR.S(IF($B$1:$B$1002=A17,$C$1:$C$1002))),
IF(CurveFitting!$N$9="None",IF(A17&lt;&gt;"",1,""),"")))</f>
        <v/>
      </c>
      <c r="E17">
        <f ca="1"/>
        <v>0</v>
      </c>
      <c r="F17">
        <f ca="1"/>
        <v>0</v>
      </c>
      <c r="G17">
        <f ca="1"/>
        <v>0</v>
      </c>
      <c r="H17">
        <f ca="1"/>
        <v>1</v>
      </c>
      <c r="I17">
        <f ca="1"/>
        <v>0</v>
      </c>
      <c r="J17">
        <f ca="1"/>
        <v>0</v>
      </c>
      <c r="K17">
        <f ca="1"/>
        <v>0</v>
      </c>
      <c r="L17">
        <f ca="1"/>
        <v>0</v>
      </c>
      <c r="M17">
        <f ca="1"/>
        <v>0</v>
      </c>
      <c r="N17">
        <f ca="1"/>
        <v>0</v>
      </c>
      <c r="O17">
        <f ca="1"/>
        <v>0</v>
      </c>
      <c r="AA17">
        <f t="shared" ca="1" si="0"/>
        <v>1</v>
      </c>
      <c r="AC17" cm="1">
        <f t="array" ref="AC17">SQRT(_xlfn.VAR.S(IF($B$1:$B$1002=A17,$C$1:$C$1002)))</f>
        <v>0</v>
      </c>
    </row>
    <row r="18" spans="2:29" x14ac:dyDescent="0.25">
      <c r="B18">
        <v>0.1</v>
      </c>
      <c r="C18">
        <v>132764</v>
      </c>
      <c r="D18" t="str" cm="1">
        <f t="array" ref="D18">IF(OR(CurveFitting!$N$9="1/y²",CurveFitting!$N$9="1/y"),
IF(A18="","",AVERAGE(IF($B$1:$B$1002=A18,ABS($C$1:$C$1002)))),
IF(CurveFitting!$N$9="1/SD²",IF(A18="","",_xlfn.VAR.S(IF($B$1:$B$1002=A18,$C$1:$C$1002))),
IF(CurveFitting!$N$9="None",IF(A18&lt;&gt;"",1,""),"")))</f>
        <v/>
      </c>
      <c r="E18">
        <f ca="1"/>
        <v>0</v>
      </c>
      <c r="F18">
        <f ca="1"/>
        <v>0</v>
      </c>
      <c r="G18">
        <f ca="1"/>
        <v>0</v>
      </c>
      <c r="H18">
        <f ca="1"/>
        <v>0</v>
      </c>
      <c r="I18">
        <f ca="1"/>
        <v>1</v>
      </c>
      <c r="J18">
        <f ca="1"/>
        <v>0</v>
      </c>
      <c r="K18">
        <f ca="1"/>
        <v>0</v>
      </c>
      <c r="L18">
        <f ca="1"/>
        <v>0</v>
      </c>
      <c r="M18">
        <f ca="1"/>
        <v>0</v>
      </c>
      <c r="N18">
        <f ca="1"/>
        <v>0</v>
      </c>
      <c r="O18">
        <f ca="1"/>
        <v>0</v>
      </c>
      <c r="AA18">
        <f t="shared" ca="1" si="0"/>
        <v>1</v>
      </c>
    </row>
    <row r="19" spans="2:29" x14ac:dyDescent="0.25">
      <c r="B19">
        <v>4.1132000000000002E-2</v>
      </c>
      <c r="C19">
        <v>67667</v>
      </c>
      <c r="D19" t="str" cm="1">
        <f t="array" ref="D19">IF(OR(CurveFitting!$N$9="1/y²",CurveFitting!$N$9="1/y"),
IF(A19="","",AVERAGE(IF($B$1:$B$1002=A19,ABS($C$1:$C$1002)))),
IF(CurveFitting!$N$9="1/SD²",IF(A19="","",_xlfn.VAR.S(IF($B$1:$B$1002=A19,$C$1:$C$1002))),
IF(CurveFitting!$N$9="None",IF(A19&lt;&gt;"",1,""),"")))</f>
        <v/>
      </c>
      <c r="E19">
        <f ca="1"/>
        <v>0</v>
      </c>
      <c r="F19">
        <f ca="1"/>
        <v>0</v>
      </c>
      <c r="G19">
        <f ca="1"/>
        <v>0</v>
      </c>
      <c r="H19">
        <f ca="1"/>
        <v>0</v>
      </c>
      <c r="I19">
        <f ca="1"/>
        <v>0</v>
      </c>
      <c r="J19">
        <f ca="1"/>
        <v>1</v>
      </c>
      <c r="K19">
        <f ca="1"/>
        <v>0</v>
      </c>
      <c r="L19">
        <f ca="1"/>
        <v>0</v>
      </c>
      <c r="M19">
        <f ca="1"/>
        <v>0</v>
      </c>
      <c r="N19">
        <f ca="1"/>
        <v>0</v>
      </c>
      <c r="O19">
        <f ca="1"/>
        <v>0</v>
      </c>
      <c r="AA19">
        <f t="shared" ca="1" si="0"/>
        <v>1</v>
      </c>
    </row>
    <row r="20" spans="2:29" x14ac:dyDescent="0.25">
      <c r="B20">
        <v>1.3709000000000001E-2</v>
      </c>
      <c r="C20">
        <v>39827</v>
      </c>
      <c r="D20" t="str" cm="1">
        <f t="array" ref="D20">IF(OR(CurveFitting!$N$9="1/y²",CurveFitting!$N$9="1/y"),
IF(A20="","",AVERAGE(IF($B$1:$B$1002=A20,ABS($C$1:$C$1002)))),
IF(CurveFitting!$N$9="1/SD²",IF(A20="","",_xlfn.VAR.S(IF($B$1:$B$1002=A20,$C$1:$C$1002))),
IF(CurveFitting!$N$9="None",IF(A20&lt;&gt;"",1,""),"")))</f>
        <v/>
      </c>
      <c r="E20">
        <f ca="1"/>
        <v>0</v>
      </c>
      <c r="F20">
        <f ca="1"/>
        <v>0</v>
      </c>
      <c r="G20">
        <f ca="1"/>
        <v>0</v>
      </c>
      <c r="H20">
        <f ca="1"/>
        <v>0</v>
      </c>
      <c r="I20">
        <f ca="1"/>
        <v>0</v>
      </c>
      <c r="J20">
        <f ca="1"/>
        <v>0</v>
      </c>
      <c r="K20">
        <f ca="1"/>
        <v>1</v>
      </c>
      <c r="L20">
        <f ca="1"/>
        <v>0</v>
      </c>
      <c r="M20">
        <f ca="1"/>
        <v>0</v>
      </c>
      <c r="N20">
        <f ca="1"/>
        <v>0</v>
      </c>
      <c r="O20">
        <f ca="1"/>
        <v>0</v>
      </c>
      <c r="AA20">
        <f t="shared" ca="1" si="0"/>
        <v>1</v>
      </c>
    </row>
    <row r="21" spans="2:29" x14ac:dyDescent="0.25">
      <c r="B21">
        <v>4.5690000000000001E-3</v>
      </c>
      <c r="C21">
        <v>38453</v>
      </c>
      <c r="D21" t="str" cm="1">
        <f t="array" ref="D21">IF(OR(CurveFitting!$N$9="1/y²",CurveFitting!$N$9="1/y"),
IF(A21="","",AVERAGE(IF($B$1:$B$1002=A21,ABS($C$1:$C$1002)))),
IF(CurveFitting!$N$9="1/SD²",IF(A21="","",_xlfn.VAR.S(IF($B$1:$B$1002=A21,$C$1:$C$1002))),
IF(CurveFitting!$N$9="None",IF(A21&lt;&gt;"",1,""),"")))</f>
        <v/>
      </c>
      <c r="E21">
        <f ca="1"/>
        <v>0</v>
      </c>
      <c r="F21">
        <f ca="1"/>
        <v>0</v>
      </c>
      <c r="G21">
        <f ca="1"/>
        <v>0</v>
      </c>
      <c r="H21">
        <f ca="1"/>
        <v>0</v>
      </c>
      <c r="I21">
        <f ca="1"/>
        <v>0</v>
      </c>
      <c r="J21">
        <f ca="1"/>
        <v>0</v>
      </c>
      <c r="K21">
        <f ca="1"/>
        <v>0</v>
      </c>
      <c r="L21">
        <f ca="1"/>
        <v>1</v>
      </c>
      <c r="M21">
        <f ca="1"/>
        <v>0</v>
      </c>
      <c r="N21">
        <f ca="1"/>
        <v>0</v>
      </c>
      <c r="O21">
        <f ca="1"/>
        <v>0</v>
      </c>
      <c r="AA21">
        <f t="shared" ca="1" si="0"/>
        <v>1</v>
      </c>
    </row>
    <row r="22" spans="2:29" x14ac:dyDescent="0.25">
      <c r="B22">
        <v>1.523E-3</v>
      </c>
      <c r="C22">
        <v>35248</v>
      </c>
      <c r="D22" t="str" cm="1">
        <f t="array" ref="D22">IF(OR(CurveFitting!$N$9="1/y²",CurveFitting!$N$9="1/y"),
IF(A22="","",AVERAGE(IF($B$1:$B$1002=A22,ABS($C$1:$C$1002)))),
IF(CurveFitting!$N$9="1/SD²",IF(A22="","",_xlfn.VAR.S(IF($B$1:$B$1002=A22,$C$1:$C$1002))),
IF(CurveFitting!$N$9="None",IF(A22&lt;&gt;"",1,""),"")))</f>
        <v/>
      </c>
      <c r="E22">
        <f ca="1"/>
        <v>0</v>
      </c>
      <c r="F22">
        <f ca="1"/>
        <v>0</v>
      </c>
      <c r="G22">
        <f ca="1"/>
        <v>0</v>
      </c>
      <c r="H22">
        <f ca="1"/>
        <v>0</v>
      </c>
      <c r="I22">
        <f ca="1"/>
        <v>0</v>
      </c>
      <c r="J22">
        <f ca="1"/>
        <v>0</v>
      </c>
      <c r="K22">
        <f ca="1"/>
        <v>0</v>
      </c>
      <c r="L22">
        <f ca="1"/>
        <v>0</v>
      </c>
      <c r="M22">
        <f ca="1"/>
        <v>1</v>
      </c>
      <c r="N22">
        <f ca="1"/>
        <v>0</v>
      </c>
      <c r="O22">
        <f ca="1"/>
        <v>0</v>
      </c>
      <c r="AA22">
        <f t="shared" ca="1" si="0"/>
        <v>1</v>
      </c>
    </row>
    <row r="23" spans="2:29" x14ac:dyDescent="0.25">
      <c r="B23">
        <v>5.0759600000000002E-4</v>
      </c>
      <c r="C23">
        <v>33665</v>
      </c>
      <c r="D23" t="str" cm="1">
        <f t="array" ref="D23">IF(OR(CurveFitting!$N$9="1/y²",CurveFitting!$N$9="1/y"),
IF(A23="","",AVERAGE(IF($B$1:$B$1002=A23,ABS($C$1:$C$1002)))),
IF(CurveFitting!$N$9="1/SD²",IF(A23="","",_xlfn.VAR.S(IF($B$1:$B$1002=A23,$C$1:$C$1002))),
IF(CurveFitting!$N$9="None",IF(A23&lt;&gt;"",1,""),"")))</f>
        <v/>
      </c>
      <c r="E23">
        <f ca="1"/>
        <v>0</v>
      </c>
      <c r="F23">
        <f ca="1"/>
        <v>0</v>
      </c>
      <c r="G23">
        <f ca="1"/>
        <v>0</v>
      </c>
      <c r="H23">
        <f ca="1"/>
        <v>0</v>
      </c>
      <c r="I23">
        <f ca="1"/>
        <v>0</v>
      </c>
      <c r="J23">
        <f ca="1"/>
        <v>0</v>
      </c>
      <c r="K23">
        <f ca="1"/>
        <v>0</v>
      </c>
      <c r="L23">
        <f ca="1"/>
        <v>0</v>
      </c>
      <c r="M23">
        <f ca="1"/>
        <v>0</v>
      </c>
      <c r="N23">
        <f ca="1"/>
        <v>1</v>
      </c>
      <c r="O23">
        <f ca="1"/>
        <v>0</v>
      </c>
      <c r="AA23">
        <f t="shared" ca="1" si="0"/>
        <v>1</v>
      </c>
    </row>
    <row r="24" spans="2:29" x14ac:dyDescent="0.25">
      <c r="B24">
        <v>1.6918200000000001E-4</v>
      </c>
      <c r="C24">
        <v>35083</v>
      </c>
      <c r="D24" t="str" cm="1">
        <f t="array" ref="D24">IF(OR(CurveFitting!$N$9="1/y²",CurveFitting!$N$9="1/y"),
IF(A24="","",AVERAGE(IF($B$1:$B$1002=A24,ABS($C$1:$C$1002)))),
IF(CurveFitting!$N$9="1/SD²",IF(A24="","",_xlfn.VAR.S(IF($B$1:$B$1002=A24,$C$1:$C$1002))),
IF(CurveFitting!$N$9="None",IF(A24&lt;&gt;"",1,""),"")))</f>
        <v/>
      </c>
      <c r="E24">
        <f ca="1"/>
        <v>0</v>
      </c>
      <c r="F24">
        <f ca="1"/>
        <v>0</v>
      </c>
      <c r="G24">
        <f ca="1"/>
        <v>0</v>
      </c>
      <c r="H24">
        <f ca="1"/>
        <v>0</v>
      </c>
      <c r="I24">
        <f ca="1"/>
        <v>0</v>
      </c>
      <c r="J24">
        <f ca="1"/>
        <v>0</v>
      </c>
      <c r="K24">
        <f ca="1"/>
        <v>0</v>
      </c>
      <c r="L24">
        <f ca="1"/>
        <v>0</v>
      </c>
      <c r="M24">
        <f ca="1"/>
        <v>0</v>
      </c>
      <c r="N24">
        <f ca="1"/>
        <v>0</v>
      </c>
      <c r="O24">
        <f ca="1"/>
        <v>1</v>
      </c>
      <c r="AA24">
        <f t="shared" ca="1" si="0"/>
        <v>1</v>
      </c>
    </row>
    <row r="25" spans="2:29" x14ac:dyDescent="0.25">
      <c r="B25">
        <v>10</v>
      </c>
      <c r="C25">
        <v>248586</v>
      </c>
      <c r="D25" t="str" cm="1">
        <f t="array" ref="D25">IF(OR(CurveFitting!$N$9="1/y²",CurveFitting!$N$9="1/y"),
IF(A25="","",AVERAGE(IF($B$1:$B$1002=A25,ABS($C$1:$C$1002)))),
IF(CurveFitting!$N$9="1/SD²",IF(A25="","",_xlfn.VAR.S(IF($B$1:$B$1002=A25,$C$1:$C$1002))),
IF(CurveFitting!$N$9="None",IF(A25&lt;&gt;"",1,""),"")))</f>
        <v/>
      </c>
      <c r="E25">
        <f ca="1"/>
        <v>1</v>
      </c>
      <c r="F25">
        <f ca="1"/>
        <v>0</v>
      </c>
      <c r="G25">
        <f ca="1"/>
        <v>0</v>
      </c>
      <c r="H25">
        <f ca="1"/>
        <v>0</v>
      </c>
      <c r="I25">
        <f ca="1"/>
        <v>0</v>
      </c>
      <c r="J25">
        <f ca="1"/>
        <v>0</v>
      </c>
      <c r="K25">
        <f ca="1"/>
        <v>0</v>
      </c>
      <c r="L25">
        <f ca="1"/>
        <v>0</v>
      </c>
      <c r="M25">
        <f ca="1"/>
        <v>0</v>
      </c>
      <c r="N25">
        <f ca="1"/>
        <v>0</v>
      </c>
      <c r="O25">
        <f ca="1"/>
        <v>0</v>
      </c>
      <c r="AA25">
        <f t="shared" ca="1" si="0"/>
        <v>1</v>
      </c>
    </row>
    <row r="26" spans="2:29" x14ac:dyDescent="0.25">
      <c r="B26">
        <v>3.3</v>
      </c>
      <c r="C26">
        <v>248230</v>
      </c>
      <c r="D26" t="str" cm="1">
        <f t="array" ref="D26">IF(OR(CurveFitting!$N$9="1/y²",CurveFitting!$N$9="1/y"),
IF(A26="","",AVERAGE(IF($B$1:$B$1002=A26,ABS($C$1:$C$1002)))),
IF(CurveFitting!$N$9="1/SD²",IF(A26="","",_xlfn.VAR.S(IF($B$1:$B$1002=A26,$C$1:$C$1002))),
IF(CurveFitting!$N$9="None",IF(A26&lt;&gt;"",1,""),"")))</f>
        <v/>
      </c>
      <c r="E26">
        <f ca="1"/>
        <v>0</v>
      </c>
      <c r="F26">
        <f ca="1"/>
        <v>1</v>
      </c>
      <c r="G26">
        <f ca="1"/>
        <v>0</v>
      </c>
      <c r="H26">
        <f ca="1"/>
        <v>0</v>
      </c>
      <c r="I26">
        <f ca="1"/>
        <v>0</v>
      </c>
      <c r="J26">
        <f ca="1"/>
        <v>0</v>
      </c>
      <c r="K26">
        <f ca="1"/>
        <v>0</v>
      </c>
      <c r="L26">
        <f ca="1"/>
        <v>0</v>
      </c>
      <c r="M26">
        <f ca="1"/>
        <v>0</v>
      </c>
      <c r="N26">
        <f ca="1"/>
        <v>0</v>
      </c>
      <c r="O26">
        <f ca="1"/>
        <v>0</v>
      </c>
      <c r="AA26">
        <f t="shared" ca="1" si="0"/>
        <v>1</v>
      </c>
    </row>
    <row r="27" spans="2:29" x14ac:dyDescent="0.25">
      <c r="B27">
        <v>1.1000000000000001</v>
      </c>
      <c r="C27">
        <v>237086</v>
      </c>
      <c r="D27" t="str" cm="1">
        <f t="array" ref="D27">IF(OR(CurveFitting!$N$9="1/y²",CurveFitting!$N$9="1/y"),
IF(A27="","",AVERAGE(IF($B$1:$B$1002=A27,ABS($C$1:$C$1002)))),
IF(CurveFitting!$N$9="1/SD²",IF(A27="","",_xlfn.VAR.S(IF($B$1:$B$1002=A27,$C$1:$C$1002))),
IF(CurveFitting!$N$9="None",IF(A27&lt;&gt;"",1,""),"")))</f>
        <v/>
      </c>
      <c r="E27">
        <f ca="1"/>
        <v>0</v>
      </c>
      <c r="F27">
        <f ca="1"/>
        <v>0</v>
      </c>
      <c r="G27">
        <f ca="1"/>
        <v>1</v>
      </c>
      <c r="H27">
        <f ca="1"/>
        <v>0</v>
      </c>
      <c r="I27">
        <f ca="1"/>
        <v>0</v>
      </c>
      <c r="J27">
        <f ca="1"/>
        <v>0</v>
      </c>
      <c r="K27">
        <f ca="1"/>
        <v>0</v>
      </c>
      <c r="L27">
        <f ca="1"/>
        <v>0</v>
      </c>
      <c r="M27">
        <f ca="1"/>
        <v>0</v>
      </c>
      <c r="N27">
        <f ca="1"/>
        <v>0</v>
      </c>
      <c r="O27">
        <f ca="1"/>
        <v>0</v>
      </c>
      <c r="AA27">
        <f t="shared" ca="1" si="0"/>
        <v>1</v>
      </c>
    </row>
    <row r="28" spans="2:29" x14ac:dyDescent="0.25">
      <c r="B28">
        <v>0.4</v>
      </c>
      <c r="C28">
        <v>198891</v>
      </c>
      <c r="D28" t="str" cm="1">
        <f t="array" ref="D28">IF(OR(CurveFitting!$N$9="1/y²",CurveFitting!$N$9="1/y"),
IF(A28="","",AVERAGE(IF($B$1:$B$1002=A28,ABS($C$1:$C$1002)))),
IF(CurveFitting!$N$9="1/SD²",IF(A28="","",_xlfn.VAR.S(IF($B$1:$B$1002=A28,$C$1:$C$1002))),
IF(CurveFitting!$N$9="None",IF(A28&lt;&gt;"",1,""),"")))</f>
        <v/>
      </c>
      <c r="E28">
        <f ca="1"/>
        <v>0</v>
      </c>
      <c r="F28">
        <f ca="1"/>
        <v>0</v>
      </c>
      <c r="G28">
        <f ca="1"/>
        <v>0</v>
      </c>
      <c r="H28">
        <f ca="1"/>
        <v>1</v>
      </c>
      <c r="I28">
        <f ca="1"/>
        <v>0</v>
      </c>
      <c r="J28">
        <f ca="1"/>
        <v>0</v>
      </c>
      <c r="K28">
        <f ca="1"/>
        <v>0</v>
      </c>
      <c r="L28">
        <f ca="1"/>
        <v>0</v>
      </c>
      <c r="M28">
        <f ca="1"/>
        <v>0</v>
      </c>
      <c r="N28">
        <f ca="1"/>
        <v>0</v>
      </c>
      <c r="O28">
        <f ca="1"/>
        <v>0</v>
      </c>
      <c r="AA28">
        <f t="shared" ca="1" si="0"/>
        <v>1</v>
      </c>
    </row>
    <row r="29" spans="2:29" x14ac:dyDescent="0.25">
      <c r="B29">
        <v>0.1</v>
      </c>
      <c r="C29">
        <v>130695</v>
      </c>
      <c r="D29" t="str" cm="1">
        <f t="array" ref="D29">IF(OR(CurveFitting!$N$9="1/y²",CurveFitting!$N$9="1/y"),
IF(A29="","",AVERAGE(IF($B$1:$B$1002=A29,ABS($C$1:$C$1002)))),
IF(CurveFitting!$N$9="1/SD²",IF(A29="","",_xlfn.VAR.S(IF($B$1:$B$1002=A29,$C$1:$C$1002))),
IF(CurveFitting!$N$9="None",IF(A29&lt;&gt;"",1,""),"")))</f>
        <v/>
      </c>
      <c r="E29">
        <f ca="1"/>
        <v>0</v>
      </c>
      <c r="F29">
        <f ca="1"/>
        <v>0</v>
      </c>
      <c r="G29">
        <f ca="1"/>
        <v>0</v>
      </c>
      <c r="H29">
        <f ca="1"/>
        <v>0</v>
      </c>
      <c r="I29">
        <f ca="1"/>
        <v>1</v>
      </c>
      <c r="J29">
        <f ca="1"/>
        <v>0</v>
      </c>
      <c r="K29">
        <f ca="1"/>
        <v>0</v>
      </c>
      <c r="L29">
        <f ca="1"/>
        <v>0</v>
      </c>
      <c r="M29">
        <f ca="1"/>
        <v>0</v>
      </c>
      <c r="N29">
        <f ca="1"/>
        <v>0</v>
      </c>
      <c r="O29">
        <f ca="1"/>
        <v>0</v>
      </c>
      <c r="AA29">
        <f t="shared" ca="1" si="0"/>
        <v>1</v>
      </c>
    </row>
    <row r="30" spans="2:29" x14ac:dyDescent="0.25">
      <c r="B30">
        <v>4.1132000000000002E-2</v>
      </c>
      <c r="C30">
        <v>65419</v>
      </c>
      <c r="D30" t="str" cm="1">
        <f t="array" ref="D30">IF(OR(CurveFitting!$N$9="1/y²",CurveFitting!$N$9="1/y"),
IF(A30="","",AVERAGE(IF($B$1:$B$1002=A30,ABS($C$1:$C$1002)))),
IF(CurveFitting!$N$9="1/SD²",IF(A30="","",_xlfn.VAR.S(IF($B$1:$B$1002=A30,$C$1:$C$1002))),
IF(CurveFitting!$N$9="None",IF(A30&lt;&gt;"",1,""),"")))</f>
        <v/>
      </c>
      <c r="E30">
        <f ca="1"/>
        <v>0</v>
      </c>
      <c r="F30">
        <f ca="1"/>
        <v>0</v>
      </c>
      <c r="G30">
        <f ca="1"/>
        <v>0</v>
      </c>
      <c r="H30">
        <f ca="1"/>
        <v>0</v>
      </c>
      <c r="I30">
        <f ca="1"/>
        <v>0</v>
      </c>
      <c r="J30">
        <f ca="1"/>
        <v>1</v>
      </c>
      <c r="K30">
        <f ca="1"/>
        <v>0</v>
      </c>
      <c r="L30">
        <f ca="1"/>
        <v>0</v>
      </c>
      <c r="M30">
        <f ca="1"/>
        <v>0</v>
      </c>
      <c r="N30">
        <f ca="1"/>
        <v>0</v>
      </c>
      <c r="O30">
        <f ca="1"/>
        <v>0</v>
      </c>
      <c r="AA30">
        <f t="shared" ca="1" si="0"/>
        <v>1</v>
      </c>
    </row>
    <row r="31" spans="2:29" x14ac:dyDescent="0.25">
      <c r="B31">
        <v>1.3709000000000001E-2</v>
      </c>
      <c r="C31">
        <v>43024</v>
      </c>
      <c r="D31" t="str" cm="1">
        <f t="array" ref="D31">IF(OR(CurveFitting!$N$9="1/y²",CurveFitting!$N$9="1/y"),
IF(A31="","",AVERAGE(IF($B$1:$B$1002=A31,ABS($C$1:$C$1002)))),
IF(CurveFitting!$N$9="1/SD²",IF(A31="","",_xlfn.VAR.S(IF($B$1:$B$1002=A31,$C$1:$C$1002))),
IF(CurveFitting!$N$9="None",IF(A31&lt;&gt;"",1,""),"")))</f>
        <v/>
      </c>
      <c r="E31">
        <f ca="1"/>
        <v>0</v>
      </c>
      <c r="F31">
        <f ca="1"/>
        <v>0</v>
      </c>
      <c r="G31">
        <f ca="1"/>
        <v>0</v>
      </c>
      <c r="H31">
        <f ca="1"/>
        <v>0</v>
      </c>
      <c r="I31">
        <f ca="1"/>
        <v>0</v>
      </c>
      <c r="J31">
        <f ca="1"/>
        <v>0</v>
      </c>
      <c r="K31">
        <f ca="1"/>
        <v>1</v>
      </c>
      <c r="L31">
        <f ca="1"/>
        <v>0</v>
      </c>
      <c r="M31">
        <f ca="1"/>
        <v>0</v>
      </c>
      <c r="N31">
        <f ca="1"/>
        <v>0</v>
      </c>
      <c r="O31">
        <f ca="1"/>
        <v>0</v>
      </c>
      <c r="AA31">
        <f t="shared" ca="1" si="0"/>
        <v>1</v>
      </c>
    </row>
    <row r="32" spans="2:29" x14ac:dyDescent="0.25">
      <c r="B32">
        <v>4.5690000000000001E-3</v>
      </c>
      <c r="C32">
        <v>36095</v>
      </c>
      <c r="D32" t="str" cm="1">
        <f t="array" ref="D32">IF(OR(CurveFitting!$N$9="1/y²",CurveFitting!$N$9="1/y"),
IF(A32="","",AVERAGE(IF($B$1:$B$1002=A32,ABS($C$1:$C$1002)))),
IF(CurveFitting!$N$9="1/SD²",IF(A32="","",_xlfn.VAR.S(IF($B$1:$B$1002=A32,$C$1:$C$1002))),
IF(CurveFitting!$N$9="None",IF(A32&lt;&gt;"",1,""),"")))</f>
        <v/>
      </c>
      <c r="E32">
        <f ca="1"/>
        <v>0</v>
      </c>
      <c r="F32">
        <f ca="1"/>
        <v>0</v>
      </c>
      <c r="G32">
        <f ca="1"/>
        <v>0</v>
      </c>
      <c r="H32">
        <f ca="1"/>
        <v>0</v>
      </c>
      <c r="I32">
        <f ca="1"/>
        <v>0</v>
      </c>
      <c r="J32">
        <f ca="1"/>
        <v>0</v>
      </c>
      <c r="K32">
        <f ca="1"/>
        <v>0</v>
      </c>
      <c r="L32">
        <f ca="1"/>
        <v>1</v>
      </c>
      <c r="M32">
        <f ca="1"/>
        <v>0</v>
      </c>
      <c r="N32">
        <f ca="1"/>
        <v>0</v>
      </c>
      <c r="O32">
        <f ca="1"/>
        <v>0</v>
      </c>
      <c r="AA32">
        <f t="shared" ca="1" si="0"/>
        <v>1</v>
      </c>
    </row>
    <row r="33" spans="2:27" x14ac:dyDescent="0.25">
      <c r="B33">
        <v>1.523E-3</v>
      </c>
      <c r="C33">
        <v>34988</v>
      </c>
      <c r="D33" t="str" cm="1">
        <f t="array" ref="D33">IF(OR(CurveFitting!$N$9="1/y²",CurveFitting!$N$9="1/y"),
IF(A33="","",AVERAGE(IF($B$1:$B$1002=A33,ABS($C$1:$C$1002)))),
IF(CurveFitting!$N$9="1/SD²",IF(A33="","",_xlfn.VAR.S(IF($B$1:$B$1002=A33,$C$1:$C$1002))),
IF(CurveFitting!$N$9="None",IF(A33&lt;&gt;"",1,""),"")))</f>
        <v/>
      </c>
      <c r="E33">
        <f ca="1"/>
        <v>0</v>
      </c>
      <c r="F33">
        <f ca="1"/>
        <v>0</v>
      </c>
      <c r="G33">
        <f ca="1"/>
        <v>0</v>
      </c>
      <c r="H33">
        <f ca="1"/>
        <v>0</v>
      </c>
      <c r="I33">
        <f ca="1"/>
        <v>0</v>
      </c>
      <c r="J33">
        <f ca="1"/>
        <v>0</v>
      </c>
      <c r="K33">
        <f ca="1"/>
        <v>0</v>
      </c>
      <c r="L33">
        <f ca="1"/>
        <v>0</v>
      </c>
      <c r="M33">
        <f ca="1"/>
        <v>1</v>
      </c>
      <c r="N33">
        <f ca="1"/>
        <v>0</v>
      </c>
      <c r="O33">
        <f ca="1"/>
        <v>0</v>
      </c>
      <c r="AA33">
        <f t="shared" ca="1" si="0"/>
        <v>1</v>
      </c>
    </row>
    <row r="34" spans="2:27" x14ac:dyDescent="0.25">
      <c r="B34">
        <v>5.0759600000000002E-4</v>
      </c>
      <c r="C34">
        <v>34774</v>
      </c>
      <c r="D34" t="str" cm="1">
        <f t="array" ref="D34">IF(OR(CurveFitting!$N$9="1/y²",CurveFitting!$N$9="1/y"),
IF(A34="","",AVERAGE(IF($B$1:$B$1002=A34,ABS($C$1:$C$1002)))),
IF(CurveFitting!$N$9="1/SD²",IF(A34="","",_xlfn.VAR.S(IF($B$1:$B$1002=A34,$C$1:$C$1002))),
IF(CurveFitting!$N$9="None",IF(A34&lt;&gt;"",1,""),"")))</f>
        <v/>
      </c>
      <c r="E34">
        <f ca="1"/>
        <v>0</v>
      </c>
      <c r="F34">
        <f ca="1"/>
        <v>0</v>
      </c>
      <c r="G34">
        <f ca="1"/>
        <v>0</v>
      </c>
      <c r="H34">
        <f ca="1"/>
        <v>0</v>
      </c>
      <c r="I34">
        <f ca="1"/>
        <v>0</v>
      </c>
      <c r="J34">
        <f ca="1"/>
        <v>0</v>
      </c>
      <c r="K34">
        <f ca="1"/>
        <v>0</v>
      </c>
      <c r="L34">
        <f ca="1"/>
        <v>0</v>
      </c>
      <c r="M34">
        <f ca="1"/>
        <v>0</v>
      </c>
      <c r="N34">
        <f ca="1"/>
        <v>1</v>
      </c>
      <c r="O34">
        <f ca="1"/>
        <v>0</v>
      </c>
      <c r="AA34">
        <f t="shared" ca="1" si="0"/>
        <v>1</v>
      </c>
    </row>
    <row r="35" spans="2:27" x14ac:dyDescent="0.25">
      <c r="B35">
        <v>1.6918200000000001E-4</v>
      </c>
      <c r="C35">
        <v>36187</v>
      </c>
      <c r="D35" t="str" cm="1">
        <f t="array" ref="D35">IF(OR(CurveFitting!$N$9="1/y²",CurveFitting!$N$9="1/y"),
IF(A35="","",AVERAGE(IF($B$1:$B$1002=A35,ABS($C$1:$C$1002)))),
IF(CurveFitting!$N$9="1/SD²",IF(A35="","",_xlfn.VAR.S(IF($B$1:$B$1002=A35,$C$1:$C$1002))),
IF(CurveFitting!$N$9="None",IF(A35&lt;&gt;"",1,""),"")))</f>
        <v/>
      </c>
      <c r="E35">
        <f ca="1"/>
        <v>0</v>
      </c>
      <c r="F35">
        <f ca="1"/>
        <v>0</v>
      </c>
      <c r="G35">
        <f ca="1"/>
        <v>0</v>
      </c>
      <c r="H35">
        <f ca="1"/>
        <v>0</v>
      </c>
      <c r="I35">
        <f ca="1"/>
        <v>0</v>
      </c>
      <c r="J35">
        <f ca="1"/>
        <v>0</v>
      </c>
      <c r="K35">
        <f ca="1"/>
        <v>0</v>
      </c>
      <c r="L35">
        <f ca="1"/>
        <v>0</v>
      </c>
      <c r="M35">
        <f ca="1"/>
        <v>0</v>
      </c>
      <c r="N35">
        <f ca="1"/>
        <v>0</v>
      </c>
      <c r="O35">
        <f ca="1"/>
        <v>1</v>
      </c>
      <c r="AA35">
        <f t="shared" ca="1" si="0"/>
        <v>1</v>
      </c>
    </row>
    <row r="36" spans="2:27" x14ac:dyDescent="0.25">
      <c r="B36">
        <v>10</v>
      </c>
      <c r="C36">
        <v>243102</v>
      </c>
      <c r="D36" t="str" cm="1">
        <f t="array" ref="D36">IF(OR(CurveFitting!$N$9="1/y²",CurveFitting!$N$9="1/y"),
IF(A36="","",AVERAGE(IF($B$1:$B$1002=A36,ABS($C$1:$C$1002)))),
IF(CurveFitting!$N$9="1/SD²",IF(A36="","",_xlfn.VAR.S(IF($B$1:$B$1002=A36,$C$1:$C$1002))),
IF(CurveFitting!$N$9="None",IF(A36&lt;&gt;"",1,""),"")))</f>
        <v/>
      </c>
      <c r="E36">
        <f ca="1"/>
        <v>1</v>
      </c>
      <c r="F36">
        <f ca="1"/>
        <v>0</v>
      </c>
      <c r="G36">
        <f ca="1"/>
        <v>0</v>
      </c>
      <c r="H36">
        <f ca="1"/>
        <v>0</v>
      </c>
      <c r="I36">
        <f ca="1"/>
        <v>0</v>
      </c>
      <c r="J36">
        <f ca="1"/>
        <v>0</v>
      </c>
      <c r="K36">
        <f ca="1"/>
        <v>0</v>
      </c>
      <c r="L36">
        <f ca="1"/>
        <v>0</v>
      </c>
      <c r="M36">
        <f ca="1"/>
        <v>0</v>
      </c>
      <c r="N36">
        <f ca="1"/>
        <v>0</v>
      </c>
      <c r="O36">
        <f ca="1"/>
        <v>0</v>
      </c>
      <c r="AA36">
        <f t="shared" ca="1" si="0"/>
        <v>1</v>
      </c>
    </row>
    <row r="37" spans="2:27" x14ac:dyDescent="0.25">
      <c r="B37">
        <v>3.3</v>
      </c>
      <c r="C37">
        <v>239653</v>
      </c>
      <c r="D37" t="str" cm="1">
        <f t="array" ref="D37">IF(OR(CurveFitting!$N$9="1/y²",CurveFitting!$N$9="1/y"),
IF(A37="","",AVERAGE(IF($B$1:$B$1002=A37,ABS($C$1:$C$1002)))),
IF(CurveFitting!$N$9="1/SD²",IF(A37="","",_xlfn.VAR.S(IF($B$1:$B$1002=A37,$C$1:$C$1002))),
IF(CurveFitting!$N$9="None",IF(A37&lt;&gt;"",1,""),"")))</f>
        <v/>
      </c>
      <c r="E37">
        <f ca="1"/>
        <v>0</v>
      </c>
      <c r="F37">
        <f ca="1"/>
        <v>1</v>
      </c>
      <c r="G37">
        <f ca="1"/>
        <v>0</v>
      </c>
      <c r="H37">
        <f ca="1"/>
        <v>0</v>
      </c>
      <c r="I37">
        <f ca="1"/>
        <v>0</v>
      </c>
      <c r="J37">
        <f ca="1"/>
        <v>0</v>
      </c>
      <c r="K37">
        <f ca="1"/>
        <v>0</v>
      </c>
      <c r="L37">
        <f ca="1"/>
        <v>0</v>
      </c>
      <c r="M37">
        <f ca="1"/>
        <v>0</v>
      </c>
      <c r="N37">
        <f ca="1"/>
        <v>0</v>
      </c>
      <c r="O37">
        <f ca="1"/>
        <v>0</v>
      </c>
      <c r="AA37">
        <f t="shared" ca="1" si="0"/>
        <v>1</v>
      </c>
    </row>
    <row r="38" spans="2:27" x14ac:dyDescent="0.25">
      <c r="B38">
        <v>1.1000000000000001</v>
      </c>
      <c r="C38">
        <v>231570</v>
      </c>
      <c r="D38" t="str" cm="1">
        <f t="array" ref="D38">IF(OR(CurveFitting!$N$9="1/y²",CurveFitting!$N$9="1/y"),
IF(A38="","",AVERAGE(IF($B$1:$B$1002=A38,ABS($C$1:$C$1002)))),
IF(CurveFitting!$N$9="1/SD²",IF(A38="","",_xlfn.VAR.S(IF($B$1:$B$1002=A38,$C$1:$C$1002))),
IF(CurveFitting!$N$9="None",IF(A38&lt;&gt;"",1,""),"")))</f>
        <v/>
      </c>
      <c r="E38">
        <f ca="1"/>
        <v>0</v>
      </c>
      <c r="F38">
        <f ca="1"/>
        <v>0</v>
      </c>
      <c r="G38">
        <f ca="1"/>
        <v>1</v>
      </c>
      <c r="H38">
        <f ca="1"/>
        <v>0</v>
      </c>
      <c r="I38">
        <f ca="1"/>
        <v>0</v>
      </c>
      <c r="J38">
        <f ca="1"/>
        <v>0</v>
      </c>
      <c r="K38">
        <f ca="1"/>
        <v>0</v>
      </c>
      <c r="L38">
        <f ca="1"/>
        <v>0</v>
      </c>
      <c r="M38">
        <f ca="1"/>
        <v>0</v>
      </c>
      <c r="N38">
        <f ca="1"/>
        <v>0</v>
      </c>
      <c r="O38">
        <f ca="1"/>
        <v>0</v>
      </c>
      <c r="AA38">
        <f t="shared" ca="1" si="0"/>
        <v>1</v>
      </c>
    </row>
    <row r="39" spans="2:27" x14ac:dyDescent="0.25">
      <c r="B39">
        <v>0.4</v>
      </c>
      <c r="C39">
        <v>194383</v>
      </c>
      <c r="D39" t="str" cm="1">
        <f t="array" ref="D39">IF(OR(CurveFitting!$N$9="1/y²",CurveFitting!$N$9="1/y"),
IF(A39="","",AVERAGE(IF($B$1:$B$1002=A39,ABS($C$1:$C$1002)))),
IF(CurveFitting!$N$9="1/SD²",IF(A39="","",_xlfn.VAR.S(IF($B$1:$B$1002=A39,$C$1:$C$1002))),
IF(CurveFitting!$N$9="None",IF(A39&lt;&gt;"",1,""),"")))</f>
        <v/>
      </c>
      <c r="E39">
        <f ca="1"/>
        <v>0</v>
      </c>
      <c r="F39">
        <f ca="1"/>
        <v>0</v>
      </c>
      <c r="G39">
        <f ca="1"/>
        <v>0</v>
      </c>
      <c r="H39">
        <f ca="1"/>
        <v>1</v>
      </c>
      <c r="I39">
        <f ca="1"/>
        <v>0</v>
      </c>
      <c r="J39">
        <f ca="1"/>
        <v>0</v>
      </c>
      <c r="K39">
        <f ca="1"/>
        <v>0</v>
      </c>
      <c r="L39">
        <f ca="1"/>
        <v>0</v>
      </c>
      <c r="M39">
        <f ca="1"/>
        <v>0</v>
      </c>
      <c r="N39">
        <f ca="1"/>
        <v>0</v>
      </c>
      <c r="O39">
        <f ca="1"/>
        <v>0</v>
      </c>
      <c r="AA39">
        <f t="shared" ca="1" si="0"/>
        <v>1</v>
      </c>
    </row>
    <row r="40" spans="2:27" x14ac:dyDescent="0.25">
      <c r="B40">
        <v>0.1</v>
      </c>
      <c r="C40">
        <v>136276</v>
      </c>
      <c r="D40" t="str" cm="1">
        <f t="array" ref="D40">IF(OR(CurveFitting!$N$9="1/y²",CurveFitting!$N$9="1/y"),
IF(A40="","",AVERAGE(IF($B$1:$B$1002=A40,ABS($C$1:$C$1002)))),
IF(CurveFitting!$N$9="1/SD²",IF(A40="","",_xlfn.VAR.S(IF($B$1:$B$1002=A40,$C$1:$C$1002))),
IF(CurveFitting!$N$9="None",IF(A40&lt;&gt;"",1,""),"")))</f>
        <v/>
      </c>
      <c r="E40">
        <f ca="1"/>
        <v>0</v>
      </c>
      <c r="F40">
        <f ca="1"/>
        <v>0</v>
      </c>
      <c r="G40">
        <f ca="1"/>
        <v>0</v>
      </c>
      <c r="H40">
        <f ca="1"/>
        <v>0</v>
      </c>
      <c r="I40">
        <f ca="1"/>
        <v>1</v>
      </c>
      <c r="J40">
        <f ca="1"/>
        <v>0</v>
      </c>
      <c r="K40">
        <f ca="1"/>
        <v>0</v>
      </c>
      <c r="L40">
        <f ca="1"/>
        <v>0</v>
      </c>
      <c r="M40">
        <f ca="1"/>
        <v>0</v>
      </c>
      <c r="N40">
        <f ca="1"/>
        <v>0</v>
      </c>
      <c r="O40">
        <f ca="1"/>
        <v>0</v>
      </c>
      <c r="AA40">
        <f t="shared" ca="1" si="0"/>
        <v>1</v>
      </c>
    </row>
    <row r="41" spans="2:27" x14ac:dyDescent="0.25">
      <c r="B41">
        <v>4.1132000000000002E-2</v>
      </c>
      <c r="C41">
        <v>65139</v>
      </c>
      <c r="D41" t="str" cm="1">
        <f t="array" ref="D41">IF(OR(CurveFitting!$N$9="1/y²",CurveFitting!$N$9="1/y"),
IF(A41="","",AVERAGE(IF($B$1:$B$1002=A41,ABS($C$1:$C$1002)))),
IF(CurveFitting!$N$9="1/SD²",IF(A41="","",_xlfn.VAR.S(IF($B$1:$B$1002=A41,$C$1:$C$1002))),
IF(CurveFitting!$N$9="None",IF(A41&lt;&gt;"",1,""),"")))</f>
        <v/>
      </c>
      <c r="E41">
        <f ca="1"/>
        <v>0</v>
      </c>
      <c r="F41">
        <f ca="1"/>
        <v>0</v>
      </c>
      <c r="G41">
        <f ca="1"/>
        <v>0</v>
      </c>
      <c r="H41">
        <f ca="1"/>
        <v>0</v>
      </c>
      <c r="I41">
        <f ca="1"/>
        <v>0</v>
      </c>
      <c r="J41">
        <f ca="1"/>
        <v>1</v>
      </c>
      <c r="K41">
        <f ca="1"/>
        <v>0</v>
      </c>
      <c r="L41">
        <f ca="1"/>
        <v>0</v>
      </c>
      <c r="M41">
        <f ca="1"/>
        <v>0</v>
      </c>
      <c r="N41">
        <f ca="1"/>
        <v>0</v>
      </c>
      <c r="O41">
        <f ca="1"/>
        <v>0</v>
      </c>
      <c r="AA41">
        <f t="shared" ca="1" si="0"/>
        <v>1</v>
      </c>
    </row>
    <row r="42" spans="2:27" x14ac:dyDescent="0.25">
      <c r="B42">
        <v>1.3709000000000001E-2</v>
      </c>
      <c r="C42">
        <v>44597</v>
      </c>
      <c r="D42" t="str" cm="1">
        <f t="array" ref="D42">IF(OR(CurveFitting!$N$9="1/y²",CurveFitting!$N$9="1/y"),
IF(A42="","",AVERAGE(IF($B$1:$B$1002=A42,ABS($C$1:$C$1002)))),
IF(CurveFitting!$N$9="1/SD²",IF(A42="","",_xlfn.VAR.S(IF($B$1:$B$1002=A42,$C$1:$C$1002))),
IF(CurveFitting!$N$9="None",IF(A42&lt;&gt;"",1,""),"")))</f>
        <v/>
      </c>
      <c r="E42">
        <f ca="1"/>
        <v>0</v>
      </c>
      <c r="F42">
        <f ca="1"/>
        <v>0</v>
      </c>
      <c r="G42">
        <f ca="1"/>
        <v>0</v>
      </c>
      <c r="H42">
        <f ca="1"/>
        <v>0</v>
      </c>
      <c r="I42">
        <f ca="1"/>
        <v>0</v>
      </c>
      <c r="J42">
        <f ca="1"/>
        <v>0</v>
      </c>
      <c r="K42">
        <f ca="1"/>
        <v>1</v>
      </c>
      <c r="L42">
        <f ca="1"/>
        <v>0</v>
      </c>
      <c r="M42">
        <f ca="1"/>
        <v>0</v>
      </c>
      <c r="N42">
        <f ca="1"/>
        <v>0</v>
      </c>
      <c r="O42">
        <f ca="1"/>
        <v>0</v>
      </c>
      <c r="AA42">
        <f t="shared" ca="1" si="0"/>
        <v>1</v>
      </c>
    </row>
    <row r="43" spans="2:27" x14ac:dyDescent="0.25">
      <c r="B43">
        <v>4.5690000000000001E-3</v>
      </c>
      <c r="C43">
        <v>38164</v>
      </c>
      <c r="D43" t="str" cm="1">
        <f t="array" ref="D43">IF(OR(CurveFitting!$N$9="1/y²",CurveFitting!$N$9="1/y"),
IF(A43="","",AVERAGE(IF($B$1:$B$1002=A43,ABS($C$1:$C$1002)))),
IF(CurveFitting!$N$9="1/SD²",IF(A43="","",_xlfn.VAR.S(IF($B$1:$B$1002=A43,$C$1:$C$1002))),
IF(CurveFitting!$N$9="None",IF(A43&lt;&gt;"",1,""),"")))</f>
        <v/>
      </c>
      <c r="E43">
        <f ca="1"/>
        <v>0</v>
      </c>
      <c r="F43">
        <f ca="1"/>
        <v>0</v>
      </c>
      <c r="G43">
        <f ca="1"/>
        <v>0</v>
      </c>
      <c r="H43">
        <f ca="1"/>
        <v>0</v>
      </c>
      <c r="I43">
        <f ca="1"/>
        <v>0</v>
      </c>
      <c r="J43">
        <f ca="1"/>
        <v>0</v>
      </c>
      <c r="K43">
        <f ca="1"/>
        <v>0</v>
      </c>
      <c r="L43">
        <f ca="1"/>
        <v>1</v>
      </c>
      <c r="M43">
        <f ca="1"/>
        <v>0</v>
      </c>
      <c r="N43">
        <f ca="1"/>
        <v>0</v>
      </c>
      <c r="O43">
        <f ca="1"/>
        <v>0</v>
      </c>
      <c r="AA43">
        <f t="shared" ca="1" si="0"/>
        <v>1</v>
      </c>
    </row>
    <row r="44" spans="2:27" x14ac:dyDescent="0.25">
      <c r="B44">
        <v>1.523E-3</v>
      </c>
      <c r="C44">
        <v>35768</v>
      </c>
      <c r="D44" t="str" cm="1">
        <f t="array" ref="D44">IF(OR(CurveFitting!$N$9="1/y²",CurveFitting!$N$9="1/y"),
IF(A44="","",AVERAGE(IF($B$1:$B$1002=A44,ABS($C$1:$C$1002)))),
IF(CurveFitting!$N$9="1/SD²",IF(A44="","",_xlfn.VAR.S(IF($B$1:$B$1002=A44,$C$1:$C$1002))),
IF(CurveFitting!$N$9="None",IF(A44&lt;&gt;"",1,""),"")))</f>
        <v/>
      </c>
      <c r="E44">
        <f ca="1"/>
        <v>0</v>
      </c>
      <c r="F44">
        <f ca="1"/>
        <v>0</v>
      </c>
      <c r="G44">
        <f ca="1"/>
        <v>0</v>
      </c>
      <c r="H44">
        <f ca="1"/>
        <v>0</v>
      </c>
      <c r="I44">
        <f ca="1"/>
        <v>0</v>
      </c>
      <c r="J44">
        <f ca="1"/>
        <v>0</v>
      </c>
      <c r="K44">
        <f ca="1"/>
        <v>0</v>
      </c>
      <c r="L44">
        <f ca="1"/>
        <v>0</v>
      </c>
      <c r="M44">
        <f ca="1"/>
        <v>1</v>
      </c>
      <c r="N44">
        <f ca="1"/>
        <v>0</v>
      </c>
      <c r="O44">
        <f ca="1"/>
        <v>0</v>
      </c>
      <c r="AA44">
        <f t="shared" ca="1" si="0"/>
        <v>1</v>
      </c>
    </row>
    <row r="45" spans="2:27" x14ac:dyDescent="0.25">
      <c r="B45">
        <v>5.0759600000000002E-4</v>
      </c>
      <c r="C45">
        <v>34499</v>
      </c>
      <c r="D45" t="str" cm="1">
        <f t="array" ref="D45">IF(OR(CurveFitting!$N$9="1/y²",CurveFitting!$N$9="1/y"),
IF(A45="","",AVERAGE(IF($B$1:$B$1002=A45,ABS($C$1:$C$1002)))),
IF(CurveFitting!$N$9="1/SD²",IF(A45="","",_xlfn.VAR.S(IF($B$1:$B$1002=A45,$C$1:$C$1002))),
IF(CurveFitting!$N$9="None",IF(A45&lt;&gt;"",1,""),"")))</f>
        <v/>
      </c>
      <c r="E45">
        <f ca="1"/>
        <v>0</v>
      </c>
      <c r="F45">
        <f ca="1"/>
        <v>0</v>
      </c>
      <c r="G45">
        <f ca="1"/>
        <v>0</v>
      </c>
      <c r="H45">
        <f ca="1"/>
        <v>0</v>
      </c>
      <c r="I45">
        <f ca="1"/>
        <v>0</v>
      </c>
      <c r="J45">
        <f ca="1"/>
        <v>0</v>
      </c>
      <c r="K45">
        <f ca="1"/>
        <v>0</v>
      </c>
      <c r="L45">
        <f ca="1"/>
        <v>0</v>
      </c>
      <c r="M45">
        <f ca="1"/>
        <v>0</v>
      </c>
      <c r="N45">
        <f ca="1"/>
        <v>1</v>
      </c>
      <c r="O45">
        <f ca="1"/>
        <v>0</v>
      </c>
      <c r="AA45">
        <f t="shared" ca="1" si="0"/>
        <v>1</v>
      </c>
    </row>
    <row r="46" spans="2:27" x14ac:dyDescent="0.25">
      <c r="B46">
        <v>1.6918200000000001E-4</v>
      </c>
      <c r="C46">
        <v>35113</v>
      </c>
      <c r="D46" t="str" cm="1">
        <f t="array" ref="D46">IF(OR(CurveFitting!$N$9="1/y²",CurveFitting!$N$9="1/y"),
IF(A46="","",AVERAGE(IF($B$1:$B$1002=A46,ABS($C$1:$C$1002)))),
IF(CurveFitting!$N$9="1/SD²",IF(A46="","",_xlfn.VAR.S(IF($B$1:$B$1002=A46,$C$1:$C$1002))),
IF(CurveFitting!$N$9="None",IF(A46&lt;&gt;"",1,""),"")))</f>
        <v/>
      </c>
      <c r="E46">
        <f ca="1"/>
        <v>0</v>
      </c>
      <c r="F46">
        <f ca="1"/>
        <v>0</v>
      </c>
      <c r="G46">
        <f ca="1"/>
        <v>0</v>
      </c>
      <c r="H46">
        <f ca="1"/>
        <v>0</v>
      </c>
      <c r="I46">
        <f ca="1"/>
        <v>0</v>
      </c>
      <c r="J46">
        <f ca="1"/>
        <v>0</v>
      </c>
      <c r="K46">
        <f ca="1"/>
        <v>0</v>
      </c>
      <c r="L46">
        <f ca="1"/>
        <v>0</v>
      </c>
      <c r="M46">
        <f ca="1"/>
        <v>0</v>
      </c>
      <c r="N46">
        <f ca="1"/>
        <v>0</v>
      </c>
      <c r="O46">
        <f ca="1"/>
        <v>1</v>
      </c>
      <c r="AA46">
        <f t="shared" ca="1" si="0"/>
        <v>1</v>
      </c>
    </row>
    <row r="47" spans="2:27" x14ac:dyDescent="0.25">
      <c r="B47">
        <v>10</v>
      </c>
      <c r="C47">
        <v>251885</v>
      </c>
      <c r="D47" t="str" cm="1">
        <f t="array" ref="D47">IF(OR(CurveFitting!$N$9="1/y²",CurveFitting!$N$9="1/y"),
IF(A47="","",AVERAGE(IF($B$1:$B$1002=A47,ABS($C$1:$C$1002)))),
IF(CurveFitting!$N$9="1/SD²",IF(A47="","",_xlfn.VAR.S(IF($B$1:$B$1002=A47,$C$1:$C$1002))),
IF(CurveFitting!$N$9="None",IF(A47&lt;&gt;"",1,""),"")))</f>
        <v/>
      </c>
      <c r="E47">
        <f ca="1"/>
        <v>1</v>
      </c>
      <c r="F47">
        <f ca="1"/>
        <v>0</v>
      </c>
      <c r="G47">
        <f ca="1"/>
        <v>0</v>
      </c>
      <c r="H47">
        <f ca="1"/>
        <v>0</v>
      </c>
      <c r="I47">
        <f ca="1"/>
        <v>0</v>
      </c>
      <c r="J47">
        <f ca="1"/>
        <v>0</v>
      </c>
      <c r="K47">
        <f ca="1"/>
        <v>0</v>
      </c>
      <c r="L47">
        <f ca="1"/>
        <v>0</v>
      </c>
      <c r="M47">
        <f ca="1"/>
        <v>0</v>
      </c>
      <c r="N47">
        <f ca="1"/>
        <v>0</v>
      </c>
      <c r="O47">
        <f ca="1"/>
        <v>0</v>
      </c>
      <c r="AA47">
        <f t="shared" ca="1" si="0"/>
        <v>1</v>
      </c>
    </row>
    <row r="48" spans="2:27" x14ac:dyDescent="0.25">
      <c r="B48">
        <v>3.3</v>
      </c>
      <c r="C48">
        <v>243161</v>
      </c>
      <c r="D48" t="str" cm="1">
        <f t="array" ref="D48">IF(OR(CurveFitting!$N$9="1/y²",CurveFitting!$N$9="1/y"),
IF(A48="","",AVERAGE(IF($B$1:$B$1002=A48,ABS($C$1:$C$1002)))),
IF(CurveFitting!$N$9="1/SD²",IF(A48="","",_xlfn.VAR.S(IF($B$1:$B$1002=A48,$C$1:$C$1002))),
IF(CurveFitting!$N$9="None",IF(A48&lt;&gt;"",1,""),"")))</f>
        <v/>
      </c>
      <c r="E48">
        <f ca="1"/>
        <v>0</v>
      </c>
      <c r="F48">
        <f ca="1"/>
        <v>1</v>
      </c>
      <c r="G48">
        <f ca="1"/>
        <v>0</v>
      </c>
      <c r="H48">
        <f ca="1"/>
        <v>0</v>
      </c>
      <c r="I48">
        <f ca="1"/>
        <v>0</v>
      </c>
      <c r="J48">
        <f ca="1"/>
        <v>0</v>
      </c>
      <c r="K48">
        <f ca="1"/>
        <v>0</v>
      </c>
      <c r="L48">
        <f ca="1"/>
        <v>0</v>
      </c>
      <c r="M48">
        <f ca="1"/>
        <v>0</v>
      </c>
      <c r="N48">
        <f ca="1"/>
        <v>0</v>
      </c>
      <c r="O48">
        <f ca="1"/>
        <v>0</v>
      </c>
      <c r="AA48">
        <f t="shared" ca="1" si="0"/>
        <v>1</v>
      </c>
    </row>
    <row r="49" spans="2:27" x14ac:dyDescent="0.25">
      <c r="B49">
        <v>1.1000000000000001</v>
      </c>
      <c r="C49">
        <v>241199</v>
      </c>
      <c r="D49" t="str" cm="1">
        <f t="array" ref="D49">IF(OR(CurveFitting!$N$9="1/y²",CurveFitting!$N$9="1/y"),
IF(A49="","",AVERAGE(IF($B$1:$B$1002=A49,ABS($C$1:$C$1002)))),
IF(CurveFitting!$N$9="1/SD²",IF(A49="","",_xlfn.VAR.S(IF($B$1:$B$1002=A49,$C$1:$C$1002))),
IF(CurveFitting!$N$9="None",IF(A49&lt;&gt;"",1,""),"")))</f>
        <v/>
      </c>
      <c r="E49">
        <f ca="1"/>
        <v>0</v>
      </c>
      <c r="F49">
        <f ca="1"/>
        <v>0</v>
      </c>
      <c r="G49">
        <f ca="1"/>
        <v>1</v>
      </c>
      <c r="H49">
        <f ca="1"/>
        <v>0</v>
      </c>
      <c r="I49">
        <f ca="1"/>
        <v>0</v>
      </c>
      <c r="J49">
        <f ca="1"/>
        <v>0</v>
      </c>
      <c r="K49">
        <f ca="1"/>
        <v>0</v>
      </c>
      <c r="L49">
        <f ca="1"/>
        <v>0</v>
      </c>
      <c r="M49">
        <f ca="1"/>
        <v>0</v>
      </c>
      <c r="N49">
        <f ca="1"/>
        <v>0</v>
      </c>
      <c r="O49">
        <f ca="1"/>
        <v>0</v>
      </c>
      <c r="AA49">
        <f t="shared" ca="1" si="0"/>
        <v>1</v>
      </c>
    </row>
    <row r="50" spans="2:27" x14ac:dyDescent="0.25">
      <c r="B50">
        <v>0.4</v>
      </c>
      <c r="C50">
        <v>233913</v>
      </c>
      <c r="D50" t="str" cm="1">
        <f t="array" ref="D50">IF(OR(CurveFitting!$N$9="1/y²",CurveFitting!$N$9="1/y"),
IF(A50="","",AVERAGE(IF($B$1:$B$1002=A50,ABS($C$1:$C$1002)))),
IF(CurveFitting!$N$9="1/SD²",IF(A50="","",_xlfn.VAR.S(IF($B$1:$B$1002=A50,$C$1:$C$1002))),
IF(CurveFitting!$N$9="None",IF(A50&lt;&gt;"",1,""),"")))</f>
        <v/>
      </c>
      <c r="E50">
        <f ca="1"/>
        <v>0</v>
      </c>
      <c r="F50">
        <f ca="1"/>
        <v>0</v>
      </c>
      <c r="G50">
        <f ca="1"/>
        <v>0</v>
      </c>
      <c r="H50">
        <f ca="1"/>
        <v>1</v>
      </c>
      <c r="I50">
        <f ca="1"/>
        <v>0</v>
      </c>
      <c r="J50">
        <f ca="1"/>
        <v>0</v>
      </c>
      <c r="K50">
        <f ca="1"/>
        <v>0</v>
      </c>
      <c r="L50">
        <f ca="1"/>
        <v>0</v>
      </c>
      <c r="M50">
        <f ca="1"/>
        <v>0</v>
      </c>
      <c r="N50">
        <f ca="1"/>
        <v>0</v>
      </c>
      <c r="O50">
        <f ca="1"/>
        <v>0</v>
      </c>
      <c r="AA50">
        <f t="shared" ca="1" si="0"/>
        <v>1</v>
      </c>
    </row>
    <row r="51" spans="2:27" x14ac:dyDescent="0.25">
      <c r="B51">
        <v>0.1</v>
      </c>
      <c r="C51">
        <v>174050</v>
      </c>
      <c r="D51" t="str" cm="1">
        <f t="array" ref="D51">IF(OR(CurveFitting!$N$9="1/y²",CurveFitting!$N$9="1/y"),
IF(A51="","",AVERAGE(IF($B$1:$B$1002=A51,ABS($C$1:$C$1002)))),
IF(CurveFitting!$N$9="1/SD²",IF(A51="","",_xlfn.VAR.S(IF($B$1:$B$1002=A51,$C$1:$C$1002))),
IF(CurveFitting!$N$9="None",IF(A51&lt;&gt;"",1,""),"")))</f>
        <v/>
      </c>
      <c r="E51">
        <f ca="1"/>
        <v>0</v>
      </c>
      <c r="F51">
        <f ca="1"/>
        <v>0</v>
      </c>
      <c r="G51">
        <f ca="1"/>
        <v>0</v>
      </c>
      <c r="H51">
        <f ca="1"/>
        <v>0</v>
      </c>
      <c r="I51">
        <f ca="1"/>
        <v>1</v>
      </c>
      <c r="J51">
        <f ca="1"/>
        <v>0</v>
      </c>
      <c r="K51">
        <f ca="1"/>
        <v>0</v>
      </c>
      <c r="L51">
        <f ca="1"/>
        <v>0</v>
      </c>
      <c r="M51">
        <f ca="1"/>
        <v>0</v>
      </c>
      <c r="N51">
        <f ca="1"/>
        <v>0</v>
      </c>
      <c r="O51">
        <f ca="1"/>
        <v>0</v>
      </c>
      <c r="AA51">
        <f t="shared" ca="1" si="0"/>
        <v>1</v>
      </c>
    </row>
    <row r="52" spans="2:27" x14ac:dyDescent="0.25">
      <c r="B52">
        <v>4.1132000000000002E-2</v>
      </c>
      <c r="C52">
        <v>102926</v>
      </c>
      <c r="D52" t="str" cm="1">
        <f t="array" ref="D52">IF(OR(CurveFitting!$N$9="1/y²",CurveFitting!$N$9="1/y"),
IF(A52="","",AVERAGE(IF($B$1:$B$1002=A52,ABS($C$1:$C$1002)))),
IF(CurveFitting!$N$9="1/SD²",IF(A52="","",_xlfn.VAR.S(IF($B$1:$B$1002=A52,$C$1:$C$1002))),
IF(CurveFitting!$N$9="None",IF(A52&lt;&gt;"",1,""),"")))</f>
        <v/>
      </c>
      <c r="E52">
        <f ca="1"/>
        <v>0</v>
      </c>
      <c r="F52">
        <f ca="1"/>
        <v>0</v>
      </c>
      <c r="G52">
        <f ca="1"/>
        <v>0</v>
      </c>
      <c r="H52">
        <f ca="1"/>
        <v>0</v>
      </c>
      <c r="I52">
        <f ca="1"/>
        <v>0</v>
      </c>
      <c r="J52">
        <f ca="1"/>
        <v>1</v>
      </c>
      <c r="K52">
        <f ca="1"/>
        <v>0</v>
      </c>
      <c r="L52">
        <f ca="1"/>
        <v>0</v>
      </c>
      <c r="M52">
        <f ca="1"/>
        <v>0</v>
      </c>
      <c r="N52">
        <f ca="1"/>
        <v>0</v>
      </c>
      <c r="O52">
        <f ca="1"/>
        <v>0</v>
      </c>
      <c r="AA52">
        <f t="shared" ca="1" si="0"/>
        <v>1</v>
      </c>
    </row>
    <row r="53" spans="2:27" x14ac:dyDescent="0.25">
      <c r="B53">
        <v>1.3709000000000001E-2</v>
      </c>
      <c r="C53">
        <v>60460</v>
      </c>
      <c r="D53" t="str" cm="1">
        <f t="array" ref="D53">IF(OR(CurveFitting!$N$9="1/y²",CurveFitting!$N$9="1/y"),
IF(A53="","",AVERAGE(IF($B$1:$B$1002=A53,ABS($C$1:$C$1002)))),
IF(CurveFitting!$N$9="1/SD²",IF(A53="","",_xlfn.VAR.S(IF($B$1:$B$1002=A53,$C$1:$C$1002))),
IF(CurveFitting!$N$9="None",IF(A53&lt;&gt;"",1,""),"")))</f>
        <v/>
      </c>
      <c r="E53">
        <f ca="1"/>
        <v>0</v>
      </c>
      <c r="F53">
        <f ca="1"/>
        <v>0</v>
      </c>
      <c r="G53">
        <f ca="1"/>
        <v>0</v>
      </c>
      <c r="H53">
        <f ca="1"/>
        <v>0</v>
      </c>
      <c r="I53">
        <f ca="1"/>
        <v>0</v>
      </c>
      <c r="J53">
        <f ca="1"/>
        <v>0</v>
      </c>
      <c r="K53">
        <f ca="1"/>
        <v>1</v>
      </c>
      <c r="L53">
        <f ca="1"/>
        <v>0</v>
      </c>
      <c r="M53">
        <f ca="1"/>
        <v>0</v>
      </c>
      <c r="N53">
        <f ca="1"/>
        <v>0</v>
      </c>
      <c r="O53">
        <f ca="1"/>
        <v>0</v>
      </c>
      <c r="AA53">
        <f t="shared" ca="1" si="0"/>
        <v>1</v>
      </c>
    </row>
    <row r="54" spans="2:27" x14ac:dyDescent="0.25">
      <c r="B54">
        <v>4.5690000000000001E-3</v>
      </c>
      <c r="C54">
        <v>44212</v>
      </c>
      <c r="D54" t="str" cm="1">
        <f t="array" ref="D54">IF(OR(CurveFitting!$N$9="1/y²",CurveFitting!$N$9="1/y"),
IF(A54="","",AVERAGE(IF($B$1:$B$1002=A54,ABS($C$1:$C$1002)))),
IF(CurveFitting!$N$9="1/SD²",IF(A54="","",_xlfn.VAR.S(IF($B$1:$B$1002=A54,$C$1:$C$1002))),
IF(CurveFitting!$N$9="None",IF(A54&lt;&gt;"",1,""),"")))</f>
        <v/>
      </c>
      <c r="E54">
        <f ca="1"/>
        <v>0</v>
      </c>
      <c r="F54">
        <f ca="1"/>
        <v>0</v>
      </c>
      <c r="G54">
        <f ca="1"/>
        <v>0</v>
      </c>
      <c r="H54">
        <f ca="1"/>
        <v>0</v>
      </c>
      <c r="I54">
        <f ca="1"/>
        <v>0</v>
      </c>
      <c r="J54">
        <f ca="1"/>
        <v>0</v>
      </c>
      <c r="K54">
        <f ca="1"/>
        <v>0</v>
      </c>
      <c r="L54">
        <f ca="1"/>
        <v>1</v>
      </c>
      <c r="M54">
        <f ca="1"/>
        <v>0</v>
      </c>
      <c r="N54">
        <f ca="1"/>
        <v>0</v>
      </c>
      <c r="O54">
        <f ca="1"/>
        <v>0</v>
      </c>
      <c r="AA54">
        <f t="shared" ca="1" si="0"/>
        <v>1</v>
      </c>
    </row>
    <row r="55" spans="2:27" x14ac:dyDescent="0.25">
      <c r="B55">
        <v>1.523E-3</v>
      </c>
      <c r="C55">
        <v>39105</v>
      </c>
      <c r="D55" t="str" cm="1">
        <f t="array" ref="D55">IF(OR(CurveFitting!$N$9="1/y²",CurveFitting!$N$9="1/y"),
IF(A55="","",AVERAGE(IF($B$1:$B$1002=A55,ABS($C$1:$C$1002)))),
IF(CurveFitting!$N$9="1/SD²",IF(A55="","",_xlfn.VAR.S(IF($B$1:$B$1002=A55,$C$1:$C$1002))),
IF(CurveFitting!$N$9="None",IF(A55&lt;&gt;"",1,""),"")))</f>
        <v/>
      </c>
      <c r="E55">
        <f ca="1"/>
        <v>0</v>
      </c>
      <c r="F55">
        <f ca="1"/>
        <v>0</v>
      </c>
      <c r="G55">
        <f ca="1"/>
        <v>0</v>
      </c>
      <c r="H55">
        <f ca="1"/>
        <v>0</v>
      </c>
      <c r="I55">
        <f ca="1"/>
        <v>0</v>
      </c>
      <c r="J55">
        <f ca="1"/>
        <v>0</v>
      </c>
      <c r="K55">
        <f ca="1"/>
        <v>0</v>
      </c>
      <c r="L55">
        <f ca="1"/>
        <v>0</v>
      </c>
      <c r="M55">
        <f ca="1"/>
        <v>1</v>
      </c>
      <c r="N55">
        <f ca="1"/>
        <v>0</v>
      </c>
      <c r="O55">
        <f ca="1"/>
        <v>0</v>
      </c>
      <c r="AA55">
        <f t="shared" ca="1" si="0"/>
        <v>1</v>
      </c>
    </row>
    <row r="56" spans="2:27" x14ac:dyDescent="0.25">
      <c r="B56">
        <v>5.0759600000000002E-4</v>
      </c>
      <c r="C56">
        <v>36668</v>
      </c>
      <c r="D56" t="str" cm="1">
        <f t="array" ref="D56">IF(OR(CurveFitting!$N$9="1/y²",CurveFitting!$N$9="1/y"),
IF(A56="","",AVERAGE(IF($B$1:$B$1002=A56,ABS($C$1:$C$1002)))),
IF(CurveFitting!$N$9="1/SD²",IF(A56="","",_xlfn.VAR.S(IF($B$1:$B$1002=A56,$C$1:$C$1002))),
IF(CurveFitting!$N$9="None",IF(A56&lt;&gt;"",1,""),"")))</f>
        <v/>
      </c>
      <c r="E56">
        <f ca="1"/>
        <v>0</v>
      </c>
      <c r="F56">
        <f ca="1"/>
        <v>0</v>
      </c>
      <c r="G56">
        <f ca="1"/>
        <v>0</v>
      </c>
      <c r="H56">
        <f ca="1"/>
        <v>0</v>
      </c>
      <c r="I56">
        <f ca="1"/>
        <v>0</v>
      </c>
      <c r="J56">
        <f ca="1"/>
        <v>0</v>
      </c>
      <c r="K56">
        <f ca="1"/>
        <v>0</v>
      </c>
      <c r="L56">
        <f ca="1"/>
        <v>0</v>
      </c>
      <c r="M56">
        <f ca="1"/>
        <v>0</v>
      </c>
      <c r="N56">
        <f ca="1"/>
        <v>1</v>
      </c>
      <c r="O56">
        <f ca="1"/>
        <v>0</v>
      </c>
      <c r="AA56">
        <f t="shared" ca="1" si="0"/>
        <v>1</v>
      </c>
    </row>
    <row r="57" spans="2:27" x14ac:dyDescent="0.25">
      <c r="B57">
        <v>1.6918200000000001E-4</v>
      </c>
      <c r="C57">
        <v>36829</v>
      </c>
      <c r="D57" t="str" cm="1">
        <f t="array" ref="D57">IF(OR(CurveFitting!$N$9="1/y²",CurveFitting!$N$9="1/y"),
IF(A57="","",AVERAGE(IF($B$1:$B$1002=A57,ABS($C$1:$C$1002)))),
IF(CurveFitting!$N$9="1/SD²",IF(A57="","",_xlfn.VAR.S(IF($B$1:$B$1002=A57,$C$1:$C$1002))),
IF(CurveFitting!$N$9="None",IF(A57&lt;&gt;"",1,""),"")))</f>
        <v/>
      </c>
      <c r="E57">
        <f ca="1"/>
        <v>0</v>
      </c>
      <c r="F57">
        <f ca="1"/>
        <v>0</v>
      </c>
      <c r="G57">
        <f ca="1"/>
        <v>0</v>
      </c>
      <c r="H57">
        <f ca="1"/>
        <v>0</v>
      </c>
      <c r="I57">
        <f ca="1"/>
        <v>0</v>
      </c>
      <c r="J57">
        <f ca="1"/>
        <v>0</v>
      </c>
      <c r="K57">
        <f ca="1"/>
        <v>0</v>
      </c>
      <c r="L57">
        <f ca="1"/>
        <v>0</v>
      </c>
      <c r="M57">
        <f ca="1"/>
        <v>0</v>
      </c>
      <c r="N57">
        <f ca="1"/>
        <v>0</v>
      </c>
      <c r="O57">
        <f ca="1"/>
        <v>1</v>
      </c>
      <c r="AA57">
        <f t="shared" ca="1" si="0"/>
        <v>1</v>
      </c>
    </row>
    <row r="58" spans="2:27" x14ac:dyDescent="0.25">
      <c r="B58">
        <v>10</v>
      </c>
      <c r="C58">
        <v>252305</v>
      </c>
      <c r="D58" t="str" cm="1">
        <f t="array" ref="D58">IF(OR(CurveFitting!$N$9="1/y²",CurveFitting!$N$9="1/y"),
IF(A58="","",AVERAGE(IF($B$1:$B$1002=A58,ABS($C$1:$C$1002)))),
IF(CurveFitting!$N$9="1/SD²",IF(A58="","",_xlfn.VAR.S(IF($B$1:$B$1002=A58,$C$1:$C$1002))),
IF(CurveFitting!$N$9="None",IF(A58&lt;&gt;"",1,""),"")))</f>
        <v/>
      </c>
      <c r="E58">
        <f ca="1"/>
        <v>1</v>
      </c>
      <c r="F58">
        <f ca="1"/>
        <v>0</v>
      </c>
      <c r="G58">
        <f ca="1"/>
        <v>0</v>
      </c>
      <c r="H58">
        <f ca="1"/>
        <v>0</v>
      </c>
      <c r="I58">
        <f ca="1"/>
        <v>0</v>
      </c>
      <c r="J58">
        <f ca="1"/>
        <v>0</v>
      </c>
      <c r="K58">
        <f ca="1"/>
        <v>0</v>
      </c>
      <c r="L58">
        <f ca="1"/>
        <v>0</v>
      </c>
      <c r="M58">
        <f ca="1"/>
        <v>0</v>
      </c>
      <c r="N58">
        <f ca="1"/>
        <v>0</v>
      </c>
      <c r="O58">
        <f ca="1"/>
        <v>0</v>
      </c>
      <c r="AA58">
        <f t="shared" ca="1" si="0"/>
        <v>1</v>
      </c>
    </row>
    <row r="59" spans="2:27" x14ac:dyDescent="0.25">
      <c r="B59">
        <v>3.3</v>
      </c>
      <c r="C59">
        <v>239017</v>
      </c>
      <c r="D59" t="str" cm="1">
        <f t="array" ref="D59">IF(OR(CurveFitting!$N$9="1/y²",CurveFitting!$N$9="1/y"),
IF(A59="","",AVERAGE(IF($B$1:$B$1002=A59,ABS($C$1:$C$1002)))),
IF(CurveFitting!$N$9="1/SD²",IF(A59="","",_xlfn.VAR.S(IF($B$1:$B$1002=A59,$C$1:$C$1002))),
IF(CurveFitting!$N$9="None",IF(A59&lt;&gt;"",1,""),"")))</f>
        <v/>
      </c>
      <c r="E59">
        <f ca="1"/>
        <v>0</v>
      </c>
      <c r="F59">
        <f ca="1"/>
        <v>1</v>
      </c>
      <c r="G59">
        <f ca="1"/>
        <v>0</v>
      </c>
      <c r="H59">
        <f ca="1"/>
        <v>0</v>
      </c>
      <c r="I59">
        <f ca="1"/>
        <v>0</v>
      </c>
      <c r="J59">
        <f ca="1"/>
        <v>0</v>
      </c>
      <c r="K59">
        <f ca="1"/>
        <v>0</v>
      </c>
      <c r="L59">
        <f ca="1"/>
        <v>0</v>
      </c>
      <c r="M59">
        <f ca="1"/>
        <v>0</v>
      </c>
      <c r="N59">
        <f ca="1"/>
        <v>0</v>
      </c>
      <c r="O59">
        <f ca="1"/>
        <v>0</v>
      </c>
      <c r="AA59">
        <f t="shared" ca="1" si="0"/>
        <v>1</v>
      </c>
    </row>
    <row r="60" spans="2:27" x14ac:dyDescent="0.25">
      <c r="B60">
        <v>1.1000000000000001</v>
      </c>
      <c r="C60">
        <v>237906</v>
      </c>
      <c r="D60" t="str" cm="1">
        <f t="array" ref="D60">IF(OR(CurveFitting!$N$9="1/y²",CurveFitting!$N$9="1/y"),
IF(A60="","",AVERAGE(IF($B$1:$B$1002=A60,ABS($C$1:$C$1002)))),
IF(CurveFitting!$N$9="1/SD²",IF(A60="","",_xlfn.VAR.S(IF($B$1:$B$1002=A60,$C$1:$C$1002))),
IF(CurveFitting!$N$9="None",IF(A60&lt;&gt;"",1,""),"")))</f>
        <v/>
      </c>
      <c r="E60">
        <f ca="1"/>
        <v>0</v>
      </c>
      <c r="F60">
        <f ca="1"/>
        <v>0</v>
      </c>
      <c r="G60">
        <f ca="1"/>
        <v>1</v>
      </c>
      <c r="H60">
        <f ca="1"/>
        <v>0</v>
      </c>
      <c r="I60">
        <f ca="1"/>
        <v>0</v>
      </c>
      <c r="J60">
        <f ca="1"/>
        <v>0</v>
      </c>
      <c r="K60">
        <f ca="1"/>
        <v>0</v>
      </c>
      <c r="L60">
        <f ca="1"/>
        <v>0</v>
      </c>
      <c r="M60">
        <f ca="1"/>
        <v>0</v>
      </c>
      <c r="N60">
        <f ca="1"/>
        <v>0</v>
      </c>
      <c r="O60">
        <f ca="1"/>
        <v>0</v>
      </c>
      <c r="AA60">
        <f t="shared" ca="1" si="0"/>
        <v>1</v>
      </c>
    </row>
    <row r="61" spans="2:27" x14ac:dyDescent="0.25">
      <c r="B61">
        <v>0.4</v>
      </c>
      <c r="C61">
        <v>225352</v>
      </c>
      <c r="D61" t="str" cm="1">
        <f t="array" ref="D61">IF(OR(CurveFitting!$N$9="1/y²",CurveFitting!$N$9="1/y"),
IF(A61="","",AVERAGE(IF($B$1:$B$1002=A61,ABS($C$1:$C$1002)))),
IF(CurveFitting!$N$9="1/SD²",IF(A61="","",_xlfn.VAR.S(IF($B$1:$B$1002=A61,$C$1:$C$1002))),
IF(CurveFitting!$N$9="None",IF(A61&lt;&gt;"",1,""),"")))</f>
        <v/>
      </c>
      <c r="E61">
        <f ca="1"/>
        <v>0</v>
      </c>
      <c r="F61">
        <f ca="1"/>
        <v>0</v>
      </c>
      <c r="G61">
        <f ca="1"/>
        <v>0</v>
      </c>
      <c r="H61">
        <f ca="1"/>
        <v>1</v>
      </c>
      <c r="I61">
        <f ca="1"/>
        <v>0</v>
      </c>
      <c r="J61">
        <f ca="1"/>
        <v>0</v>
      </c>
      <c r="K61">
        <f ca="1"/>
        <v>0</v>
      </c>
      <c r="L61">
        <f ca="1"/>
        <v>0</v>
      </c>
      <c r="M61">
        <f ca="1"/>
        <v>0</v>
      </c>
      <c r="N61">
        <f ca="1"/>
        <v>0</v>
      </c>
      <c r="O61">
        <f ca="1"/>
        <v>0</v>
      </c>
      <c r="AA61">
        <f t="shared" ca="1" si="0"/>
        <v>1</v>
      </c>
    </row>
    <row r="62" spans="2:27" x14ac:dyDescent="0.25">
      <c r="B62">
        <v>0.1</v>
      </c>
      <c r="C62">
        <v>176091</v>
      </c>
      <c r="D62" t="str" cm="1">
        <f t="array" ref="D62">IF(OR(CurveFitting!$N$9="1/y²",CurveFitting!$N$9="1/y"),
IF(A62="","",AVERAGE(IF($B$1:$B$1002=A62,ABS($C$1:$C$1002)))),
IF(CurveFitting!$N$9="1/SD²",IF(A62="","",_xlfn.VAR.S(IF($B$1:$B$1002=A62,$C$1:$C$1002))),
IF(CurveFitting!$N$9="None",IF(A62&lt;&gt;"",1,""),"")))</f>
        <v/>
      </c>
      <c r="E62">
        <f ca="1"/>
        <v>0</v>
      </c>
      <c r="F62">
        <f ca="1"/>
        <v>0</v>
      </c>
      <c r="G62">
        <f ca="1"/>
        <v>0</v>
      </c>
      <c r="H62">
        <f ca="1"/>
        <v>0</v>
      </c>
      <c r="I62">
        <f ca="1"/>
        <v>1</v>
      </c>
      <c r="J62">
        <f ca="1"/>
        <v>0</v>
      </c>
      <c r="K62">
        <f ca="1"/>
        <v>0</v>
      </c>
      <c r="L62">
        <f ca="1"/>
        <v>0</v>
      </c>
      <c r="M62">
        <f ca="1"/>
        <v>0</v>
      </c>
      <c r="N62">
        <f ca="1"/>
        <v>0</v>
      </c>
      <c r="O62">
        <f ca="1"/>
        <v>0</v>
      </c>
      <c r="AA62">
        <f t="shared" ca="1" si="0"/>
        <v>1</v>
      </c>
    </row>
    <row r="63" spans="2:27" x14ac:dyDescent="0.25">
      <c r="B63">
        <v>4.1132000000000002E-2</v>
      </c>
      <c r="C63">
        <v>104662</v>
      </c>
      <c r="D63" t="str" cm="1">
        <f t="array" ref="D63">IF(OR(CurveFitting!$N$9="1/y²",CurveFitting!$N$9="1/y"),
IF(A63="","",AVERAGE(IF($B$1:$B$1002=A63,ABS($C$1:$C$1002)))),
IF(CurveFitting!$N$9="1/SD²",IF(A63="","",_xlfn.VAR.S(IF($B$1:$B$1002=A63,$C$1:$C$1002))),
IF(CurveFitting!$N$9="None",IF(A63&lt;&gt;"",1,""),"")))</f>
        <v/>
      </c>
      <c r="E63">
        <f ca="1"/>
        <v>0</v>
      </c>
      <c r="F63">
        <f ca="1"/>
        <v>0</v>
      </c>
      <c r="G63">
        <f ca="1"/>
        <v>0</v>
      </c>
      <c r="H63">
        <f ca="1"/>
        <v>0</v>
      </c>
      <c r="I63">
        <f ca="1"/>
        <v>0</v>
      </c>
      <c r="J63">
        <f ca="1"/>
        <v>1</v>
      </c>
      <c r="K63">
        <f ca="1"/>
        <v>0</v>
      </c>
      <c r="L63">
        <f ca="1"/>
        <v>0</v>
      </c>
      <c r="M63">
        <f ca="1"/>
        <v>0</v>
      </c>
      <c r="N63">
        <f ca="1"/>
        <v>0</v>
      </c>
      <c r="O63">
        <f ca="1"/>
        <v>0</v>
      </c>
      <c r="AA63">
        <f t="shared" ca="1" si="0"/>
        <v>1</v>
      </c>
    </row>
    <row r="64" spans="2:27" x14ac:dyDescent="0.25">
      <c r="B64">
        <v>1.3709000000000001E-2</v>
      </c>
      <c r="C64">
        <v>61072</v>
      </c>
      <c r="D64" t="str" cm="1">
        <f t="array" ref="D64">IF(OR(CurveFitting!$N$9="1/y²",CurveFitting!$N$9="1/y"),
IF(A64="","",AVERAGE(IF($B$1:$B$1002=A64,ABS($C$1:$C$1002)))),
IF(CurveFitting!$N$9="1/SD²",IF(A64="","",_xlfn.VAR.S(IF($B$1:$B$1002=A64,$C$1:$C$1002))),
IF(CurveFitting!$N$9="None",IF(A64&lt;&gt;"",1,""),"")))</f>
        <v/>
      </c>
      <c r="E64">
        <f ca="1"/>
        <v>0</v>
      </c>
      <c r="F64">
        <f ca="1"/>
        <v>0</v>
      </c>
      <c r="G64">
        <f ca="1"/>
        <v>0</v>
      </c>
      <c r="H64">
        <f ca="1"/>
        <v>0</v>
      </c>
      <c r="I64">
        <f ca="1"/>
        <v>0</v>
      </c>
      <c r="J64">
        <f ca="1"/>
        <v>0</v>
      </c>
      <c r="K64">
        <f ca="1"/>
        <v>1</v>
      </c>
      <c r="L64">
        <f ca="1"/>
        <v>0</v>
      </c>
      <c r="M64">
        <f ca="1"/>
        <v>0</v>
      </c>
      <c r="N64">
        <f ca="1"/>
        <v>0</v>
      </c>
      <c r="O64">
        <f ca="1"/>
        <v>0</v>
      </c>
      <c r="AA64">
        <f t="shared" ca="1" si="0"/>
        <v>1</v>
      </c>
    </row>
    <row r="65" spans="2:27" x14ac:dyDescent="0.25">
      <c r="B65">
        <v>4.5690000000000001E-3</v>
      </c>
      <c r="C65">
        <v>44070</v>
      </c>
      <c r="D65" t="str" cm="1">
        <f t="array" ref="D65">IF(OR(CurveFitting!$N$9="1/y²",CurveFitting!$N$9="1/y"),
IF(A65="","",AVERAGE(IF($B$1:$B$1002=A65,ABS($C$1:$C$1002)))),
IF(CurveFitting!$N$9="1/SD²",IF(A65="","",_xlfn.VAR.S(IF($B$1:$B$1002=A65,$C$1:$C$1002))),
IF(CurveFitting!$N$9="None",IF(A65&lt;&gt;"",1,""),"")))</f>
        <v/>
      </c>
      <c r="E65">
        <f ca="1"/>
        <v>0</v>
      </c>
      <c r="F65">
        <f ca="1"/>
        <v>0</v>
      </c>
      <c r="G65">
        <f ca="1"/>
        <v>0</v>
      </c>
      <c r="H65">
        <f ca="1"/>
        <v>0</v>
      </c>
      <c r="I65">
        <f ca="1"/>
        <v>0</v>
      </c>
      <c r="J65">
        <f ca="1"/>
        <v>0</v>
      </c>
      <c r="K65">
        <f ca="1"/>
        <v>0</v>
      </c>
      <c r="L65">
        <f ca="1"/>
        <v>1</v>
      </c>
      <c r="M65">
        <f ca="1"/>
        <v>0</v>
      </c>
      <c r="N65">
        <f ca="1"/>
        <v>0</v>
      </c>
      <c r="O65">
        <f ca="1"/>
        <v>0</v>
      </c>
      <c r="AA65">
        <f t="shared" ca="1" si="0"/>
        <v>1</v>
      </c>
    </row>
    <row r="66" spans="2:27" x14ac:dyDescent="0.25">
      <c r="B66">
        <v>1.523E-3</v>
      </c>
      <c r="C66">
        <v>39850</v>
      </c>
      <c r="D66" t="str" cm="1">
        <f t="array" ref="D66">IF(OR(CurveFitting!$N$9="1/y²",CurveFitting!$N$9="1/y"),
IF(A66="","",AVERAGE(IF($B$1:$B$1002=A66,ABS($C$1:$C$1002)))),
IF(CurveFitting!$N$9="1/SD²",IF(A66="","",_xlfn.VAR.S(IF($B$1:$B$1002=A66,$C$1:$C$1002))),
IF(CurveFitting!$N$9="None",IF(A66&lt;&gt;"",1,""),"")))</f>
        <v/>
      </c>
      <c r="E66">
        <f ca="1"/>
        <v>0</v>
      </c>
      <c r="F66">
        <f ca="1"/>
        <v>0</v>
      </c>
      <c r="G66">
        <f ca="1"/>
        <v>0</v>
      </c>
      <c r="H66">
        <f ca="1"/>
        <v>0</v>
      </c>
      <c r="I66">
        <f ca="1"/>
        <v>0</v>
      </c>
      <c r="J66">
        <f ca="1"/>
        <v>0</v>
      </c>
      <c r="K66">
        <f ca="1"/>
        <v>0</v>
      </c>
      <c r="L66">
        <f ca="1"/>
        <v>0</v>
      </c>
      <c r="M66">
        <f ca="1"/>
        <v>1</v>
      </c>
      <c r="N66">
        <f ca="1"/>
        <v>0</v>
      </c>
      <c r="O66">
        <f ca="1"/>
        <v>0</v>
      </c>
      <c r="AA66">
        <f t="shared" ca="1" si="0"/>
        <v>1</v>
      </c>
    </row>
    <row r="67" spans="2:27" x14ac:dyDescent="0.25">
      <c r="B67">
        <v>5.0759600000000002E-4</v>
      </c>
      <c r="C67">
        <v>36977</v>
      </c>
      <c r="D67" t="str" cm="1">
        <f t="array" ref="D67">IF(OR(CurveFitting!$N$9="1/y²",CurveFitting!$N$9="1/y"),
IF(A67="","",AVERAGE(IF($B$1:$B$1002=A67,ABS($C$1:$C$1002)))),
IF(CurveFitting!$N$9="1/SD²",IF(A67="","",_xlfn.VAR.S(IF($B$1:$B$1002=A67,$C$1:$C$1002))),
IF(CurveFitting!$N$9="None",IF(A67&lt;&gt;"",1,""),"")))</f>
        <v/>
      </c>
      <c r="E67">
        <f ca="1"/>
        <v>0</v>
      </c>
      <c r="F67">
        <f ca="1"/>
        <v>0</v>
      </c>
      <c r="G67">
        <f ca="1"/>
        <v>0</v>
      </c>
      <c r="H67">
        <f ca="1"/>
        <v>0</v>
      </c>
      <c r="I67">
        <f ca="1"/>
        <v>0</v>
      </c>
      <c r="J67">
        <f ca="1"/>
        <v>0</v>
      </c>
      <c r="K67">
        <f ca="1"/>
        <v>0</v>
      </c>
      <c r="L67">
        <f ca="1"/>
        <v>0</v>
      </c>
      <c r="M67">
        <f ca="1"/>
        <v>0</v>
      </c>
      <c r="N67">
        <f ca="1"/>
        <v>1</v>
      </c>
      <c r="O67">
        <f ca="1"/>
        <v>0</v>
      </c>
      <c r="AA67">
        <f t="shared" ca="1" si="0"/>
        <v>1</v>
      </c>
    </row>
    <row r="68" spans="2:27" x14ac:dyDescent="0.25">
      <c r="B68">
        <v>1.6918200000000001E-4</v>
      </c>
      <c r="C68">
        <v>37588</v>
      </c>
      <c r="D68" t="str" cm="1">
        <f t="array" ref="D68">IF(OR(CurveFitting!$N$9="1/y²",CurveFitting!$N$9="1/y"),
IF(A68="","",AVERAGE(IF($B$1:$B$1002=A68,ABS($C$1:$C$1002)))),
IF(CurveFitting!$N$9="1/SD²",IF(A68="","",_xlfn.VAR.S(IF($B$1:$B$1002=A68,$C$1:$C$1002))),
IF(CurveFitting!$N$9="None",IF(A68&lt;&gt;"",1,""),"")))</f>
        <v/>
      </c>
      <c r="E68">
        <f ca="1"/>
        <v>0</v>
      </c>
      <c r="F68">
        <f ca="1"/>
        <v>0</v>
      </c>
      <c r="G68">
        <f ca="1"/>
        <v>0</v>
      </c>
      <c r="H68">
        <f ca="1"/>
        <v>0</v>
      </c>
      <c r="I68">
        <f ca="1"/>
        <v>0</v>
      </c>
      <c r="J68">
        <f ca="1"/>
        <v>0</v>
      </c>
      <c r="K68">
        <f ca="1"/>
        <v>0</v>
      </c>
      <c r="L68">
        <f ca="1"/>
        <v>0</v>
      </c>
      <c r="M68">
        <f ca="1"/>
        <v>0</v>
      </c>
      <c r="N68">
        <f ca="1"/>
        <v>0</v>
      </c>
      <c r="O68">
        <f ca="1"/>
        <v>1</v>
      </c>
      <c r="AA68">
        <f t="shared" ref="AA68:AA131" ca="1" si="1">IF(E68="","",SUM(E68:Z68))</f>
        <v>1</v>
      </c>
    </row>
    <row r="69" spans="2:27" x14ac:dyDescent="0.25">
      <c r="B69">
        <v>10</v>
      </c>
      <c r="C69">
        <v>251154</v>
      </c>
      <c r="D69" t="str" cm="1">
        <f t="array" ref="D69">IF(OR(CurveFitting!$N$9="1/y²",CurveFitting!$N$9="1/y"),
IF(A69="","",AVERAGE(IF($B$1:$B$1002=A69,ABS($C$1:$C$1002)))),
IF(CurveFitting!$N$9="1/SD²",IF(A69="","",_xlfn.VAR.S(IF($B$1:$B$1002=A69,$C$1:$C$1002))),
IF(CurveFitting!$N$9="None",IF(A69&lt;&gt;"",1,""),"")))</f>
        <v/>
      </c>
      <c r="E69">
        <f ca="1"/>
        <v>1</v>
      </c>
      <c r="F69">
        <f ca="1"/>
        <v>0</v>
      </c>
      <c r="G69">
        <f ca="1"/>
        <v>0</v>
      </c>
      <c r="H69">
        <f ca="1"/>
        <v>0</v>
      </c>
      <c r="I69">
        <f ca="1"/>
        <v>0</v>
      </c>
      <c r="J69">
        <f ca="1"/>
        <v>0</v>
      </c>
      <c r="K69">
        <f ca="1"/>
        <v>0</v>
      </c>
      <c r="L69">
        <f ca="1"/>
        <v>0</v>
      </c>
      <c r="M69">
        <f ca="1"/>
        <v>0</v>
      </c>
      <c r="N69">
        <f ca="1"/>
        <v>0</v>
      </c>
      <c r="O69">
        <f ca="1"/>
        <v>0</v>
      </c>
      <c r="AA69">
        <f t="shared" ca="1" si="1"/>
        <v>1</v>
      </c>
    </row>
    <row r="70" spans="2:27" x14ac:dyDescent="0.25">
      <c r="B70">
        <v>3.3</v>
      </c>
      <c r="C70">
        <v>243466</v>
      </c>
      <c r="D70" t="str" cm="1">
        <f t="array" ref="D70">IF(OR(CurveFitting!$N$9="1/y²",CurveFitting!$N$9="1/y"),
IF(A70="","",AVERAGE(IF($B$1:$B$1002=A70,ABS($C$1:$C$1002)))),
IF(CurveFitting!$N$9="1/SD²",IF(A70="","",_xlfn.VAR.S(IF($B$1:$B$1002=A70,$C$1:$C$1002))),
IF(CurveFitting!$N$9="None",IF(A70&lt;&gt;"",1,""),"")))</f>
        <v/>
      </c>
      <c r="E70">
        <f ca="1"/>
        <v>0</v>
      </c>
      <c r="F70">
        <f ca="1"/>
        <v>1</v>
      </c>
      <c r="G70">
        <f ca="1"/>
        <v>0</v>
      </c>
      <c r="H70">
        <f ca="1"/>
        <v>0</v>
      </c>
      <c r="I70">
        <f ca="1"/>
        <v>0</v>
      </c>
      <c r="J70">
        <f ca="1"/>
        <v>0</v>
      </c>
      <c r="K70">
        <f ca="1"/>
        <v>0</v>
      </c>
      <c r="L70">
        <f ca="1"/>
        <v>0</v>
      </c>
      <c r="M70">
        <f ca="1"/>
        <v>0</v>
      </c>
      <c r="N70">
        <f ca="1"/>
        <v>0</v>
      </c>
      <c r="O70">
        <f ca="1"/>
        <v>0</v>
      </c>
      <c r="AA70">
        <f t="shared" ca="1" si="1"/>
        <v>1</v>
      </c>
    </row>
    <row r="71" spans="2:27" x14ac:dyDescent="0.25">
      <c r="B71">
        <v>1.1000000000000001</v>
      </c>
      <c r="C71">
        <v>241186</v>
      </c>
      <c r="D71" t="str" cm="1">
        <f t="array" ref="D71">IF(OR(CurveFitting!$N$9="1/y²",CurveFitting!$N$9="1/y"),
IF(A71="","",AVERAGE(IF($B$1:$B$1002=A71,ABS($C$1:$C$1002)))),
IF(CurveFitting!$N$9="1/SD²",IF(A71="","",_xlfn.VAR.S(IF($B$1:$B$1002=A71,$C$1:$C$1002))),
IF(CurveFitting!$N$9="None",IF(A71&lt;&gt;"",1,""),"")))</f>
        <v/>
      </c>
      <c r="E71">
        <f ca="1"/>
        <v>0</v>
      </c>
      <c r="F71">
        <f ca="1"/>
        <v>0</v>
      </c>
      <c r="G71">
        <f ca="1"/>
        <v>1</v>
      </c>
      <c r="H71">
        <f ca="1"/>
        <v>0</v>
      </c>
      <c r="I71">
        <f ca="1"/>
        <v>0</v>
      </c>
      <c r="J71">
        <f ca="1"/>
        <v>0</v>
      </c>
      <c r="K71">
        <f ca="1"/>
        <v>0</v>
      </c>
      <c r="L71">
        <f ca="1"/>
        <v>0</v>
      </c>
      <c r="M71">
        <f ca="1"/>
        <v>0</v>
      </c>
      <c r="N71">
        <f ca="1"/>
        <v>0</v>
      </c>
      <c r="O71">
        <f ca="1"/>
        <v>0</v>
      </c>
      <c r="AA71">
        <f t="shared" ca="1" si="1"/>
        <v>1</v>
      </c>
    </row>
    <row r="72" spans="2:27" x14ac:dyDescent="0.25">
      <c r="B72">
        <v>0.4</v>
      </c>
      <c r="C72">
        <v>218295</v>
      </c>
      <c r="D72" t="str" cm="1">
        <f t="array" ref="D72">IF(OR(CurveFitting!$N$9="1/y²",CurveFitting!$N$9="1/y"),
IF(A72="","",AVERAGE(IF($B$1:$B$1002=A72,ABS($C$1:$C$1002)))),
IF(CurveFitting!$N$9="1/SD²",IF(A72="","",_xlfn.VAR.S(IF($B$1:$B$1002=A72,$C$1:$C$1002))),
IF(CurveFitting!$N$9="None",IF(A72&lt;&gt;"",1,""),"")))</f>
        <v/>
      </c>
      <c r="E72">
        <f ca="1"/>
        <v>0</v>
      </c>
      <c r="F72">
        <f ca="1"/>
        <v>0</v>
      </c>
      <c r="G72">
        <f ca="1"/>
        <v>0</v>
      </c>
      <c r="H72">
        <f ca="1"/>
        <v>1</v>
      </c>
      <c r="I72">
        <f ca="1"/>
        <v>0</v>
      </c>
      <c r="J72">
        <f ca="1"/>
        <v>0</v>
      </c>
      <c r="K72">
        <f ca="1"/>
        <v>0</v>
      </c>
      <c r="L72">
        <f ca="1"/>
        <v>0</v>
      </c>
      <c r="M72">
        <f ca="1"/>
        <v>0</v>
      </c>
      <c r="N72">
        <f ca="1"/>
        <v>0</v>
      </c>
      <c r="O72">
        <f ca="1"/>
        <v>0</v>
      </c>
      <c r="AA72">
        <f t="shared" ca="1" si="1"/>
        <v>1</v>
      </c>
    </row>
    <row r="73" spans="2:27" x14ac:dyDescent="0.25">
      <c r="B73">
        <v>0.1</v>
      </c>
      <c r="C73">
        <v>172991</v>
      </c>
      <c r="D73" t="str" cm="1">
        <f t="array" ref="D73">IF(OR(CurveFitting!$N$9="1/y²",CurveFitting!$N$9="1/y"),
IF(A73="","",AVERAGE(IF($B$1:$B$1002=A73,ABS($C$1:$C$1002)))),
IF(CurveFitting!$N$9="1/SD²",IF(A73="","",_xlfn.VAR.S(IF($B$1:$B$1002=A73,$C$1:$C$1002))),
IF(CurveFitting!$N$9="None",IF(A73&lt;&gt;"",1,""),"")))</f>
        <v/>
      </c>
      <c r="E73">
        <f ca="1"/>
        <v>0</v>
      </c>
      <c r="F73">
        <f ca="1"/>
        <v>0</v>
      </c>
      <c r="G73">
        <f ca="1"/>
        <v>0</v>
      </c>
      <c r="H73">
        <f ca="1"/>
        <v>0</v>
      </c>
      <c r="I73">
        <f ca="1"/>
        <v>1</v>
      </c>
      <c r="J73">
        <f ca="1"/>
        <v>0</v>
      </c>
      <c r="K73">
        <f ca="1"/>
        <v>0</v>
      </c>
      <c r="L73">
        <f ca="1"/>
        <v>0</v>
      </c>
      <c r="M73">
        <f ca="1"/>
        <v>0</v>
      </c>
      <c r="N73">
        <f ca="1"/>
        <v>0</v>
      </c>
      <c r="O73">
        <f ca="1"/>
        <v>0</v>
      </c>
      <c r="AA73">
        <f t="shared" ca="1" si="1"/>
        <v>1</v>
      </c>
    </row>
    <row r="74" spans="2:27" x14ac:dyDescent="0.25">
      <c r="B74">
        <v>4.1132000000000002E-2</v>
      </c>
      <c r="C74">
        <v>97821</v>
      </c>
      <c r="D74" t="str" cm="1">
        <f t="array" ref="D74">IF(OR(CurveFitting!$N$9="1/y²",CurveFitting!$N$9="1/y"),
IF(A74="","",AVERAGE(IF($B$1:$B$1002=A74,ABS($C$1:$C$1002)))),
IF(CurveFitting!$N$9="1/SD²",IF(A74="","",_xlfn.VAR.S(IF($B$1:$B$1002=A74,$C$1:$C$1002))),
IF(CurveFitting!$N$9="None",IF(A74&lt;&gt;"",1,""),"")))</f>
        <v/>
      </c>
      <c r="E74">
        <f ca="1"/>
        <v>0</v>
      </c>
      <c r="F74">
        <f ca="1"/>
        <v>0</v>
      </c>
      <c r="G74">
        <f ca="1"/>
        <v>0</v>
      </c>
      <c r="H74">
        <f ca="1"/>
        <v>0</v>
      </c>
      <c r="I74">
        <f ca="1"/>
        <v>0</v>
      </c>
      <c r="J74">
        <f ca="1"/>
        <v>1</v>
      </c>
      <c r="K74">
        <f ca="1"/>
        <v>0</v>
      </c>
      <c r="L74">
        <f ca="1"/>
        <v>0</v>
      </c>
      <c r="M74">
        <f ca="1"/>
        <v>0</v>
      </c>
      <c r="N74">
        <f ca="1"/>
        <v>0</v>
      </c>
      <c r="O74">
        <f ca="1"/>
        <v>0</v>
      </c>
      <c r="AA74">
        <f t="shared" ca="1" si="1"/>
        <v>1</v>
      </c>
    </row>
    <row r="75" spans="2:27" x14ac:dyDescent="0.25">
      <c r="B75">
        <v>1.3709000000000001E-2</v>
      </c>
      <c r="C75">
        <v>60889</v>
      </c>
      <c r="D75" t="str" cm="1">
        <f t="array" ref="D75">IF(OR(CurveFitting!$N$9="1/y²",CurveFitting!$N$9="1/y"),
IF(A75="","",AVERAGE(IF($B$1:$B$1002=A75,ABS($C$1:$C$1002)))),
IF(CurveFitting!$N$9="1/SD²",IF(A75="","",_xlfn.VAR.S(IF($B$1:$B$1002=A75,$C$1:$C$1002))),
IF(CurveFitting!$N$9="None",IF(A75&lt;&gt;"",1,""),"")))</f>
        <v/>
      </c>
      <c r="E75">
        <f ca="1"/>
        <v>0</v>
      </c>
      <c r="F75">
        <f ca="1"/>
        <v>0</v>
      </c>
      <c r="G75">
        <f ca="1"/>
        <v>0</v>
      </c>
      <c r="H75">
        <f ca="1"/>
        <v>0</v>
      </c>
      <c r="I75">
        <f ca="1"/>
        <v>0</v>
      </c>
      <c r="J75">
        <f ca="1"/>
        <v>0</v>
      </c>
      <c r="K75">
        <f ca="1"/>
        <v>1</v>
      </c>
      <c r="L75">
        <f ca="1"/>
        <v>0</v>
      </c>
      <c r="M75">
        <f ca="1"/>
        <v>0</v>
      </c>
      <c r="N75">
        <f ca="1"/>
        <v>0</v>
      </c>
      <c r="O75">
        <f ca="1"/>
        <v>0</v>
      </c>
      <c r="AA75">
        <f t="shared" ca="1" si="1"/>
        <v>1</v>
      </c>
    </row>
    <row r="76" spans="2:27" x14ac:dyDescent="0.25">
      <c r="B76">
        <v>4.5690000000000001E-3</v>
      </c>
      <c r="C76">
        <v>43350</v>
      </c>
      <c r="D76" t="str" cm="1">
        <f t="array" ref="D76">IF(OR(CurveFitting!$N$9="1/y²",CurveFitting!$N$9="1/y"),
IF(A76="","",AVERAGE(IF($B$1:$B$1002=A76,ABS($C$1:$C$1002)))),
IF(CurveFitting!$N$9="1/SD²",IF(A76="","",_xlfn.VAR.S(IF($B$1:$B$1002=A76,$C$1:$C$1002))),
IF(CurveFitting!$N$9="None",IF(A76&lt;&gt;"",1,""),"")))</f>
        <v/>
      </c>
      <c r="E76">
        <f ca="1"/>
        <v>0</v>
      </c>
      <c r="F76">
        <f ca="1"/>
        <v>0</v>
      </c>
      <c r="G76">
        <f ca="1"/>
        <v>0</v>
      </c>
      <c r="H76">
        <f ca="1"/>
        <v>0</v>
      </c>
      <c r="I76">
        <f ca="1"/>
        <v>0</v>
      </c>
      <c r="J76">
        <f ca="1"/>
        <v>0</v>
      </c>
      <c r="K76">
        <f ca="1"/>
        <v>0</v>
      </c>
      <c r="L76">
        <f ca="1"/>
        <v>1</v>
      </c>
      <c r="M76">
        <f ca="1"/>
        <v>0</v>
      </c>
      <c r="N76">
        <f ca="1"/>
        <v>0</v>
      </c>
      <c r="O76">
        <f ca="1"/>
        <v>0</v>
      </c>
      <c r="AA76">
        <f t="shared" ca="1" si="1"/>
        <v>1</v>
      </c>
    </row>
    <row r="77" spans="2:27" x14ac:dyDescent="0.25">
      <c r="B77">
        <v>1.523E-3</v>
      </c>
      <c r="C77">
        <v>39624</v>
      </c>
      <c r="D77" t="str" cm="1">
        <f t="array" ref="D77">IF(OR(CurveFitting!$N$9="1/y²",CurveFitting!$N$9="1/y"),
IF(A77="","",AVERAGE(IF($B$1:$B$1002=A77,ABS($C$1:$C$1002)))),
IF(CurveFitting!$N$9="1/SD²",IF(A77="","",_xlfn.VAR.S(IF($B$1:$B$1002=A77,$C$1:$C$1002))),
IF(CurveFitting!$N$9="None",IF(A77&lt;&gt;"",1,""),"")))</f>
        <v/>
      </c>
      <c r="E77">
        <f ca="1"/>
        <v>0</v>
      </c>
      <c r="F77">
        <f ca="1"/>
        <v>0</v>
      </c>
      <c r="G77">
        <f ca="1"/>
        <v>0</v>
      </c>
      <c r="H77">
        <f ca="1"/>
        <v>0</v>
      </c>
      <c r="I77">
        <f ca="1"/>
        <v>0</v>
      </c>
      <c r="J77">
        <f ca="1"/>
        <v>0</v>
      </c>
      <c r="K77">
        <f ca="1"/>
        <v>0</v>
      </c>
      <c r="L77">
        <f ca="1"/>
        <v>0</v>
      </c>
      <c r="M77">
        <f ca="1"/>
        <v>1</v>
      </c>
      <c r="N77">
        <f ca="1"/>
        <v>0</v>
      </c>
      <c r="O77">
        <f ca="1"/>
        <v>0</v>
      </c>
      <c r="AA77">
        <f t="shared" ca="1" si="1"/>
        <v>1</v>
      </c>
    </row>
    <row r="78" spans="2:27" x14ac:dyDescent="0.25">
      <c r="B78">
        <v>5.0759600000000002E-4</v>
      </c>
      <c r="C78">
        <v>36693</v>
      </c>
      <c r="D78" t="str" cm="1">
        <f t="array" ref="D78">IF(OR(CurveFitting!$N$9="1/y²",CurveFitting!$N$9="1/y"),
IF(A78="","",AVERAGE(IF($B$1:$B$1002=A78,ABS($C$1:$C$1002)))),
IF(CurveFitting!$N$9="1/SD²",IF(A78="","",_xlfn.VAR.S(IF($B$1:$B$1002=A78,$C$1:$C$1002))),
IF(CurveFitting!$N$9="None",IF(A78&lt;&gt;"",1,""),"")))</f>
        <v/>
      </c>
      <c r="E78">
        <f ca="1"/>
        <v>0</v>
      </c>
      <c r="F78">
        <f ca="1"/>
        <v>0</v>
      </c>
      <c r="G78">
        <f ca="1"/>
        <v>0</v>
      </c>
      <c r="H78">
        <f ca="1"/>
        <v>0</v>
      </c>
      <c r="I78">
        <f ca="1"/>
        <v>0</v>
      </c>
      <c r="J78">
        <f ca="1"/>
        <v>0</v>
      </c>
      <c r="K78">
        <f ca="1"/>
        <v>0</v>
      </c>
      <c r="L78">
        <f ca="1"/>
        <v>0</v>
      </c>
      <c r="M78">
        <f ca="1"/>
        <v>0</v>
      </c>
      <c r="N78">
        <f ca="1"/>
        <v>1</v>
      </c>
      <c r="O78">
        <f ca="1"/>
        <v>0</v>
      </c>
      <c r="AA78">
        <f t="shared" ca="1" si="1"/>
        <v>1</v>
      </c>
    </row>
    <row r="79" spans="2:27" x14ac:dyDescent="0.25">
      <c r="B79">
        <v>1.6918200000000001E-4</v>
      </c>
      <c r="C79">
        <v>35904</v>
      </c>
      <c r="D79" t="str" cm="1">
        <f t="array" ref="D79">IF(OR(CurveFitting!$N$9="1/y²",CurveFitting!$N$9="1/y"),
IF(A79="","",AVERAGE(IF($B$1:$B$1002=A79,ABS($C$1:$C$1002)))),
IF(CurveFitting!$N$9="1/SD²",IF(A79="","",_xlfn.VAR.S(IF($B$1:$B$1002=A79,$C$1:$C$1002))),
IF(CurveFitting!$N$9="None",IF(A79&lt;&gt;"",1,""),"")))</f>
        <v/>
      </c>
      <c r="E79">
        <f ca="1"/>
        <v>0</v>
      </c>
      <c r="F79">
        <f ca="1"/>
        <v>0</v>
      </c>
      <c r="G79">
        <f ca="1"/>
        <v>0</v>
      </c>
      <c r="H79">
        <f ca="1"/>
        <v>0</v>
      </c>
      <c r="I79">
        <f ca="1"/>
        <v>0</v>
      </c>
      <c r="J79">
        <f ca="1"/>
        <v>0</v>
      </c>
      <c r="K79">
        <f ca="1"/>
        <v>0</v>
      </c>
      <c r="L79">
        <f ca="1"/>
        <v>0</v>
      </c>
      <c r="M79">
        <f ca="1"/>
        <v>0</v>
      </c>
      <c r="N79">
        <f ca="1"/>
        <v>0</v>
      </c>
      <c r="O79">
        <f ca="1"/>
        <v>1</v>
      </c>
      <c r="AA79">
        <f t="shared" ca="1" si="1"/>
        <v>1</v>
      </c>
    </row>
    <row r="80" spans="2:27" x14ac:dyDescent="0.25">
      <c r="B80">
        <v>10</v>
      </c>
      <c r="C80">
        <v>250758</v>
      </c>
      <c r="D80" t="str" cm="1">
        <f t="array" ref="D80">IF(OR(CurveFitting!$N$9="1/y²",CurveFitting!$N$9="1/y"),
IF(A80="","",AVERAGE(IF($B$1:$B$1002=A80,ABS($C$1:$C$1002)))),
IF(CurveFitting!$N$9="1/SD²",IF(A80="","",_xlfn.VAR.S(IF($B$1:$B$1002=A80,$C$1:$C$1002))),
IF(CurveFitting!$N$9="None",IF(A80&lt;&gt;"",1,""),"")))</f>
        <v/>
      </c>
      <c r="E80">
        <f ca="1"/>
        <v>1</v>
      </c>
      <c r="F80">
        <f ca="1"/>
        <v>0</v>
      </c>
      <c r="G80">
        <f ca="1"/>
        <v>0</v>
      </c>
      <c r="H80">
        <f ca="1"/>
        <v>0</v>
      </c>
      <c r="I80">
        <f ca="1"/>
        <v>0</v>
      </c>
      <c r="J80">
        <f ca="1"/>
        <v>0</v>
      </c>
      <c r="K80">
        <f ca="1"/>
        <v>0</v>
      </c>
      <c r="L80">
        <f ca="1"/>
        <v>0</v>
      </c>
      <c r="M80">
        <f ca="1"/>
        <v>0</v>
      </c>
      <c r="N80">
        <f ca="1"/>
        <v>0</v>
      </c>
      <c r="O80">
        <f ca="1"/>
        <v>0</v>
      </c>
      <c r="AA80">
        <f t="shared" ca="1" si="1"/>
        <v>1</v>
      </c>
    </row>
    <row r="81" spans="2:27" x14ac:dyDescent="0.25">
      <c r="B81">
        <v>3.3</v>
      </c>
      <c r="C81">
        <v>246239</v>
      </c>
      <c r="D81" t="str" cm="1">
        <f t="array" ref="D81">IF(OR(CurveFitting!$N$9="1/y²",CurveFitting!$N$9="1/y"),
IF(A81="","",AVERAGE(IF($B$1:$B$1002=A81,ABS($C$1:$C$1002)))),
IF(CurveFitting!$N$9="1/SD²",IF(A81="","",_xlfn.VAR.S(IF($B$1:$B$1002=A81,$C$1:$C$1002))),
IF(CurveFitting!$N$9="None",IF(A81&lt;&gt;"",1,""),"")))</f>
        <v/>
      </c>
      <c r="E81">
        <f ca="1"/>
        <v>0</v>
      </c>
      <c r="F81">
        <f ca="1"/>
        <v>1</v>
      </c>
      <c r="G81">
        <f ca="1"/>
        <v>0</v>
      </c>
      <c r="H81">
        <f ca="1"/>
        <v>0</v>
      </c>
      <c r="I81">
        <f ca="1"/>
        <v>0</v>
      </c>
      <c r="J81">
        <f ca="1"/>
        <v>0</v>
      </c>
      <c r="K81">
        <f ca="1"/>
        <v>0</v>
      </c>
      <c r="L81">
        <f ca="1"/>
        <v>0</v>
      </c>
      <c r="M81">
        <f ca="1"/>
        <v>0</v>
      </c>
      <c r="N81">
        <f ca="1"/>
        <v>0</v>
      </c>
      <c r="O81">
        <f ca="1"/>
        <v>0</v>
      </c>
      <c r="AA81">
        <f t="shared" ca="1" si="1"/>
        <v>1</v>
      </c>
    </row>
    <row r="82" spans="2:27" x14ac:dyDescent="0.25">
      <c r="B82">
        <v>1.1000000000000001</v>
      </c>
      <c r="C82">
        <v>245027</v>
      </c>
      <c r="D82" t="str" cm="1">
        <f t="array" ref="D82">IF(OR(CurveFitting!$N$9="1/y²",CurveFitting!$N$9="1/y"),
IF(A82="","",AVERAGE(IF($B$1:$B$1002=A82,ABS($C$1:$C$1002)))),
IF(CurveFitting!$N$9="1/SD²",IF(A82="","",_xlfn.VAR.S(IF($B$1:$B$1002=A82,$C$1:$C$1002))),
IF(CurveFitting!$N$9="None",IF(A82&lt;&gt;"",1,""),"")))</f>
        <v/>
      </c>
      <c r="E82">
        <f ca="1"/>
        <v>0</v>
      </c>
      <c r="F82">
        <f ca="1"/>
        <v>0</v>
      </c>
      <c r="G82">
        <f ca="1"/>
        <v>1</v>
      </c>
      <c r="H82">
        <f ca="1"/>
        <v>0</v>
      </c>
      <c r="I82">
        <f ca="1"/>
        <v>0</v>
      </c>
      <c r="J82">
        <f ca="1"/>
        <v>0</v>
      </c>
      <c r="K82">
        <f ca="1"/>
        <v>0</v>
      </c>
      <c r="L82">
        <f ca="1"/>
        <v>0</v>
      </c>
      <c r="M82">
        <f ca="1"/>
        <v>0</v>
      </c>
      <c r="N82">
        <f ca="1"/>
        <v>0</v>
      </c>
      <c r="O82">
        <f ca="1"/>
        <v>0</v>
      </c>
      <c r="AA82">
        <f t="shared" ca="1" si="1"/>
        <v>1</v>
      </c>
    </row>
    <row r="83" spans="2:27" x14ac:dyDescent="0.25">
      <c r="B83">
        <v>0.4</v>
      </c>
      <c r="C83">
        <v>235663</v>
      </c>
      <c r="D83" t="str" cm="1">
        <f t="array" ref="D83">IF(OR(CurveFitting!$N$9="1/y²",CurveFitting!$N$9="1/y"),
IF(A83="","",AVERAGE(IF($B$1:$B$1002=A83,ABS($C$1:$C$1002)))),
IF(CurveFitting!$N$9="1/SD²",IF(A83="","",_xlfn.VAR.S(IF($B$1:$B$1002=A83,$C$1:$C$1002))),
IF(CurveFitting!$N$9="None",IF(A83&lt;&gt;"",1,""),"")))</f>
        <v/>
      </c>
      <c r="E83">
        <f ca="1"/>
        <v>0</v>
      </c>
      <c r="F83">
        <f ca="1"/>
        <v>0</v>
      </c>
      <c r="G83">
        <f ca="1"/>
        <v>0</v>
      </c>
      <c r="H83">
        <f ca="1"/>
        <v>1</v>
      </c>
      <c r="I83">
        <f ca="1"/>
        <v>0</v>
      </c>
      <c r="J83">
        <f ca="1"/>
        <v>0</v>
      </c>
      <c r="K83">
        <f ca="1"/>
        <v>0</v>
      </c>
      <c r="L83">
        <f ca="1"/>
        <v>0</v>
      </c>
      <c r="M83">
        <f ca="1"/>
        <v>0</v>
      </c>
      <c r="N83">
        <f ca="1"/>
        <v>0</v>
      </c>
      <c r="O83">
        <f ca="1"/>
        <v>0</v>
      </c>
      <c r="AA83">
        <f t="shared" ca="1" si="1"/>
        <v>1</v>
      </c>
    </row>
    <row r="84" spans="2:27" x14ac:dyDescent="0.25">
      <c r="B84">
        <v>0.1</v>
      </c>
      <c r="C84">
        <v>179264</v>
      </c>
      <c r="D84" t="str" cm="1">
        <f t="array" ref="D84">IF(OR(CurveFitting!$N$9="1/y²",CurveFitting!$N$9="1/y"),
IF(A84="","",AVERAGE(IF($B$1:$B$1002=A84,ABS($C$1:$C$1002)))),
IF(CurveFitting!$N$9="1/SD²",IF(A84="","",_xlfn.VAR.S(IF($B$1:$B$1002=A84,$C$1:$C$1002))),
IF(CurveFitting!$N$9="None",IF(A84&lt;&gt;"",1,""),"")))</f>
        <v/>
      </c>
      <c r="E84">
        <f ca="1"/>
        <v>0</v>
      </c>
      <c r="F84">
        <f ca="1"/>
        <v>0</v>
      </c>
      <c r="G84">
        <f ca="1"/>
        <v>0</v>
      </c>
      <c r="H84">
        <f ca="1"/>
        <v>0</v>
      </c>
      <c r="I84">
        <f ca="1"/>
        <v>1</v>
      </c>
      <c r="J84">
        <f ca="1"/>
        <v>0</v>
      </c>
      <c r="K84">
        <f ca="1"/>
        <v>0</v>
      </c>
      <c r="L84">
        <f ca="1"/>
        <v>0</v>
      </c>
      <c r="M84">
        <f ca="1"/>
        <v>0</v>
      </c>
      <c r="N84">
        <f ca="1"/>
        <v>0</v>
      </c>
      <c r="O84">
        <f ca="1"/>
        <v>0</v>
      </c>
      <c r="AA84">
        <f t="shared" ca="1" si="1"/>
        <v>1</v>
      </c>
    </row>
    <row r="85" spans="2:27" x14ac:dyDescent="0.25">
      <c r="B85">
        <v>4.1132000000000002E-2</v>
      </c>
      <c r="C85">
        <v>103385</v>
      </c>
      <c r="D85" t="str" cm="1">
        <f t="array" ref="D85">IF(OR(CurveFitting!$N$9="1/y²",CurveFitting!$N$9="1/y"),
IF(A85="","",AVERAGE(IF($B$1:$B$1002=A85,ABS($C$1:$C$1002)))),
IF(CurveFitting!$N$9="1/SD²",IF(A85="","",_xlfn.VAR.S(IF($B$1:$B$1002=A85,$C$1:$C$1002))),
IF(CurveFitting!$N$9="None",IF(A85&lt;&gt;"",1,""),"")))</f>
        <v/>
      </c>
      <c r="E85">
        <f ca="1"/>
        <v>0</v>
      </c>
      <c r="F85">
        <f ca="1"/>
        <v>0</v>
      </c>
      <c r="G85">
        <f ca="1"/>
        <v>0</v>
      </c>
      <c r="H85">
        <f ca="1"/>
        <v>0</v>
      </c>
      <c r="I85">
        <f ca="1"/>
        <v>0</v>
      </c>
      <c r="J85">
        <f ca="1"/>
        <v>1</v>
      </c>
      <c r="K85">
        <f ca="1"/>
        <v>0</v>
      </c>
      <c r="L85">
        <f ca="1"/>
        <v>0</v>
      </c>
      <c r="M85">
        <f ca="1"/>
        <v>0</v>
      </c>
      <c r="N85">
        <f ca="1"/>
        <v>0</v>
      </c>
      <c r="O85">
        <f ca="1"/>
        <v>0</v>
      </c>
      <c r="AA85">
        <f t="shared" ca="1" si="1"/>
        <v>1</v>
      </c>
    </row>
    <row r="86" spans="2:27" x14ac:dyDescent="0.25">
      <c r="B86">
        <v>1.3709000000000001E-2</v>
      </c>
      <c r="C86">
        <v>64042</v>
      </c>
      <c r="D86" t="str" cm="1">
        <f t="array" ref="D86">IF(OR(CurveFitting!$N$9="1/y²",CurveFitting!$N$9="1/y"),
IF(A86="","",AVERAGE(IF($B$1:$B$1002=A86,ABS($C$1:$C$1002)))),
IF(CurveFitting!$N$9="1/SD²",IF(A86="","",_xlfn.VAR.S(IF($B$1:$B$1002=A86,$C$1:$C$1002))),
IF(CurveFitting!$N$9="None",IF(A86&lt;&gt;"",1,""),"")))</f>
        <v/>
      </c>
      <c r="E86">
        <f ca="1"/>
        <v>0</v>
      </c>
      <c r="F86">
        <f ca="1"/>
        <v>0</v>
      </c>
      <c r="G86">
        <f ca="1"/>
        <v>0</v>
      </c>
      <c r="H86">
        <f ca="1"/>
        <v>0</v>
      </c>
      <c r="I86">
        <f ca="1"/>
        <v>0</v>
      </c>
      <c r="J86">
        <f ca="1"/>
        <v>0</v>
      </c>
      <c r="K86">
        <f ca="1"/>
        <v>1</v>
      </c>
      <c r="L86">
        <f ca="1"/>
        <v>0</v>
      </c>
      <c r="M86">
        <f ca="1"/>
        <v>0</v>
      </c>
      <c r="N86">
        <f ca="1"/>
        <v>0</v>
      </c>
      <c r="O86">
        <f ca="1"/>
        <v>0</v>
      </c>
      <c r="AA86">
        <f t="shared" ca="1" si="1"/>
        <v>1</v>
      </c>
    </row>
    <row r="87" spans="2:27" x14ac:dyDescent="0.25">
      <c r="B87">
        <v>4.5690000000000001E-3</v>
      </c>
      <c r="C87">
        <v>47620</v>
      </c>
      <c r="D87" t="str" cm="1">
        <f t="array" ref="D87">IF(OR(CurveFitting!$N$9="1/y²",CurveFitting!$N$9="1/y"),
IF(A87="","",AVERAGE(IF($B$1:$B$1002=A87,ABS($C$1:$C$1002)))),
IF(CurveFitting!$N$9="1/SD²",IF(A87="","",_xlfn.VAR.S(IF($B$1:$B$1002=A87,$C$1:$C$1002))),
IF(CurveFitting!$N$9="None",IF(A87&lt;&gt;"",1,""),"")))</f>
        <v/>
      </c>
      <c r="E87">
        <f ca="1"/>
        <v>0</v>
      </c>
      <c r="F87">
        <f ca="1"/>
        <v>0</v>
      </c>
      <c r="G87">
        <f ca="1"/>
        <v>0</v>
      </c>
      <c r="H87">
        <f ca="1"/>
        <v>0</v>
      </c>
      <c r="I87">
        <f ca="1"/>
        <v>0</v>
      </c>
      <c r="J87">
        <f ca="1"/>
        <v>0</v>
      </c>
      <c r="K87">
        <f ca="1"/>
        <v>0</v>
      </c>
      <c r="L87">
        <f ca="1"/>
        <v>1</v>
      </c>
      <c r="M87">
        <f ca="1"/>
        <v>0</v>
      </c>
      <c r="N87">
        <f ca="1"/>
        <v>0</v>
      </c>
      <c r="O87">
        <f ca="1"/>
        <v>0</v>
      </c>
      <c r="AA87">
        <f t="shared" ca="1" si="1"/>
        <v>1</v>
      </c>
    </row>
    <row r="88" spans="2:27" x14ac:dyDescent="0.25">
      <c r="B88">
        <v>1.523E-3</v>
      </c>
      <c r="C88">
        <v>40637</v>
      </c>
      <c r="D88" t="str" cm="1">
        <f t="array" ref="D88">IF(OR(CurveFitting!$N$9="1/y²",CurveFitting!$N$9="1/y"),
IF(A88="","",AVERAGE(IF($B$1:$B$1002=A88,ABS($C$1:$C$1002)))),
IF(CurveFitting!$N$9="1/SD²",IF(A88="","",_xlfn.VAR.S(IF($B$1:$B$1002=A88,$C$1:$C$1002))),
IF(CurveFitting!$N$9="None",IF(A88&lt;&gt;"",1,""),"")))</f>
        <v/>
      </c>
      <c r="E88">
        <f ca="1"/>
        <v>0</v>
      </c>
      <c r="F88">
        <f ca="1"/>
        <v>0</v>
      </c>
      <c r="G88">
        <f ca="1"/>
        <v>0</v>
      </c>
      <c r="H88">
        <f ca="1"/>
        <v>0</v>
      </c>
      <c r="I88">
        <f ca="1"/>
        <v>0</v>
      </c>
      <c r="J88">
        <f ca="1"/>
        <v>0</v>
      </c>
      <c r="K88">
        <f ca="1"/>
        <v>0</v>
      </c>
      <c r="L88">
        <f ca="1"/>
        <v>0</v>
      </c>
      <c r="M88">
        <f ca="1"/>
        <v>1</v>
      </c>
      <c r="N88">
        <f ca="1"/>
        <v>0</v>
      </c>
      <c r="O88">
        <f ca="1"/>
        <v>0</v>
      </c>
      <c r="AA88">
        <f t="shared" ca="1" si="1"/>
        <v>1</v>
      </c>
    </row>
    <row r="89" spans="2:27" x14ac:dyDescent="0.25">
      <c r="B89">
        <v>5.0759600000000002E-4</v>
      </c>
      <c r="C89">
        <v>38520</v>
      </c>
      <c r="D89" t="str" cm="1">
        <f t="array" ref="D89">IF(OR(CurveFitting!$N$9="1/y²",CurveFitting!$N$9="1/y"),
IF(A89="","",AVERAGE(IF($B$1:$B$1002=A89,ABS($C$1:$C$1002)))),
IF(CurveFitting!$N$9="1/SD²",IF(A89="","",_xlfn.VAR.S(IF($B$1:$B$1002=A89,$C$1:$C$1002))),
IF(CurveFitting!$N$9="None",IF(A89&lt;&gt;"",1,""),"")))</f>
        <v/>
      </c>
      <c r="E89">
        <f ca="1"/>
        <v>0</v>
      </c>
      <c r="F89">
        <f ca="1"/>
        <v>0</v>
      </c>
      <c r="G89">
        <f ca="1"/>
        <v>0</v>
      </c>
      <c r="H89">
        <f ca="1"/>
        <v>0</v>
      </c>
      <c r="I89">
        <f ca="1"/>
        <v>0</v>
      </c>
      <c r="J89">
        <f ca="1"/>
        <v>0</v>
      </c>
      <c r="K89">
        <f ca="1"/>
        <v>0</v>
      </c>
      <c r="L89">
        <f ca="1"/>
        <v>0</v>
      </c>
      <c r="M89">
        <f ca="1"/>
        <v>0</v>
      </c>
      <c r="N89">
        <f ca="1"/>
        <v>1</v>
      </c>
      <c r="O89">
        <f ca="1"/>
        <v>0</v>
      </c>
      <c r="AA89">
        <f t="shared" ca="1" si="1"/>
        <v>1</v>
      </c>
    </row>
    <row r="90" spans="2:27" x14ac:dyDescent="0.25">
      <c r="B90">
        <v>1.6918200000000001E-4</v>
      </c>
      <c r="C90">
        <v>38809</v>
      </c>
      <c r="D90" t="str" cm="1">
        <f t="array" ref="D90">IF(OR(CurveFitting!$N$9="1/y²",CurveFitting!$N$9="1/y"),
IF(A90="","",AVERAGE(IF($B$1:$B$1002=A90,ABS($C$1:$C$1002)))),
IF(CurveFitting!$N$9="1/SD²",IF(A90="","",_xlfn.VAR.S(IF($B$1:$B$1002=A90,$C$1:$C$1002))),
IF(CurveFitting!$N$9="None",IF(A90&lt;&gt;"",1,""),"")))</f>
        <v/>
      </c>
      <c r="E90">
        <f ca="1"/>
        <v>0</v>
      </c>
      <c r="F90">
        <f ca="1"/>
        <v>0</v>
      </c>
      <c r="G90">
        <f ca="1"/>
        <v>0</v>
      </c>
      <c r="H90">
        <f ca="1"/>
        <v>0</v>
      </c>
      <c r="I90">
        <f ca="1"/>
        <v>0</v>
      </c>
      <c r="J90">
        <f ca="1"/>
        <v>0</v>
      </c>
      <c r="K90">
        <f ca="1"/>
        <v>0</v>
      </c>
      <c r="L90">
        <f ca="1"/>
        <v>0</v>
      </c>
      <c r="M90">
        <f ca="1"/>
        <v>0</v>
      </c>
      <c r="N90">
        <f ca="1"/>
        <v>0</v>
      </c>
      <c r="O90">
        <f ca="1"/>
        <v>1</v>
      </c>
      <c r="AA90">
        <f t="shared" ca="1" si="1"/>
        <v>1</v>
      </c>
    </row>
    <row r="91" spans="2:27" x14ac:dyDescent="0.25">
      <c r="B91">
        <v>10</v>
      </c>
      <c r="C91">
        <v>251957</v>
      </c>
      <c r="D91" t="str" cm="1">
        <f t="array" ref="D91">IF(OR(CurveFitting!$N$9="1/y²",CurveFitting!$N$9="1/y"),
IF(A91="","",AVERAGE(IF($B$1:$B$1002=A91,ABS($C$1:$C$1002)))),
IF(CurveFitting!$N$9="1/SD²",IF(A91="","",_xlfn.VAR.S(IF($B$1:$B$1002=A91,$C$1:$C$1002))),
IF(CurveFitting!$N$9="None",IF(A91&lt;&gt;"",1,""),"")))</f>
        <v/>
      </c>
      <c r="E91">
        <f ca="1"/>
        <v>1</v>
      </c>
      <c r="F91">
        <f ca="1"/>
        <v>0</v>
      </c>
      <c r="G91">
        <f ca="1"/>
        <v>0</v>
      </c>
      <c r="H91">
        <f ca="1"/>
        <v>0</v>
      </c>
      <c r="I91">
        <f ca="1"/>
        <v>0</v>
      </c>
      <c r="J91">
        <f ca="1"/>
        <v>0</v>
      </c>
      <c r="K91">
        <f ca="1"/>
        <v>0</v>
      </c>
      <c r="L91">
        <f ca="1"/>
        <v>0</v>
      </c>
      <c r="M91">
        <f ca="1"/>
        <v>0</v>
      </c>
      <c r="N91">
        <f ca="1"/>
        <v>0</v>
      </c>
      <c r="O91">
        <f ca="1"/>
        <v>0</v>
      </c>
      <c r="AA91">
        <f t="shared" ca="1" si="1"/>
        <v>1</v>
      </c>
    </row>
    <row r="92" spans="2:27" x14ac:dyDescent="0.25">
      <c r="B92">
        <v>3.3</v>
      </c>
      <c r="C92">
        <v>255050</v>
      </c>
      <c r="D92" t="str" cm="1">
        <f t="array" ref="D92">IF(OR(CurveFitting!$N$9="1/y²",CurveFitting!$N$9="1/y"),
IF(A92="","",AVERAGE(IF($B$1:$B$1002=A92,ABS($C$1:$C$1002)))),
IF(CurveFitting!$N$9="1/SD²",IF(A92="","",_xlfn.VAR.S(IF($B$1:$B$1002=A92,$C$1:$C$1002))),
IF(CurveFitting!$N$9="None",IF(A92&lt;&gt;"",1,""),"")))</f>
        <v/>
      </c>
      <c r="E92">
        <f ca="1"/>
        <v>0</v>
      </c>
      <c r="F92">
        <f ca="1"/>
        <v>1</v>
      </c>
      <c r="G92">
        <f ca="1"/>
        <v>0</v>
      </c>
      <c r="H92">
        <f ca="1"/>
        <v>0</v>
      </c>
      <c r="I92">
        <f ca="1"/>
        <v>0</v>
      </c>
      <c r="J92">
        <f ca="1"/>
        <v>0</v>
      </c>
      <c r="K92">
        <f ca="1"/>
        <v>0</v>
      </c>
      <c r="L92">
        <f ca="1"/>
        <v>0</v>
      </c>
      <c r="M92">
        <f ca="1"/>
        <v>0</v>
      </c>
      <c r="N92">
        <f ca="1"/>
        <v>0</v>
      </c>
      <c r="O92">
        <f ca="1"/>
        <v>0</v>
      </c>
      <c r="AA92">
        <f t="shared" ca="1" si="1"/>
        <v>1</v>
      </c>
    </row>
    <row r="93" spans="2:27" x14ac:dyDescent="0.25">
      <c r="B93">
        <v>1.1000000000000001</v>
      </c>
      <c r="C93">
        <v>245556</v>
      </c>
      <c r="D93" t="str" cm="1">
        <f t="array" ref="D93">IF(OR(CurveFitting!$N$9="1/y²",CurveFitting!$N$9="1/y"),
IF(A93="","",AVERAGE(IF($B$1:$B$1002=A93,ABS($C$1:$C$1002)))),
IF(CurveFitting!$N$9="1/SD²",IF(A93="","",_xlfn.VAR.S(IF($B$1:$B$1002=A93,$C$1:$C$1002))),
IF(CurveFitting!$N$9="None",IF(A93&lt;&gt;"",1,""),"")))</f>
        <v/>
      </c>
      <c r="E93">
        <f ca="1"/>
        <v>0</v>
      </c>
      <c r="F93">
        <f ca="1"/>
        <v>0</v>
      </c>
      <c r="G93">
        <f ca="1"/>
        <v>1</v>
      </c>
      <c r="H93">
        <f ca="1"/>
        <v>0</v>
      </c>
      <c r="I93">
        <f ca="1"/>
        <v>0</v>
      </c>
      <c r="J93">
        <f ca="1"/>
        <v>0</v>
      </c>
      <c r="K93">
        <f ca="1"/>
        <v>0</v>
      </c>
      <c r="L93">
        <f ca="1"/>
        <v>0</v>
      </c>
      <c r="M93">
        <f ca="1"/>
        <v>0</v>
      </c>
      <c r="N93">
        <f ca="1"/>
        <v>0</v>
      </c>
      <c r="O93">
        <f ca="1"/>
        <v>0</v>
      </c>
      <c r="AA93">
        <f t="shared" ca="1" si="1"/>
        <v>1</v>
      </c>
    </row>
    <row r="94" spans="2:27" x14ac:dyDescent="0.25">
      <c r="B94">
        <v>0.4</v>
      </c>
      <c r="C94">
        <v>226526</v>
      </c>
      <c r="D94" t="str" cm="1">
        <f t="array" ref="D94">IF(OR(CurveFitting!$N$9="1/y²",CurveFitting!$N$9="1/y"),
IF(A94="","",AVERAGE(IF($B$1:$B$1002=A94,ABS($C$1:$C$1002)))),
IF(CurveFitting!$N$9="1/SD²",IF(A94="","",_xlfn.VAR.S(IF($B$1:$B$1002=A94,$C$1:$C$1002))),
IF(CurveFitting!$N$9="None",IF(A94&lt;&gt;"",1,""),"")))</f>
        <v/>
      </c>
      <c r="E94">
        <f ca="1"/>
        <v>0</v>
      </c>
      <c r="F94">
        <f ca="1"/>
        <v>0</v>
      </c>
      <c r="G94">
        <f ca="1"/>
        <v>0</v>
      </c>
      <c r="H94">
        <f ca="1"/>
        <v>1</v>
      </c>
      <c r="I94">
        <f ca="1"/>
        <v>0</v>
      </c>
      <c r="J94">
        <f ca="1"/>
        <v>0</v>
      </c>
      <c r="K94">
        <f ca="1"/>
        <v>0</v>
      </c>
      <c r="L94">
        <f ca="1"/>
        <v>0</v>
      </c>
      <c r="M94">
        <f ca="1"/>
        <v>0</v>
      </c>
      <c r="N94">
        <f ca="1"/>
        <v>0</v>
      </c>
      <c r="O94">
        <f ca="1"/>
        <v>0</v>
      </c>
      <c r="AA94">
        <f t="shared" ca="1" si="1"/>
        <v>1</v>
      </c>
    </row>
    <row r="95" spans="2:27" x14ac:dyDescent="0.25">
      <c r="B95">
        <v>0.1</v>
      </c>
      <c r="C95">
        <v>160994</v>
      </c>
      <c r="D95" t="str" cm="1">
        <f t="array" ref="D95">IF(OR(CurveFitting!$N$9="1/y²",CurveFitting!$N$9="1/y"),
IF(A95="","",AVERAGE(IF($B$1:$B$1002=A95,ABS($C$1:$C$1002)))),
IF(CurveFitting!$N$9="1/SD²",IF(A95="","",_xlfn.VAR.S(IF($B$1:$B$1002=A95,$C$1:$C$1002))),
IF(CurveFitting!$N$9="None",IF(A95&lt;&gt;"",1,""),"")))</f>
        <v/>
      </c>
      <c r="E95">
        <f ca="1"/>
        <v>0</v>
      </c>
      <c r="F95">
        <f ca="1"/>
        <v>0</v>
      </c>
      <c r="G95">
        <f ca="1"/>
        <v>0</v>
      </c>
      <c r="H95">
        <f ca="1"/>
        <v>0</v>
      </c>
      <c r="I95">
        <f ca="1"/>
        <v>1</v>
      </c>
      <c r="J95">
        <f ca="1"/>
        <v>0</v>
      </c>
      <c r="K95">
        <f ca="1"/>
        <v>0</v>
      </c>
      <c r="L95">
        <f ca="1"/>
        <v>0</v>
      </c>
      <c r="M95">
        <f ca="1"/>
        <v>0</v>
      </c>
      <c r="N95">
        <f ca="1"/>
        <v>0</v>
      </c>
      <c r="O95">
        <f ca="1"/>
        <v>0</v>
      </c>
      <c r="AA95">
        <f t="shared" ca="1" si="1"/>
        <v>1</v>
      </c>
    </row>
    <row r="96" spans="2:27" x14ac:dyDescent="0.25">
      <c r="B96">
        <v>4.1132000000000002E-2</v>
      </c>
      <c r="C96">
        <v>86264</v>
      </c>
      <c r="D96" t="str" cm="1">
        <f t="array" ref="D96">IF(OR(CurveFitting!$N$9="1/y²",CurveFitting!$N$9="1/y"),
IF(A96="","",AVERAGE(IF($B$1:$B$1002=A96,ABS($C$1:$C$1002)))),
IF(CurveFitting!$N$9="1/SD²",IF(A96="","",_xlfn.VAR.S(IF($B$1:$B$1002=A96,$C$1:$C$1002))),
IF(CurveFitting!$N$9="None",IF(A96&lt;&gt;"",1,""),"")))</f>
        <v/>
      </c>
      <c r="E96">
        <f ca="1"/>
        <v>0</v>
      </c>
      <c r="F96">
        <f ca="1"/>
        <v>0</v>
      </c>
      <c r="G96">
        <f ca="1"/>
        <v>0</v>
      </c>
      <c r="H96">
        <f ca="1"/>
        <v>0</v>
      </c>
      <c r="I96">
        <f ca="1"/>
        <v>0</v>
      </c>
      <c r="J96">
        <f ca="1"/>
        <v>1</v>
      </c>
      <c r="K96">
        <f ca="1"/>
        <v>0</v>
      </c>
      <c r="L96">
        <f ca="1"/>
        <v>0</v>
      </c>
      <c r="M96">
        <f ca="1"/>
        <v>0</v>
      </c>
      <c r="N96">
        <f ca="1"/>
        <v>0</v>
      </c>
      <c r="O96">
        <f ca="1"/>
        <v>0</v>
      </c>
      <c r="AA96">
        <f t="shared" ca="1" si="1"/>
        <v>1</v>
      </c>
    </row>
    <row r="97" spans="2:27" x14ac:dyDescent="0.25">
      <c r="B97">
        <v>1.3709000000000001E-2</v>
      </c>
      <c r="C97">
        <v>58019</v>
      </c>
      <c r="D97" t="str" cm="1">
        <f t="array" ref="D97">IF(OR(CurveFitting!$N$9="1/y²",CurveFitting!$N$9="1/y"),
IF(A97="","",AVERAGE(IF($B$1:$B$1002=A97,ABS($C$1:$C$1002)))),
IF(CurveFitting!$N$9="1/SD²",IF(A97="","",_xlfn.VAR.S(IF($B$1:$B$1002=A97,$C$1:$C$1002))),
IF(CurveFitting!$N$9="None",IF(A97&lt;&gt;"",1,""),"")))</f>
        <v/>
      </c>
      <c r="E97">
        <f ca="1"/>
        <v>0</v>
      </c>
      <c r="F97">
        <f ca="1"/>
        <v>0</v>
      </c>
      <c r="G97">
        <f ca="1"/>
        <v>0</v>
      </c>
      <c r="H97">
        <f ca="1"/>
        <v>0</v>
      </c>
      <c r="I97">
        <f ca="1"/>
        <v>0</v>
      </c>
      <c r="J97">
        <f ca="1"/>
        <v>0</v>
      </c>
      <c r="K97">
        <f ca="1"/>
        <v>1</v>
      </c>
      <c r="L97">
        <f ca="1"/>
        <v>0</v>
      </c>
      <c r="M97">
        <f ca="1"/>
        <v>0</v>
      </c>
      <c r="N97">
        <f ca="1"/>
        <v>0</v>
      </c>
      <c r="O97">
        <f ca="1"/>
        <v>0</v>
      </c>
      <c r="AA97">
        <f t="shared" ca="1" si="1"/>
        <v>1</v>
      </c>
    </row>
    <row r="98" spans="2:27" x14ac:dyDescent="0.25">
      <c r="B98">
        <v>4.5690000000000001E-3</v>
      </c>
      <c r="C98">
        <v>40802</v>
      </c>
      <c r="D98" t="str" cm="1">
        <f t="array" ref="D98">IF(OR(CurveFitting!$N$9="1/y²",CurveFitting!$N$9="1/y"),
IF(A98="","",AVERAGE(IF($B$1:$B$1002=A98,ABS($C$1:$C$1002)))),
IF(CurveFitting!$N$9="1/SD²",IF(A98="","",_xlfn.VAR.S(IF($B$1:$B$1002=A98,$C$1:$C$1002))),
IF(CurveFitting!$N$9="None",IF(A98&lt;&gt;"",1,""),"")))</f>
        <v/>
      </c>
      <c r="E98">
        <f ca="1"/>
        <v>0</v>
      </c>
      <c r="F98">
        <f ca="1"/>
        <v>0</v>
      </c>
      <c r="G98">
        <f ca="1"/>
        <v>0</v>
      </c>
      <c r="H98">
        <f ca="1"/>
        <v>0</v>
      </c>
      <c r="I98">
        <f ca="1"/>
        <v>0</v>
      </c>
      <c r="J98">
        <f ca="1"/>
        <v>0</v>
      </c>
      <c r="K98">
        <f ca="1"/>
        <v>0</v>
      </c>
      <c r="L98">
        <f ca="1"/>
        <v>1</v>
      </c>
      <c r="M98">
        <f ca="1"/>
        <v>0</v>
      </c>
      <c r="N98">
        <f ca="1"/>
        <v>0</v>
      </c>
      <c r="O98">
        <f ca="1"/>
        <v>0</v>
      </c>
      <c r="AA98">
        <f t="shared" ca="1" si="1"/>
        <v>1</v>
      </c>
    </row>
    <row r="99" spans="2:27" x14ac:dyDescent="0.25">
      <c r="B99">
        <v>1.523E-3</v>
      </c>
      <c r="C99">
        <v>36558</v>
      </c>
      <c r="D99" t="str" cm="1">
        <f t="array" ref="D99">IF(OR(CurveFitting!$N$9="1/y²",CurveFitting!$N$9="1/y"),
IF(A99="","",AVERAGE(IF($B$1:$B$1002=A99,ABS($C$1:$C$1002)))),
IF(CurveFitting!$N$9="1/SD²",IF(A99="","",_xlfn.VAR.S(IF($B$1:$B$1002=A99,$C$1:$C$1002))),
IF(CurveFitting!$N$9="None",IF(A99&lt;&gt;"",1,""),"")))</f>
        <v/>
      </c>
      <c r="E99">
        <f ca="1"/>
        <v>0</v>
      </c>
      <c r="F99">
        <f ca="1"/>
        <v>0</v>
      </c>
      <c r="G99">
        <f ca="1"/>
        <v>0</v>
      </c>
      <c r="H99">
        <f ca="1"/>
        <v>0</v>
      </c>
      <c r="I99">
        <f ca="1"/>
        <v>0</v>
      </c>
      <c r="J99">
        <f ca="1"/>
        <v>0</v>
      </c>
      <c r="K99">
        <f ca="1"/>
        <v>0</v>
      </c>
      <c r="L99">
        <f ca="1"/>
        <v>0</v>
      </c>
      <c r="M99">
        <f ca="1"/>
        <v>1</v>
      </c>
      <c r="N99">
        <f ca="1"/>
        <v>0</v>
      </c>
      <c r="O99">
        <f ca="1"/>
        <v>0</v>
      </c>
      <c r="AA99">
        <f t="shared" ca="1" si="1"/>
        <v>1</v>
      </c>
    </row>
    <row r="100" spans="2:27" x14ac:dyDescent="0.25">
      <c r="B100">
        <v>5.0759600000000002E-4</v>
      </c>
      <c r="C100">
        <v>35516</v>
      </c>
      <c r="D100" t="str" cm="1">
        <f t="array" ref="D100">IF(OR(CurveFitting!$N$9="1/y²",CurveFitting!$N$9="1/y"),
IF(A100="","",AVERAGE(IF($B$1:$B$1002=A100,ABS($C$1:$C$1002)))),
IF(CurveFitting!$N$9="1/SD²",IF(A100="","",_xlfn.VAR.S(IF($B$1:$B$1002=A100,$C$1:$C$1002))),
IF(CurveFitting!$N$9="None",IF(A100&lt;&gt;"",1,""),"")))</f>
        <v/>
      </c>
      <c r="E100">
        <f ca="1"/>
        <v>0</v>
      </c>
      <c r="F100">
        <f ca="1"/>
        <v>0</v>
      </c>
      <c r="G100">
        <f ca="1"/>
        <v>0</v>
      </c>
      <c r="H100">
        <f ca="1"/>
        <v>0</v>
      </c>
      <c r="I100">
        <f ca="1"/>
        <v>0</v>
      </c>
      <c r="J100">
        <f ca="1"/>
        <v>0</v>
      </c>
      <c r="K100">
        <f ca="1"/>
        <v>0</v>
      </c>
      <c r="L100">
        <f ca="1"/>
        <v>0</v>
      </c>
      <c r="M100">
        <f ca="1"/>
        <v>0</v>
      </c>
      <c r="N100">
        <f ca="1"/>
        <v>1</v>
      </c>
      <c r="O100">
        <f ca="1"/>
        <v>0</v>
      </c>
      <c r="AA100">
        <f t="shared" ca="1" si="1"/>
        <v>1</v>
      </c>
    </row>
    <row r="101" spans="2:27" x14ac:dyDescent="0.25">
      <c r="B101">
        <v>1.6918200000000001E-4</v>
      </c>
      <c r="C101">
        <v>37250</v>
      </c>
      <c r="D101" t="str" cm="1">
        <f t="array" ref="D101">IF(OR(CurveFitting!$N$9="1/y²",CurveFitting!$N$9="1/y"),
IF(A101="","",AVERAGE(IF($B$1:$B$1002=A101,ABS($C$1:$C$1002)))),
IF(CurveFitting!$N$9="1/SD²",IF(A101="","",_xlfn.VAR.S(IF($B$1:$B$1002=A101,$C$1:$C$1002))),
IF(CurveFitting!$N$9="None",IF(A101&lt;&gt;"",1,""),"")))</f>
        <v/>
      </c>
      <c r="E101">
        <f ca="1"/>
        <v>0</v>
      </c>
      <c r="F101">
        <f ca="1"/>
        <v>0</v>
      </c>
      <c r="G101">
        <f ca="1"/>
        <v>0</v>
      </c>
      <c r="H101">
        <f ca="1"/>
        <v>0</v>
      </c>
      <c r="I101">
        <f ca="1"/>
        <v>0</v>
      </c>
      <c r="J101">
        <f ca="1"/>
        <v>0</v>
      </c>
      <c r="K101">
        <f ca="1"/>
        <v>0</v>
      </c>
      <c r="L101">
        <f ca="1"/>
        <v>0</v>
      </c>
      <c r="M101">
        <f ca="1"/>
        <v>0</v>
      </c>
      <c r="N101">
        <f ca="1"/>
        <v>0</v>
      </c>
      <c r="O101">
        <f ca="1"/>
        <v>1</v>
      </c>
      <c r="AA101">
        <f t="shared" ca="1" si="1"/>
        <v>1</v>
      </c>
    </row>
    <row r="102" spans="2:27" x14ac:dyDescent="0.25">
      <c r="B102">
        <v>10</v>
      </c>
      <c r="C102">
        <v>253097</v>
      </c>
      <c r="D102" t="str" cm="1">
        <f t="array" ref="D102">IF(OR(CurveFitting!$N$9="1/y²",CurveFitting!$N$9="1/y"),
IF(A102="","",AVERAGE(IF($B$1:$B$1002=A102,ABS($C$1:$C$1002)))),
IF(CurveFitting!$N$9="1/SD²",IF(A102="","",_xlfn.VAR.S(IF($B$1:$B$1002=A102,$C$1:$C$1002))),
IF(CurveFitting!$N$9="None",IF(A102&lt;&gt;"",1,""),"")))</f>
        <v/>
      </c>
      <c r="E102">
        <f ca="1"/>
        <v>1</v>
      </c>
      <c r="F102">
        <f ca="1"/>
        <v>0</v>
      </c>
      <c r="G102">
        <f ca="1"/>
        <v>0</v>
      </c>
      <c r="H102">
        <f ca="1"/>
        <v>0</v>
      </c>
      <c r="I102">
        <f ca="1"/>
        <v>0</v>
      </c>
      <c r="J102">
        <f ca="1"/>
        <v>0</v>
      </c>
      <c r="K102">
        <f ca="1"/>
        <v>0</v>
      </c>
      <c r="L102">
        <f ca="1"/>
        <v>0</v>
      </c>
      <c r="M102">
        <f ca="1"/>
        <v>0</v>
      </c>
      <c r="N102">
        <f ca="1"/>
        <v>0</v>
      </c>
      <c r="O102">
        <f ca="1"/>
        <v>0</v>
      </c>
      <c r="AA102">
        <f t="shared" ca="1" si="1"/>
        <v>1</v>
      </c>
    </row>
    <row r="103" spans="2:27" x14ac:dyDescent="0.25">
      <c r="B103">
        <v>3.3</v>
      </c>
      <c r="C103">
        <v>247338</v>
      </c>
      <c r="D103" t="str" cm="1">
        <f t="array" ref="D103">IF(OR(CurveFitting!$N$9="1/y²",CurveFitting!$N$9="1/y"),
IF(A103="","",AVERAGE(IF($B$1:$B$1002=A103,ABS($C$1:$C$1002)))),
IF(CurveFitting!$N$9="1/SD²",IF(A103="","",_xlfn.VAR.S(IF($B$1:$B$1002=A103,$C$1:$C$1002))),
IF(CurveFitting!$N$9="None",IF(A103&lt;&gt;"",1,""),"")))</f>
        <v/>
      </c>
      <c r="E103">
        <f ca="1"/>
        <v>0</v>
      </c>
      <c r="F103">
        <f ca="1"/>
        <v>1</v>
      </c>
      <c r="G103">
        <f ca="1"/>
        <v>0</v>
      </c>
      <c r="H103">
        <f ca="1"/>
        <v>0</v>
      </c>
      <c r="I103">
        <f ca="1"/>
        <v>0</v>
      </c>
      <c r="J103">
        <f ca="1"/>
        <v>0</v>
      </c>
      <c r="K103">
        <f ca="1"/>
        <v>0</v>
      </c>
      <c r="L103">
        <f ca="1"/>
        <v>0</v>
      </c>
      <c r="M103">
        <f ca="1"/>
        <v>0</v>
      </c>
      <c r="N103">
        <f ca="1"/>
        <v>0</v>
      </c>
      <c r="O103">
        <f ca="1"/>
        <v>0</v>
      </c>
      <c r="AA103">
        <f t="shared" ca="1" si="1"/>
        <v>1</v>
      </c>
    </row>
    <row r="104" spans="2:27" x14ac:dyDescent="0.25">
      <c r="B104">
        <v>1.1000000000000001</v>
      </c>
      <c r="C104">
        <v>242479</v>
      </c>
      <c r="D104" t="str" cm="1">
        <f t="array" ref="D104">IF(OR(CurveFitting!$N$9="1/y²",CurveFitting!$N$9="1/y"),
IF(A104="","",AVERAGE(IF($B$1:$B$1002=A104,ABS($C$1:$C$1002)))),
IF(CurveFitting!$N$9="1/SD²",IF(A104="","",_xlfn.VAR.S(IF($B$1:$B$1002=A104,$C$1:$C$1002))),
IF(CurveFitting!$N$9="None",IF(A104&lt;&gt;"",1,""),"")))</f>
        <v/>
      </c>
      <c r="E104">
        <f ca="1"/>
        <v>0</v>
      </c>
      <c r="F104">
        <f ca="1"/>
        <v>0</v>
      </c>
      <c r="G104">
        <f ca="1"/>
        <v>1</v>
      </c>
      <c r="H104">
        <f ca="1"/>
        <v>0</v>
      </c>
      <c r="I104">
        <f ca="1"/>
        <v>0</v>
      </c>
      <c r="J104">
        <f ca="1"/>
        <v>0</v>
      </c>
      <c r="K104">
        <f ca="1"/>
        <v>0</v>
      </c>
      <c r="L104">
        <f ca="1"/>
        <v>0</v>
      </c>
      <c r="M104">
        <f ca="1"/>
        <v>0</v>
      </c>
      <c r="N104">
        <f ca="1"/>
        <v>0</v>
      </c>
      <c r="O104">
        <f ca="1"/>
        <v>0</v>
      </c>
      <c r="AA104">
        <f t="shared" ca="1" si="1"/>
        <v>1</v>
      </c>
    </row>
    <row r="105" spans="2:27" x14ac:dyDescent="0.25">
      <c r="B105">
        <v>0.4</v>
      </c>
      <c r="C105">
        <v>229338</v>
      </c>
      <c r="D105" t="str" cm="1">
        <f t="array" ref="D105">IF(OR(CurveFitting!$N$9="1/y²",CurveFitting!$N$9="1/y"),
IF(A105="","",AVERAGE(IF($B$1:$B$1002=A105,ABS($C$1:$C$1002)))),
IF(CurveFitting!$N$9="1/SD²",IF(A105="","",_xlfn.VAR.S(IF($B$1:$B$1002=A105,$C$1:$C$1002))),
IF(CurveFitting!$N$9="None",IF(A105&lt;&gt;"",1,""),"")))</f>
        <v/>
      </c>
      <c r="E105">
        <f ca="1"/>
        <v>0</v>
      </c>
      <c r="F105">
        <f ca="1"/>
        <v>0</v>
      </c>
      <c r="G105">
        <f ca="1"/>
        <v>0</v>
      </c>
      <c r="H105">
        <f ca="1"/>
        <v>1</v>
      </c>
      <c r="I105">
        <f ca="1"/>
        <v>0</v>
      </c>
      <c r="J105">
        <f ca="1"/>
        <v>0</v>
      </c>
      <c r="K105">
        <f ca="1"/>
        <v>0</v>
      </c>
      <c r="L105">
        <f ca="1"/>
        <v>0</v>
      </c>
      <c r="M105">
        <f ca="1"/>
        <v>0</v>
      </c>
      <c r="N105">
        <f ca="1"/>
        <v>0</v>
      </c>
      <c r="O105">
        <f ca="1"/>
        <v>0</v>
      </c>
      <c r="AA105">
        <f t="shared" ca="1" si="1"/>
        <v>1</v>
      </c>
    </row>
    <row r="106" spans="2:27" x14ac:dyDescent="0.25">
      <c r="B106">
        <v>0.1</v>
      </c>
      <c r="C106">
        <v>161223</v>
      </c>
      <c r="D106" t="str" cm="1">
        <f t="array" ref="D106">IF(OR(CurveFitting!$N$9="1/y²",CurveFitting!$N$9="1/y"),
IF(A106="","",AVERAGE(IF($B$1:$B$1002=A106,ABS($C$1:$C$1002)))),
IF(CurveFitting!$N$9="1/SD²",IF(A106="","",_xlfn.VAR.S(IF($B$1:$B$1002=A106,$C$1:$C$1002))),
IF(CurveFitting!$N$9="None",IF(A106&lt;&gt;"",1,""),"")))</f>
        <v/>
      </c>
      <c r="E106">
        <f ca="1"/>
        <v>0</v>
      </c>
      <c r="F106">
        <f ca="1"/>
        <v>0</v>
      </c>
      <c r="G106">
        <f ca="1"/>
        <v>0</v>
      </c>
      <c r="H106">
        <f ca="1"/>
        <v>0</v>
      </c>
      <c r="I106">
        <f ca="1"/>
        <v>1</v>
      </c>
      <c r="J106">
        <f ca="1"/>
        <v>0</v>
      </c>
      <c r="K106">
        <f ca="1"/>
        <v>0</v>
      </c>
      <c r="L106">
        <f ca="1"/>
        <v>0</v>
      </c>
      <c r="M106">
        <f ca="1"/>
        <v>0</v>
      </c>
      <c r="N106">
        <f ca="1"/>
        <v>0</v>
      </c>
      <c r="O106">
        <f ca="1"/>
        <v>0</v>
      </c>
      <c r="AA106">
        <f t="shared" ca="1" si="1"/>
        <v>1</v>
      </c>
    </row>
    <row r="107" spans="2:27" x14ac:dyDescent="0.25">
      <c r="B107">
        <v>4.1132000000000002E-2</v>
      </c>
      <c r="C107">
        <v>78676</v>
      </c>
      <c r="D107" t="str" cm="1">
        <f t="array" ref="D107">IF(OR(CurveFitting!$N$9="1/y²",CurveFitting!$N$9="1/y"),
IF(A107="","",AVERAGE(IF($B$1:$B$1002=A107,ABS($C$1:$C$1002)))),
IF(CurveFitting!$N$9="1/SD²",IF(A107="","",_xlfn.VAR.S(IF($B$1:$B$1002=A107,$C$1:$C$1002))),
IF(CurveFitting!$N$9="None",IF(A107&lt;&gt;"",1,""),"")))</f>
        <v/>
      </c>
      <c r="E107">
        <f ca="1"/>
        <v>0</v>
      </c>
      <c r="F107">
        <f ca="1"/>
        <v>0</v>
      </c>
      <c r="G107">
        <f ca="1"/>
        <v>0</v>
      </c>
      <c r="H107">
        <f ca="1"/>
        <v>0</v>
      </c>
      <c r="I107">
        <f ca="1"/>
        <v>0</v>
      </c>
      <c r="J107">
        <f ca="1"/>
        <v>1</v>
      </c>
      <c r="K107">
        <f ca="1"/>
        <v>0</v>
      </c>
      <c r="L107">
        <f ca="1"/>
        <v>0</v>
      </c>
      <c r="M107">
        <f ca="1"/>
        <v>0</v>
      </c>
      <c r="N107">
        <f ca="1"/>
        <v>0</v>
      </c>
      <c r="O107">
        <f ca="1"/>
        <v>0</v>
      </c>
      <c r="AA107">
        <f t="shared" ca="1" si="1"/>
        <v>1</v>
      </c>
    </row>
    <row r="108" spans="2:27" x14ac:dyDescent="0.25">
      <c r="B108">
        <v>1.3709000000000001E-2</v>
      </c>
      <c r="C108">
        <v>54038</v>
      </c>
      <c r="D108" t="str" cm="1">
        <f t="array" ref="D108">IF(OR(CurveFitting!$N$9="1/y²",CurveFitting!$N$9="1/y"),
IF(A108="","",AVERAGE(IF($B$1:$B$1002=A108,ABS($C$1:$C$1002)))),
IF(CurveFitting!$N$9="1/SD²",IF(A108="","",_xlfn.VAR.S(IF($B$1:$B$1002=A108,$C$1:$C$1002))),
IF(CurveFitting!$N$9="None",IF(A108&lt;&gt;"",1,""),"")))</f>
        <v/>
      </c>
      <c r="E108">
        <f ca="1"/>
        <v>0</v>
      </c>
      <c r="F108">
        <f ca="1"/>
        <v>0</v>
      </c>
      <c r="G108">
        <f ca="1"/>
        <v>0</v>
      </c>
      <c r="H108">
        <f ca="1"/>
        <v>0</v>
      </c>
      <c r="I108">
        <f ca="1"/>
        <v>0</v>
      </c>
      <c r="J108">
        <f ca="1"/>
        <v>0</v>
      </c>
      <c r="K108">
        <f ca="1"/>
        <v>1</v>
      </c>
      <c r="L108">
        <f ca="1"/>
        <v>0</v>
      </c>
      <c r="M108">
        <f ca="1"/>
        <v>0</v>
      </c>
      <c r="N108">
        <f ca="1"/>
        <v>0</v>
      </c>
      <c r="O108">
        <f ca="1"/>
        <v>0</v>
      </c>
      <c r="AA108">
        <f t="shared" ca="1" si="1"/>
        <v>1</v>
      </c>
    </row>
    <row r="109" spans="2:27" x14ac:dyDescent="0.25">
      <c r="B109">
        <v>4.5690000000000001E-3</v>
      </c>
      <c r="C109">
        <v>37718</v>
      </c>
      <c r="D109" t="str" cm="1">
        <f t="array" ref="D109">IF(OR(CurveFitting!$N$9="1/y²",CurveFitting!$N$9="1/y"),
IF(A109="","",AVERAGE(IF($B$1:$B$1002=A109,ABS($C$1:$C$1002)))),
IF(CurveFitting!$N$9="1/SD²",IF(A109="","",_xlfn.VAR.S(IF($B$1:$B$1002=A109,$C$1:$C$1002))),
IF(CurveFitting!$N$9="None",IF(A109&lt;&gt;"",1,""),"")))</f>
        <v/>
      </c>
      <c r="E109">
        <f ca="1"/>
        <v>0</v>
      </c>
      <c r="F109">
        <f ca="1"/>
        <v>0</v>
      </c>
      <c r="G109">
        <f ca="1"/>
        <v>0</v>
      </c>
      <c r="H109">
        <f ca="1"/>
        <v>0</v>
      </c>
      <c r="I109">
        <f ca="1"/>
        <v>0</v>
      </c>
      <c r="J109">
        <f ca="1"/>
        <v>0</v>
      </c>
      <c r="K109">
        <f ca="1"/>
        <v>0</v>
      </c>
      <c r="L109">
        <f ca="1"/>
        <v>1</v>
      </c>
      <c r="M109">
        <f ca="1"/>
        <v>0</v>
      </c>
      <c r="N109">
        <f ca="1"/>
        <v>0</v>
      </c>
      <c r="O109">
        <f ca="1"/>
        <v>0</v>
      </c>
      <c r="AA109">
        <f t="shared" ca="1" si="1"/>
        <v>1</v>
      </c>
    </row>
    <row r="110" spans="2:27" x14ac:dyDescent="0.25">
      <c r="B110">
        <v>1.523E-3</v>
      </c>
      <c r="C110">
        <v>33876</v>
      </c>
      <c r="D110" t="str" cm="1">
        <f t="array" ref="D110">IF(OR(CurveFitting!$N$9="1/y²",CurveFitting!$N$9="1/y"),
IF(A110="","",AVERAGE(IF($B$1:$B$1002=A110,ABS($C$1:$C$1002)))),
IF(CurveFitting!$N$9="1/SD²",IF(A110="","",_xlfn.VAR.S(IF($B$1:$B$1002=A110,$C$1:$C$1002))),
IF(CurveFitting!$N$9="None",IF(A110&lt;&gt;"",1,""),"")))</f>
        <v/>
      </c>
      <c r="E110">
        <f ca="1"/>
        <v>0</v>
      </c>
      <c r="F110">
        <f ca="1"/>
        <v>0</v>
      </c>
      <c r="G110">
        <f ca="1"/>
        <v>0</v>
      </c>
      <c r="H110">
        <f ca="1"/>
        <v>0</v>
      </c>
      <c r="I110">
        <f ca="1"/>
        <v>0</v>
      </c>
      <c r="J110">
        <f ca="1"/>
        <v>0</v>
      </c>
      <c r="K110">
        <f ca="1"/>
        <v>0</v>
      </c>
      <c r="L110">
        <f ca="1"/>
        <v>0</v>
      </c>
      <c r="M110">
        <f ca="1"/>
        <v>1</v>
      </c>
      <c r="N110">
        <f ca="1"/>
        <v>0</v>
      </c>
      <c r="O110">
        <f ca="1"/>
        <v>0</v>
      </c>
      <c r="AA110">
        <f t="shared" ca="1" si="1"/>
        <v>1</v>
      </c>
    </row>
    <row r="111" spans="2:27" x14ac:dyDescent="0.25">
      <c r="B111">
        <v>5.0759600000000002E-4</v>
      </c>
      <c r="C111">
        <v>32342</v>
      </c>
      <c r="D111" t="str" cm="1">
        <f t="array" ref="D111">IF(OR(CurveFitting!$N$9="1/y²",CurveFitting!$N$9="1/y"),
IF(A111="","",AVERAGE(IF($B$1:$B$1002=A111,ABS($C$1:$C$1002)))),
IF(CurveFitting!$N$9="1/SD²",IF(A111="","",_xlfn.VAR.S(IF($B$1:$B$1002=A111,$C$1:$C$1002))),
IF(CurveFitting!$N$9="None",IF(A111&lt;&gt;"",1,""),"")))</f>
        <v/>
      </c>
      <c r="E111">
        <f ca="1"/>
        <v>0</v>
      </c>
      <c r="F111">
        <f ca="1"/>
        <v>0</v>
      </c>
      <c r="G111">
        <f ca="1"/>
        <v>0</v>
      </c>
      <c r="H111">
        <f ca="1"/>
        <v>0</v>
      </c>
      <c r="I111">
        <f ca="1"/>
        <v>0</v>
      </c>
      <c r="J111">
        <f ca="1"/>
        <v>0</v>
      </c>
      <c r="K111">
        <f ca="1"/>
        <v>0</v>
      </c>
      <c r="L111">
        <f ca="1"/>
        <v>0</v>
      </c>
      <c r="M111">
        <f ca="1"/>
        <v>0</v>
      </c>
      <c r="N111">
        <f ca="1"/>
        <v>1</v>
      </c>
      <c r="O111">
        <f ca="1"/>
        <v>0</v>
      </c>
      <c r="AA111">
        <f t="shared" ca="1" si="1"/>
        <v>1</v>
      </c>
    </row>
    <row r="112" spans="2:27" x14ac:dyDescent="0.25">
      <c r="B112">
        <v>1.6918200000000001E-4</v>
      </c>
      <c r="C112">
        <v>35088</v>
      </c>
      <c r="D112" t="str" cm="1">
        <f t="array" ref="D112">IF(OR(CurveFitting!$N$9="1/y²",CurveFitting!$N$9="1/y"),
IF(A112="","",AVERAGE(IF($B$1:$B$1002=A112,ABS($C$1:$C$1002)))),
IF(CurveFitting!$N$9="1/SD²",IF(A112="","",_xlfn.VAR.S(IF($B$1:$B$1002=A112,$C$1:$C$1002))),
IF(CurveFitting!$N$9="None",IF(A112&lt;&gt;"",1,""),"")))</f>
        <v/>
      </c>
      <c r="E112">
        <f ca="1"/>
        <v>0</v>
      </c>
      <c r="F112">
        <f ca="1"/>
        <v>0</v>
      </c>
      <c r="G112">
        <f ca="1"/>
        <v>0</v>
      </c>
      <c r="H112">
        <f ca="1"/>
        <v>0</v>
      </c>
      <c r="I112">
        <f ca="1"/>
        <v>0</v>
      </c>
      <c r="J112">
        <f ca="1"/>
        <v>0</v>
      </c>
      <c r="K112">
        <f ca="1"/>
        <v>0</v>
      </c>
      <c r="L112">
        <f ca="1"/>
        <v>0</v>
      </c>
      <c r="M112">
        <f ca="1"/>
        <v>0</v>
      </c>
      <c r="N112">
        <f ca="1"/>
        <v>0</v>
      </c>
      <c r="O112">
        <f ca="1"/>
        <v>1</v>
      </c>
      <c r="AA112">
        <f t="shared" ca="1" si="1"/>
        <v>1</v>
      </c>
    </row>
    <row r="113" spans="2:27" x14ac:dyDescent="0.25">
      <c r="B113">
        <v>10</v>
      </c>
      <c r="C113">
        <v>247255</v>
      </c>
      <c r="D113" t="str" cm="1">
        <f t="array" ref="D113">IF(OR(CurveFitting!$N$9="1/y²",CurveFitting!$N$9="1/y"),
IF(A113="","",AVERAGE(IF($B$1:$B$1002=A113,ABS($C$1:$C$1002)))),
IF(CurveFitting!$N$9="1/SD²",IF(A113="","",_xlfn.VAR.S(IF($B$1:$B$1002=A113,$C$1:$C$1002))),
IF(CurveFitting!$N$9="None",IF(A113&lt;&gt;"",1,""),"")))</f>
        <v/>
      </c>
      <c r="E113">
        <f ca="1"/>
        <v>1</v>
      </c>
      <c r="F113">
        <f ca="1"/>
        <v>0</v>
      </c>
      <c r="G113">
        <f ca="1"/>
        <v>0</v>
      </c>
      <c r="H113">
        <f ca="1"/>
        <v>0</v>
      </c>
      <c r="I113">
        <f ca="1"/>
        <v>0</v>
      </c>
      <c r="J113">
        <f ca="1"/>
        <v>0</v>
      </c>
      <c r="K113">
        <f ca="1"/>
        <v>0</v>
      </c>
      <c r="L113">
        <f ca="1"/>
        <v>0</v>
      </c>
      <c r="M113">
        <f ca="1"/>
        <v>0</v>
      </c>
      <c r="N113">
        <f ca="1"/>
        <v>0</v>
      </c>
      <c r="O113">
        <f ca="1"/>
        <v>0</v>
      </c>
      <c r="AA113">
        <f t="shared" ca="1" si="1"/>
        <v>1</v>
      </c>
    </row>
    <row r="114" spans="2:27" x14ac:dyDescent="0.25">
      <c r="B114">
        <v>3.3</v>
      </c>
      <c r="C114">
        <v>242690</v>
      </c>
      <c r="D114" t="str" cm="1">
        <f t="array" ref="D114">IF(OR(CurveFitting!$N$9="1/y²",CurveFitting!$N$9="1/y"),
IF(A114="","",AVERAGE(IF($B$1:$B$1002=A114,ABS($C$1:$C$1002)))),
IF(CurveFitting!$N$9="1/SD²",IF(A114="","",_xlfn.VAR.S(IF($B$1:$B$1002=A114,$C$1:$C$1002))),
IF(CurveFitting!$N$9="None",IF(A114&lt;&gt;"",1,""),"")))</f>
        <v/>
      </c>
      <c r="E114">
        <f ca="1"/>
        <v>0</v>
      </c>
      <c r="F114">
        <f ca="1"/>
        <v>1</v>
      </c>
      <c r="G114">
        <f ca="1"/>
        <v>0</v>
      </c>
      <c r="H114">
        <f ca="1"/>
        <v>0</v>
      </c>
      <c r="I114">
        <f ca="1"/>
        <v>0</v>
      </c>
      <c r="J114">
        <f ca="1"/>
        <v>0</v>
      </c>
      <c r="K114">
        <f ca="1"/>
        <v>0</v>
      </c>
      <c r="L114">
        <f ca="1"/>
        <v>0</v>
      </c>
      <c r="M114">
        <f ca="1"/>
        <v>0</v>
      </c>
      <c r="N114">
        <f ca="1"/>
        <v>0</v>
      </c>
      <c r="O114">
        <f ca="1"/>
        <v>0</v>
      </c>
      <c r="AA114">
        <f t="shared" ca="1" si="1"/>
        <v>1</v>
      </c>
    </row>
    <row r="115" spans="2:27" x14ac:dyDescent="0.25">
      <c r="B115">
        <v>1.1000000000000001</v>
      </c>
      <c r="C115">
        <v>237433</v>
      </c>
      <c r="D115" t="str" cm="1">
        <f t="array" ref="D115">IF(OR(CurveFitting!$N$9="1/y²",CurveFitting!$N$9="1/y"),
IF(A115="","",AVERAGE(IF($B$1:$B$1002=A115,ABS($C$1:$C$1002)))),
IF(CurveFitting!$N$9="1/SD²",IF(A115="","",_xlfn.VAR.S(IF($B$1:$B$1002=A115,$C$1:$C$1002))),
IF(CurveFitting!$N$9="None",IF(A115&lt;&gt;"",1,""),"")))</f>
        <v/>
      </c>
      <c r="E115">
        <f ca="1"/>
        <v>0</v>
      </c>
      <c r="F115">
        <f ca="1"/>
        <v>0</v>
      </c>
      <c r="G115">
        <f ca="1"/>
        <v>1</v>
      </c>
      <c r="H115">
        <f ca="1"/>
        <v>0</v>
      </c>
      <c r="I115">
        <f ca="1"/>
        <v>0</v>
      </c>
      <c r="J115">
        <f ca="1"/>
        <v>0</v>
      </c>
      <c r="K115">
        <f ca="1"/>
        <v>0</v>
      </c>
      <c r="L115">
        <f ca="1"/>
        <v>0</v>
      </c>
      <c r="M115">
        <f ca="1"/>
        <v>0</v>
      </c>
      <c r="N115">
        <f ca="1"/>
        <v>0</v>
      </c>
      <c r="O115">
        <f ca="1"/>
        <v>0</v>
      </c>
      <c r="AA115">
        <f t="shared" ca="1" si="1"/>
        <v>1</v>
      </c>
    </row>
    <row r="116" spans="2:27" x14ac:dyDescent="0.25">
      <c r="B116">
        <v>0.4</v>
      </c>
      <c r="C116">
        <v>227976</v>
      </c>
      <c r="D116" t="str" cm="1">
        <f t="array" ref="D116">IF(OR(CurveFitting!$N$9="1/y²",CurveFitting!$N$9="1/y"),
IF(A116="","",AVERAGE(IF($B$1:$B$1002=A116,ABS($C$1:$C$1002)))),
IF(CurveFitting!$N$9="1/SD²",IF(A116="","",_xlfn.VAR.S(IF($B$1:$B$1002=A116,$C$1:$C$1002))),
IF(CurveFitting!$N$9="None",IF(A116&lt;&gt;"",1,""),"")))</f>
        <v/>
      </c>
      <c r="E116">
        <f ca="1"/>
        <v>0</v>
      </c>
      <c r="F116">
        <f ca="1"/>
        <v>0</v>
      </c>
      <c r="G116">
        <f ca="1"/>
        <v>0</v>
      </c>
      <c r="H116">
        <f ca="1"/>
        <v>1</v>
      </c>
      <c r="I116">
        <f ca="1"/>
        <v>0</v>
      </c>
      <c r="J116">
        <f ca="1"/>
        <v>0</v>
      </c>
      <c r="K116">
        <f ca="1"/>
        <v>0</v>
      </c>
      <c r="L116">
        <f ca="1"/>
        <v>0</v>
      </c>
      <c r="M116">
        <f ca="1"/>
        <v>0</v>
      </c>
      <c r="N116">
        <f ca="1"/>
        <v>0</v>
      </c>
      <c r="O116">
        <f ca="1"/>
        <v>0</v>
      </c>
      <c r="AA116">
        <f t="shared" ca="1" si="1"/>
        <v>1</v>
      </c>
    </row>
    <row r="117" spans="2:27" x14ac:dyDescent="0.25">
      <c r="B117">
        <v>0.1</v>
      </c>
      <c r="C117">
        <v>153003</v>
      </c>
      <c r="D117" t="str" cm="1">
        <f t="array" ref="D117">IF(OR(CurveFitting!$N$9="1/y²",CurveFitting!$N$9="1/y"),
IF(A117="","",AVERAGE(IF($B$1:$B$1002=A117,ABS($C$1:$C$1002)))),
IF(CurveFitting!$N$9="1/SD²",IF(A117="","",_xlfn.VAR.S(IF($B$1:$B$1002=A117,$C$1:$C$1002))),
IF(CurveFitting!$N$9="None",IF(A117&lt;&gt;"",1,""),"")))</f>
        <v/>
      </c>
      <c r="E117">
        <f ca="1"/>
        <v>0</v>
      </c>
      <c r="F117">
        <f ca="1"/>
        <v>0</v>
      </c>
      <c r="G117">
        <f ca="1"/>
        <v>0</v>
      </c>
      <c r="H117">
        <f ca="1"/>
        <v>0</v>
      </c>
      <c r="I117">
        <f ca="1"/>
        <v>1</v>
      </c>
      <c r="J117">
        <f ca="1"/>
        <v>0</v>
      </c>
      <c r="K117">
        <f ca="1"/>
        <v>0</v>
      </c>
      <c r="L117">
        <f ca="1"/>
        <v>0</v>
      </c>
      <c r="M117">
        <f ca="1"/>
        <v>0</v>
      </c>
      <c r="N117">
        <f ca="1"/>
        <v>0</v>
      </c>
      <c r="O117">
        <f ca="1"/>
        <v>0</v>
      </c>
      <c r="AA117">
        <f t="shared" ca="1" si="1"/>
        <v>1</v>
      </c>
    </row>
    <row r="118" spans="2:27" x14ac:dyDescent="0.25">
      <c r="B118">
        <v>4.1132000000000002E-2</v>
      </c>
      <c r="C118">
        <v>83492</v>
      </c>
      <c r="D118" t="str" cm="1">
        <f t="array" ref="D118">IF(OR(CurveFitting!$N$9="1/y²",CurveFitting!$N$9="1/y"),
IF(A118="","",AVERAGE(IF($B$1:$B$1002=A118,ABS($C$1:$C$1002)))),
IF(CurveFitting!$N$9="1/SD²",IF(A118="","",_xlfn.VAR.S(IF($B$1:$B$1002=A118,$C$1:$C$1002))),
IF(CurveFitting!$N$9="None",IF(A118&lt;&gt;"",1,""),"")))</f>
        <v/>
      </c>
      <c r="E118">
        <f ca="1"/>
        <v>0</v>
      </c>
      <c r="F118">
        <f ca="1"/>
        <v>0</v>
      </c>
      <c r="G118">
        <f ca="1"/>
        <v>0</v>
      </c>
      <c r="H118">
        <f ca="1"/>
        <v>0</v>
      </c>
      <c r="I118">
        <f ca="1"/>
        <v>0</v>
      </c>
      <c r="J118">
        <f ca="1"/>
        <v>1</v>
      </c>
      <c r="K118">
        <f ca="1"/>
        <v>0</v>
      </c>
      <c r="L118">
        <f ca="1"/>
        <v>0</v>
      </c>
      <c r="M118">
        <f ca="1"/>
        <v>0</v>
      </c>
      <c r="N118">
        <f ca="1"/>
        <v>0</v>
      </c>
      <c r="O118">
        <f ca="1"/>
        <v>0</v>
      </c>
      <c r="AA118">
        <f t="shared" ca="1" si="1"/>
        <v>1</v>
      </c>
    </row>
    <row r="119" spans="2:27" x14ac:dyDescent="0.25">
      <c r="B119">
        <v>1.3709000000000001E-2</v>
      </c>
      <c r="C119">
        <v>57550</v>
      </c>
      <c r="D119" t="str" cm="1">
        <f t="array" ref="D119">IF(OR(CurveFitting!$N$9="1/y²",CurveFitting!$N$9="1/y"),
IF(A119="","",AVERAGE(IF($B$1:$B$1002=A119,ABS($C$1:$C$1002)))),
IF(CurveFitting!$N$9="1/SD²",IF(A119="","",_xlfn.VAR.S(IF($B$1:$B$1002=A119,$C$1:$C$1002))),
IF(CurveFitting!$N$9="None",IF(A119&lt;&gt;"",1,""),"")))</f>
        <v/>
      </c>
      <c r="E119">
        <f ca="1"/>
        <v>0</v>
      </c>
      <c r="F119">
        <f ca="1"/>
        <v>0</v>
      </c>
      <c r="G119">
        <f ca="1"/>
        <v>0</v>
      </c>
      <c r="H119">
        <f ca="1"/>
        <v>0</v>
      </c>
      <c r="I119">
        <f ca="1"/>
        <v>0</v>
      </c>
      <c r="J119">
        <f ca="1"/>
        <v>0</v>
      </c>
      <c r="K119">
        <f ca="1"/>
        <v>1</v>
      </c>
      <c r="L119">
        <f ca="1"/>
        <v>0</v>
      </c>
      <c r="M119">
        <f ca="1"/>
        <v>0</v>
      </c>
      <c r="N119">
        <f ca="1"/>
        <v>0</v>
      </c>
      <c r="O119">
        <f ca="1"/>
        <v>0</v>
      </c>
      <c r="AA119">
        <f t="shared" ca="1" si="1"/>
        <v>1</v>
      </c>
    </row>
    <row r="120" spans="2:27" x14ac:dyDescent="0.25">
      <c r="B120">
        <v>4.5690000000000001E-3</v>
      </c>
      <c r="C120">
        <v>38642</v>
      </c>
      <c r="D120" t="str" cm="1">
        <f t="array" ref="D120">IF(OR(CurveFitting!$N$9="1/y²",CurveFitting!$N$9="1/y"),
IF(A120="","",AVERAGE(IF($B$1:$B$1002=A120,ABS($C$1:$C$1002)))),
IF(CurveFitting!$N$9="1/SD²",IF(A120="","",_xlfn.VAR.S(IF($B$1:$B$1002=A120,$C$1:$C$1002))),
IF(CurveFitting!$N$9="None",IF(A120&lt;&gt;"",1,""),"")))</f>
        <v/>
      </c>
      <c r="E120">
        <f ca="1"/>
        <v>0</v>
      </c>
      <c r="F120">
        <f ca="1"/>
        <v>0</v>
      </c>
      <c r="G120">
        <f ca="1"/>
        <v>0</v>
      </c>
      <c r="H120">
        <f ca="1"/>
        <v>0</v>
      </c>
      <c r="I120">
        <f ca="1"/>
        <v>0</v>
      </c>
      <c r="J120">
        <f ca="1"/>
        <v>0</v>
      </c>
      <c r="K120">
        <f ca="1"/>
        <v>0</v>
      </c>
      <c r="L120">
        <f ca="1"/>
        <v>1</v>
      </c>
      <c r="M120">
        <f ca="1"/>
        <v>0</v>
      </c>
      <c r="N120">
        <f ca="1"/>
        <v>0</v>
      </c>
      <c r="O120">
        <f ca="1"/>
        <v>0</v>
      </c>
      <c r="AA120">
        <f t="shared" ca="1" si="1"/>
        <v>1</v>
      </c>
    </row>
    <row r="121" spans="2:27" x14ac:dyDescent="0.25">
      <c r="B121">
        <v>1.523E-3</v>
      </c>
      <c r="C121">
        <v>35445</v>
      </c>
      <c r="D121" t="str" cm="1">
        <f t="array" ref="D121">IF(OR(CurveFitting!$N$9="1/y²",CurveFitting!$N$9="1/y"),
IF(A121="","",AVERAGE(IF($B$1:$B$1002=A121,ABS($C$1:$C$1002)))),
IF(CurveFitting!$N$9="1/SD²",IF(A121="","",_xlfn.VAR.S(IF($B$1:$B$1002=A121,$C$1:$C$1002))),
IF(CurveFitting!$N$9="None",IF(A121&lt;&gt;"",1,""),"")))</f>
        <v/>
      </c>
      <c r="E121">
        <f ca="1"/>
        <v>0</v>
      </c>
      <c r="F121">
        <f ca="1"/>
        <v>0</v>
      </c>
      <c r="G121">
        <f ca="1"/>
        <v>0</v>
      </c>
      <c r="H121">
        <f ca="1"/>
        <v>0</v>
      </c>
      <c r="I121">
        <f ca="1"/>
        <v>0</v>
      </c>
      <c r="J121">
        <f ca="1"/>
        <v>0</v>
      </c>
      <c r="K121">
        <f ca="1"/>
        <v>0</v>
      </c>
      <c r="L121">
        <f ca="1"/>
        <v>0</v>
      </c>
      <c r="M121">
        <f ca="1"/>
        <v>1</v>
      </c>
      <c r="N121">
        <f ca="1"/>
        <v>0</v>
      </c>
      <c r="O121">
        <f ca="1"/>
        <v>0</v>
      </c>
      <c r="AA121">
        <f t="shared" ca="1" si="1"/>
        <v>1</v>
      </c>
    </row>
    <row r="122" spans="2:27" x14ac:dyDescent="0.25">
      <c r="B122">
        <v>5.0759600000000002E-4</v>
      </c>
      <c r="C122">
        <v>33611</v>
      </c>
      <c r="D122" t="str" cm="1">
        <f t="array" ref="D122">IF(OR(CurveFitting!$N$9="1/y²",CurveFitting!$N$9="1/y"),
IF(A122="","",AVERAGE(IF($B$1:$B$1002=A122,ABS($C$1:$C$1002)))),
IF(CurveFitting!$N$9="1/SD²",IF(A122="","",_xlfn.VAR.S(IF($B$1:$B$1002=A122,$C$1:$C$1002))),
IF(CurveFitting!$N$9="None",IF(A122&lt;&gt;"",1,""),"")))</f>
        <v/>
      </c>
      <c r="E122">
        <f ca="1"/>
        <v>0</v>
      </c>
      <c r="F122">
        <f ca="1"/>
        <v>0</v>
      </c>
      <c r="G122">
        <f ca="1"/>
        <v>0</v>
      </c>
      <c r="H122">
        <f ca="1"/>
        <v>0</v>
      </c>
      <c r="I122">
        <f ca="1"/>
        <v>0</v>
      </c>
      <c r="J122">
        <f ca="1"/>
        <v>0</v>
      </c>
      <c r="K122">
        <f ca="1"/>
        <v>0</v>
      </c>
      <c r="L122">
        <f ca="1"/>
        <v>0</v>
      </c>
      <c r="M122">
        <f ca="1"/>
        <v>0</v>
      </c>
      <c r="N122">
        <f ca="1"/>
        <v>1</v>
      </c>
      <c r="O122">
        <f ca="1"/>
        <v>0</v>
      </c>
      <c r="AA122">
        <f t="shared" ca="1" si="1"/>
        <v>1</v>
      </c>
    </row>
    <row r="123" spans="2:27" x14ac:dyDescent="0.25">
      <c r="B123">
        <v>1.6918200000000001E-4</v>
      </c>
      <c r="C123">
        <v>35301</v>
      </c>
      <c r="D123" t="str" cm="1">
        <f t="array" ref="D123">IF(OR(CurveFitting!$N$9="1/y²",CurveFitting!$N$9="1/y"),
IF(A123="","",AVERAGE(IF($B$1:$B$1002=A123,ABS($C$1:$C$1002)))),
IF(CurveFitting!$N$9="1/SD²",IF(A123="","",_xlfn.VAR.S(IF($B$1:$B$1002=A123,$C$1:$C$1002))),
IF(CurveFitting!$N$9="None",IF(A123&lt;&gt;"",1,""),"")))</f>
        <v/>
      </c>
      <c r="E123">
        <f ca="1"/>
        <v>0</v>
      </c>
      <c r="F123">
        <f ca="1"/>
        <v>0</v>
      </c>
      <c r="G123">
        <f ca="1"/>
        <v>0</v>
      </c>
      <c r="H123">
        <f ca="1"/>
        <v>0</v>
      </c>
      <c r="I123">
        <f ca="1"/>
        <v>0</v>
      </c>
      <c r="J123">
        <f ca="1"/>
        <v>0</v>
      </c>
      <c r="K123">
        <f ca="1"/>
        <v>0</v>
      </c>
      <c r="L123">
        <f ca="1"/>
        <v>0</v>
      </c>
      <c r="M123">
        <f ca="1"/>
        <v>0</v>
      </c>
      <c r="N123">
        <f ca="1"/>
        <v>0</v>
      </c>
      <c r="O123">
        <f ca="1"/>
        <v>1</v>
      </c>
      <c r="AA123">
        <f t="shared" ca="1" si="1"/>
        <v>1</v>
      </c>
    </row>
    <row r="124" spans="2:27" x14ac:dyDescent="0.25">
      <c r="B124">
        <v>10</v>
      </c>
      <c r="C124">
        <v>248816</v>
      </c>
      <c r="D124" t="str" cm="1">
        <f t="array" ref="D124">IF(OR(CurveFitting!$N$9="1/y²",CurveFitting!$N$9="1/y"),
IF(A124="","",AVERAGE(IF($B$1:$B$1002=A124,ABS($C$1:$C$1002)))),
IF(CurveFitting!$N$9="1/SD²",IF(A124="","",_xlfn.VAR.S(IF($B$1:$B$1002=A124,$C$1:$C$1002))),
IF(CurveFitting!$N$9="None",IF(A124&lt;&gt;"",1,""),"")))</f>
        <v/>
      </c>
      <c r="E124">
        <f ca="1"/>
        <v>1</v>
      </c>
      <c r="F124">
        <f ca="1"/>
        <v>0</v>
      </c>
      <c r="G124">
        <f ca="1"/>
        <v>0</v>
      </c>
      <c r="H124">
        <f ca="1"/>
        <v>0</v>
      </c>
      <c r="I124">
        <f ca="1"/>
        <v>0</v>
      </c>
      <c r="J124">
        <f ca="1"/>
        <v>0</v>
      </c>
      <c r="K124">
        <f ca="1"/>
        <v>0</v>
      </c>
      <c r="L124">
        <f ca="1"/>
        <v>0</v>
      </c>
      <c r="M124">
        <f ca="1"/>
        <v>0</v>
      </c>
      <c r="N124">
        <f ca="1"/>
        <v>0</v>
      </c>
      <c r="O124">
        <f ca="1"/>
        <v>0</v>
      </c>
      <c r="AA124">
        <f t="shared" ca="1" si="1"/>
        <v>1</v>
      </c>
    </row>
    <row r="125" spans="2:27" x14ac:dyDescent="0.25">
      <c r="B125">
        <v>3.3</v>
      </c>
      <c r="C125">
        <v>243008</v>
      </c>
      <c r="D125" t="str" cm="1">
        <f t="array" ref="D125">IF(OR(CurveFitting!$N$9="1/y²",CurveFitting!$N$9="1/y"),
IF(A125="","",AVERAGE(IF($B$1:$B$1002=A125,ABS($C$1:$C$1002)))),
IF(CurveFitting!$N$9="1/SD²",IF(A125="","",_xlfn.VAR.S(IF($B$1:$B$1002=A125,$C$1:$C$1002))),
IF(CurveFitting!$N$9="None",IF(A125&lt;&gt;"",1,""),"")))</f>
        <v/>
      </c>
      <c r="E125">
        <f ca="1"/>
        <v>0</v>
      </c>
      <c r="F125">
        <f ca="1"/>
        <v>1</v>
      </c>
      <c r="G125">
        <f ca="1"/>
        <v>0</v>
      </c>
      <c r="H125">
        <f ca="1"/>
        <v>0</v>
      </c>
      <c r="I125">
        <f ca="1"/>
        <v>0</v>
      </c>
      <c r="J125">
        <f ca="1"/>
        <v>0</v>
      </c>
      <c r="K125">
        <f ca="1"/>
        <v>0</v>
      </c>
      <c r="L125">
        <f ca="1"/>
        <v>0</v>
      </c>
      <c r="M125">
        <f ca="1"/>
        <v>0</v>
      </c>
      <c r="N125">
        <f ca="1"/>
        <v>0</v>
      </c>
      <c r="O125">
        <f ca="1"/>
        <v>0</v>
      </c>
      <c r="AA125">
        <f t="shared" ca="1" si="1"/>
        <v>1</v>
      </c>
    </row>
    <row r="126" spans="2:27" x14ac:dyDescent="0.25">
      <c r="B126">
        <v>1.1000000000000001</v>
      </c>
      <c r="C126">
        <v>238362</v>
      </c>
      <c r="D126" t="str" cm="1">
        <f t="array" ref="D126">IF(OR(CurveFitting!$N$9="1/y²",CurveFitting!$N$9="1/y"),
IF(A126="","",AVERAGE(IF($B$1:$B$1002=A126,ABS($C$1:$C$1002)))),
IF(CurveFitting!$N$9="1/SD²",IF(A126="","",_xlfn.VAR.S(IF($B$1:$B$1002=A126,$C$1:$C$1002))),
IF(CurveFitting!$N$9="None",IF(A126&lt;&gt;"",1,""),"")))</f>
        <v/>
      </c>
      <c r="E126">
        <f ca="1"/>
        <v>0</v>
      </c>
      <c r="F126">
        <f ca="1"/>
        <v>0</v>
      </c>
      <c r="G126">
        <f ca="1"/>
        <v>1</v>
      </c>
      <c r="H126">
        <f ca="1"/>
        <v>0</v>
      </c>
      <c r="I126">
        <f ca="1"/>
        <v>0</v>
      </c>
      <c r="J126">
        <f ca="1"/>
        <v>0</v>
      </c>
      <c r="K126">
        <f ca="1"/>
        <v>0</v>
      </c>
      <c r="L126">
        <f ca="1"/>
        <v>0</v>
      </c>
      <c r="M126">
        <f ca="1"/>
        <v>0</v>
      </c>
      <c r="N126">
        <f ca="1"/>
        <v>0</v>
      </c>
      <c r="O126">
        <f ca="1"/>
        <v>0</v>
      </c>
      <c r="AA126">
        <f t="shared" ca="1" si="1"/>
        <v>1</v>
      </c>
    </row>
    <row r="127" spans="2:27" x14ac:dyDescent="0.25">
      <c r="B127">
        <v>0.4</v>
      </c>
      <c r="C127">
        <v>223151</v>
      </c>
      <c r="D127" t="str" cm="1">
        <f t="array" ref="D127">IF(OR(CurveFitting!$N$9="1/y²",CurveFitting!$N$9="1/y"),
IF(A127="","",AVERAGE(IF($B$1:$B$1002=A127,ABS($C$1:$C$1002)))),
IF(CurveFitting!$N$9="1/SD²",IF(A127="","",_xlfn.VAR.S(IF($B$1:$B$1002=A127,$C$1:$C$1002))),
IF(CurveFitting!$N$9="None",IF(A127&lt;&gt;"",1,""),"")))</f>
        <v/>
      </c>
      <c r="E127">
        <f ca="1"/>
        <v>0</v>
      </c>
      <c r="F127">
        <f ca="1"/>
        <v>0</v>
      </c>
      <c r="G127">
        <f ca="1"/>
        <v>0</v>
      </c>
      <c r="H127">
        <f ca="1"/>
        <v>1</v>
      </c>
      <c r="I127">
        <f ca="1"/>
        <v>0</v>
      </c>
      <c r="J127">
        <f ca="1"/>
        <v>0</v>
      </c>
      <c r="K127">
        <f ca="1"/>
        <v>0</v>
      </c>
      <c r="L127">
        <f ca="1"/>
        <v>0</v>
      </c>
      <c r="M127">
        <f ca="1"/>
        <v>0</v>
      </c>
      <c r="N127">
        <f ca="1"/>
        <v>0</v>
      </c>
      <c r="O127">
        <f ca="1"/>
        <v>0</v>
      </c>
      <c r="AA127">
        <f t="shared" ca="1" si="1"/>
        <v>1</v>
      </c>
    </row>
    <row r="128" spans="2:27" x14ac:dyDescent="0.25">
      <c r="B128">
        <v>0.1</v>
      </c>
      <c r="C128">
        <v>154440</v>
      </c>
      <c r="D128" t="str" cm="1">
        <f t="array" ref="D128">IF(OR(CurveFitting!$N$9="1/y²",CurveFitting!$N$9="1/y"),
IF(A128="","",AVERAGE(IF($B$1:$B$1002=A128,ABS($C$1:$C$1002)))),
IF(CurveFitting!$N$9="1/SD²",IF(A128="","",_xlfn.VAR.S(IF($B$1:$B$1002=A128,$C$1:$C$1002))),
IF(CurveFitting!$N$9="None",IF(A128&lt;&gt;"",1,""),"")))</f>
        <v/>
      </c>
      <c r="E128">
        <f ca="1"/>
        <v>0</v>
      </c>
      <c r="F128">
        <f ca="1"/>
        <v>0</v>
      </c>
      <c r="G128">
        <f ca="1"/>
        <v>0</v>
      </c>
      <c r="H128">
        <f ca="1"/>
        <v>0</v>
      </c>
      <c r="I128">
        <f ca="1"/>
        <v>1</v>
      </c>
      <c r="J128">
        <f ca="1"/>
        <v>0</v>
      </c>
      <c r="K128">
        <f ca="1"/>
        <v>0</v>
      </c>
      <c r="L128">
        <f ca="1"/>
        <v>0</v>
      </c>
      <c r="M128">
        <f ca="1"/>
        <v>0</v>
      </c>
      <c r="N128">
        <f ca="1"/>
        <v>0</v>
      </c>
      <c r="O128">
        <f ca="1"/>
        <v>0</v>
      </c>
      <c r="AA128">
        <f t="shared" ca="1" si="1"/>
        <v>1</v>
      </c>
    </row>
    <row r="129" spans="2:27" x14ac:dyDescent="0.25">
      <c r="B129">
        <v>4.1132000000000002E-2</v>
      </c>
      <c r="C129">
        <v>82453</v>
      </c>
      <c r="D129" t="str" cm="1">
        <f t="array" ref="D129">IF(OR(CurveFitting!$N$9="1/y²",CurveFitting!$N$9="1/y"),
IF(A129="","",AVERAGE(IF($B$1:$B$1002=A129,ABS($C$1:$C$1002)))),
IF(CurveFitting!$N$9="1/SD²",IF(A129="","",_xlfn.VAR.S(IF($B$1:$B$1002=A129,$C$1:$C$1002))),
IF(CurveFitting!$N$9="None",IF(A129&lt;&gt;"",1,""),"")))</f>
        <v/>
      </c>
      <c r="E129">
        <f ca="1"/>
        <v>0</v>
      </c>
      <c r="F129">
        <f ca="1"/>
        <v>0</v>
      </c>
      <c r="G129">
        <f ca="1"/>
        <v>0</v>
      </c>
      <c r="H129">
        <f ca="1"/>
        <v>0</v>
      </c>
      <c r="I129">
        <f ca="1"/>
        <v>0</v>
      </c>
      <c r="J129">
        <f ca="1"/>
        <v>1</v>
      </c>
      <c r="K129">
        <f ca="1"/>
        <v>0</v>
      </c>
      <c r="L129">
        <f ca="1"/>
        <v>0</v>
      </c>
      <c r="M129">
        <f ca="1"/>
        <v>0</v>
      </c>
      <c r="N129">
        <f ca="1"/>
        <v>0</v>
      </c>
      <c r="O129">
        <f ca="1"/>
        <v>0</v>
      </c>
      <c r="AA129">
        <f t="shared" ca="1" si="1"/>
        <v>1</v>
      </c>
    </row>
    <row r="130" spans="2:27" x14ac:dyDescent="0.25">
      <c r="B130">
        <v>1.3709000000000001E-2</v>
      </c>
      <c r="C130">
        <v>55698</v>
      </c>
      <c r="D130" t="str" cm="1">
        <f t="array" ref="D130">IF(OR(CurveFitting!$N$9="1/y²",CurveFitting!$N$9="1/y"),
IF(A130="","",AVERAGE(IF($B$1:$B$1002=A130,ABS($C$1:$C$1002)))),
IF(CurveFitting!$N$9="1/SD²",IF(A130="","",_xlfn.VAR.S(IF($B$1:$B$1002=A130,$C$1:$C$1002))),
IF(CurveFitting!$N$9="None",IF(A130&lt;&gt;"",1,""),"")))</f>
        <v/>
      </c>
      <c r="E130">
        <f ca="1"/>
        <v>0</v>
      </c>
      <c r="F130">
        <f ca="1"/>
        <v>0</v>
      </c>
      <c r="G130">
        <f ca="1"/>
        <v>0</v>
      </c>
      <c r="H130">
        <f ca="1"/>
        <v>0</v>
      </c>
      <c r="I130">
        <f ca="1"/>
        <v>0</v>
      </c>
      <c r="J130">
        <f ca="1"/>
        <v>0</v>
      </c>
      <c r="K130">
        <f ca="1"/>
        <v>1</v>
      </c>
      <c r="L130">
        <f ca="1"/>
        <v>0</v>
      </c>
      <c r="M130">
        <f ca="1"/>
        <v>0</v>
      </c>
      <c r="N130">
        <f ca="1"/>
        <v>0</v>
      </c>
      <c r="O130">
        <f ca="1"/>
        <v>0</v>
      </c>
      <c r="AA130">
        <f t="shared" ca="1" si="1"/>
        <v>1</v>
      </c>
    </row>
    <row r="131" spans="2:27" x14ac:dyDescent="0.25">
      <c r="B131">
        <v>4.5690000000000001E-3</v>
      </c>
      <c r="C131">
        <v>37830</v>
      </c>
      <c r="D131" t="str" cm="1">
        <f t="array" ref="D131">IF(OR(CurveFitting!$N$9="1/y²",CurveFitting!$N$9="1/y"),
IF(A131="","",AVERAGE(IF($B$1:$B$1002=A131,ABS($C$1:$C$1002)))),
IF(CurveFitting!$N$9="1/SD²",IF(A131="","",_xlfn.VAR.S(IF($B$1:$B$1002=A131,$C$1:$C$1002))),
IF(CurveFitting!$N$9="None",IF(A131&lt;&gt;"",1,""),"")))</f>
        <v/>
      </c>
      <c r="E131">
        <f ca="1"/>
        <v>0</v>
      </c>
      <c r="F131">
        <f ca="1"/>
        <v>0</v>
      </c>
      <c r="G131">
        <f ca="1"/>
        <v>0</v>
      </c>
      <c r="H131">
        <f ca="1"/>
        <v>0</v>
      </c>
      <c r="I131">
        <f ca="1"/>
        <v>0</v>
      </c>
      <c r="J131">
        <f ca="1"/>
        <v>0</v>
      </c>
      <c r="K131">
        <f ca="1"/>
        <v>0</v>
      </c>
      <c r="L131">
        <f ca="1"/>
        <v>1</v>
      </c>
      <c r="M131">
        <f ca="1"/>
        <v>0</v>
      </c>
      <c r="N131">
        <f ca="1"/>
        <v>0</v>
      </c>
      <c r="O131">
        <f ca="1"/>
        <v>0</v>
      </c>
      <c r="AA131">
        <f t="shared" ca="1" si="1"/>
        <v>1</v>
      </c>
    </row>
    <row r="132" spans="2:27" x14ac:dyDescent="0.25">
      <c r="B132">
        <v>1.523E-3</v>
      </c>
      <c r="C132">
        <v>34262</v>
      </c>
      <c r="D132" t="str" cm="1">
        <f t="array" ref="D132">IF(OR(CurveFitting!$N$9="1/y²",CurveFitting!$N$9="1/y"),
IF(A132="","",AVERAGE(IF($B$1:$B$1002=A132,ABS($C$1:$C$1002)))),
IF(CurveFitting!$N$9="1/SD²",IF(A132="","",_xlfn.VAR.S(IF($B$1:$B$1002=A132,$C$1:$C$1002))),
IF(CurveFitting!$N$9="None",IF(A132&lt;&gt;"",1,""),"")))</f>
        <v/>
      </c>
      <c r="E132">
        <f ca="1"/>
        <v>0</v>
      </c>
      <c r="F132">
        <f ca="1"/>
        <v>0</v>
      </c>
      <c r="G132">
        <f ca="1"/>
        <v>0</v>
      </c>
      <c r="H132">
        <f ca="1"/>
        <v>0</v>
      </c>
      <c r="I132">
        <f ca="1"/>
        <v>0</v>
      </c>
      <c r="J132">
        <f ca="1"/>
        <v>0</v>
      </c>
      <c r="K132">
        <f ca="1"/>
        <v>0</v>
      </c>
      <c r="L132">
        <f ca="1"/>
        <v>0</v>
      </c>
      <c r="M132">
        <f ca="1"/>
        <v>1</v>
      </c>
      <c r="N132">
        <f ca="1"/>
        <v>0</v>
      </c>
      <c r="O132">
        <f ca="1"/>
        <v>0</v>
      </c>
      <c r="AA132">
        <f t="shared" ref="AA132:AA195" ca="1" si="2">IF(E132="","",SUM(E132:Z132))</f>
        <v>1</v>
      </c>
    </row>
    <row r="133" spans="2:27" x14ac:dyDescent="0.25">
      <c r="B133">
        <v>5.0759600000000002E-4</v>
      </c>
      <c r="C133">
        <v>32653</v>
      </c>
      <c r="D133" t="str" cm="1">
        <f t="array" ref="D133">IF(OR(CurveFitting!$N$9="1/y²",CurveFitting!$N$9="1/y"),
IF(A133="","",AVERAGE(IF($B$1:$B$1002=A133,ABS($C$1:$C$1002)))),
IF(CurveFitting!$N$9="1/SD²",IF(A133="","",_xlfn.VAR.S(IF($B$1:$B$1002=A133,$C$1:$C$1002))),
IF(CurveFitting!$N$9="None",IF(A133&lt;&gt;"",1,""),"")))</f>
        <v/>
      </c>
      <c r="E133">
        <f ca="1"/>
        <v>0</v>
      </c>
      <c r="F133">
        <f ca="1"/>
        <v>0</v>
      </c>
      <c r="G133">
        <f ca="1"/>
        <v>0</v>
      </c>
      <c r="H133">
        <f ca="1"/>
        <v>0</v>
      </c>
      <c r="I133">
        <f ca="1"/>
        <v>0</v>
      </c>
      <c r="J133">
        <f ca="1"/>
        <v>0</v>
      </c>
      <c r="K133">
        <f ca="1"/>
        <v>0</v>
      </c>
      <c r="L133">
        <f ca="1"/>
        <v>0</v>
      </c>
      <c r="M133">
        <f ca="1"/>
        <v>0</v>
      </c>
      <c r="N133">
        <f ca="1"/>
        <v>1</v>
      </c>
      <c r="O133">
        <f ca="1"/>
        <v>0</v>
      </c>
      <c r="AA133">
        <f t="shared" ca="1" si="2"/>
        <v>1</v>
      </c>
    </row>
    <row r="134" spans="2:27" x14ac:dyDescent="0.25">
      <c r="B134">
        <v>1.6918200000000001E-4</v>
      </c>
      <c r="C134">
        <v>34937</v>
      </c>
      <c r="D134" t="str" cm="1">
        <f t="array" ref="D134">IF(OR(CurveFitting!$N$9="1/y²",CurveFitting!$N$9="1/y"),
IF(A134="","",AVERAGE(IF($B$1:$B$1002=A134,ABS($C$1:$C$1002)))),
IF(CurveFitting!$N$9="1/SD²",IF(A134="","",_xlfn.VAR.S(IF($B$1:$B$1002=A134,$C$1:$C$1002))),
IF(CurveFitting!$N$9="None",IF(A134&lt;&gt;"",1,""),"")))</f>
        <v/>
      </c>
      <c r="E134">
        <f ca="1"/>
        <v>0</v>
      </c>
      <c r="F134">
        <f ca="1"/>
        <v>0</v>
      </c>
      <c r="G134">
        <f ca="1"/>
        <v>0</v>
      </c>
      <c r="H134">
        <f ca="1"/>
        <v>0</v>
      </c>
      <c r="I134">
        <f ca="1"/>
        <v>0</v>
      </c>
      <c r="J134">
        <f ca="1"/>
        <v>0</v>
      </c>
      <c r="K134">
        <f ca="1"/>
        <v>0</v>
      </c>
      <c r="L134">
        <f ca="1"/>
        <v>0</v>
      </c>
      <c r="M134">
        <f ca="1"/>
        <v>0</v>
      </c>
      <c r="N134">
        <f ca="1"/>
        <v>0</v>
      </c>
      <c r="O134">
        <f ca="1"/>
        <v>1</v>
      </c>
      <c r="AA134">
        <f t="shared" ca="1" si="2"/>
        <v>1</v>
      </c>
    </row>
    <row r="135" spans="2:27" x14ac:dyDescent="0.25">
      <c r="D135" t="str" cm="1">
        <f t="array" ref="D135">IF(OR(CurveFitting!$N$9="1/y²",CurveFitting!$N$9="1/y"),
IF(A135="","",AVERAGE(IF($B$1:$B$1002=A135,ABS($C$1:$C$1002)))),
IF(CurveFitting!$N$9="1/SD²",IF(A135="","",_xlfn.VAR.S(IF($B$1:$B$1002=A135,$C$1:$C$1002))),
IF(CurveFitting!$N$9="None",IF(A135&lt;&gt;"",1,""),"")))</f>
        <v/>
      </c>
      <c r="AA135" t="str">
        <f t="shared" si="2"/>
        <v/>
      </c>
    </row>
    <row r="136" spans="2:27" x14ac:dyDescent="0.25">
      <c r="D136" t="str" cm="1">
        <f t="array" ref="D136">IF(OR(CurveFitting!$N$9="1/y²",CurveFitting!$N$9="1/y"),
IF(A136="","",AVERAGE(IF($B$1:$B$1002=A136,ABS($C$1:$C$1002)))),
IF(CurveFitting!$N$9="1/SD²",IF(A136="","",_xlfn.VAR.S(IF($B$1:$B$1002=A136,$C$1:$C$1002))),
IF(CurveFitting!$N$9="None",IF(A136&lt;&gt;"",1,""),"")))</f>
        <v/>
      </c>
      <c r="AA136" t="str">
        <f t="shared" si="2"/>
        <v/>
      </c>
    </row>
    <row r="137" spans="2:27" x14ac:dyDescent="0.25">
      <c r="D137" t="str" cm="1">
        <f t="array" ref="D137">IF(OR(CurveFitting!$N$9="1/y²",CurveFitting!$N$9="1/y"),
IF(A137="","",AVERAGE(IF($B$1:$B$1002=A137,ABS($C$1:$C$1002)))),
IF(CurveFitting!$N$9="1/SD²",IF(A137="","",_xlfn.VAR.S(IF($B$1:$B$1002=A137,$C$1:$C$1002))),
IF(CurveFitting!$N$9="None",IF(A137&lt;&gt;"",1,""),"")))</f>
        <v/>
      </c>
      <c r="AA137" t="str">
        <f t="shared" si="2"/>
        <v/>
      </c>
    </row>
    <row r="138" spans="2:27" x14ac:dyDescent="0.25">
      <c r="D138" t="str" cm="1">
        <f t="array" ref="D138">IF(OR(CurveFitting!$N$9="1/y²",CurveFitting!$N$9="1/y"),
IF(A138="","",AVERAGE(IF($B$1:$B$1002=A138,ABS($C$1:$C$1002)))),
IF(CurveFitting!$N$9="1/SD²",IF(A138="","",_xlfn.VAR.S(IF($B$1:$B$1002=A138,$C$1:$C$1002))),
IF(CurveFitting!$N$9="None",IF(A138&lt;&gt;"",1,""),"")))</f>
        <v/>
      </c>
      <c r="AA138" t="str">
        <f t="shared" si="2"/>
        <v/>
      </c>
    </row>
    <row r="139" spans="2:27" x14ac:dyDescent="0.25">
      <c r="D139" t="str" cm="1">
        <f t="array" ref="D139">IF(OR(CurveFitting!$N$9="1/y²",CurveFitting!$N$9="1/y"),
IF(A139="","",AVERAGE(IF($B$1:$B$1002=A139,ABS($C$1:$C$1002)))),
IF(CurveFitting!$N$9="1/SD²",IF(A139="","",_xlfn.VAR.S(IF($B$1:$B$1002=A139,$C$1:$C$1002))),
IF(CurveFitting!$N$9="None",IF(A139&lt;&gt;"",1,""),"")))</f>
        <v/>
      </c>
      <c r="AA139" t="str">
        <f t="shared" si="2"/>
        <v/>
      </c>
    </row>
    <row r="140" spans="2:27" x14ac:dyDescent="0.25">
      <c r="D140" t="str" cm="1">
        <f t="array" ref="D140">IF(OR(CurveFitting!$N$9="1/y²",CurveFitting!$N$9="1/y"),
IF(A140="","",AVERAGE(IF($B$1:$B$1002=A140,ABS($C$1:$C$1002)))),
IF(CurveFitting!$N$9="1/SD²",IF(A140="","",_xlfn.VAR.S(IF($B$1:$B$1002=A140,$C$1:$C$1002))),
IF(CurveFitting!$N$9="None",IF(A140&lt;&gt;"",1,""),"")))</f>
        <v/>
      </c>
      <c r="AA140" t="str">
        <f t="shared" si="2"/>
        <v/>
      </c>
    </row>
    <row r="141" spans="2:27" x14ac:dyDescent="0.25">
      <c r="D141" t="str" cm="1">
        <f t="array" ref="D141">IF(OR(CurveFitting!$N$9="1/y²",CurveFitting!$N$9="1/y"),
IF(A141="","",AVERAGE(IF($B$1:$B$1002=A141,ABS($C$1:$C$1002)))),
IF(CurveFitting!$N$9="1/SD²",IF(A141="","",_xlfn.VAR.S(IF($B$1:$B$1002=A141,$C$1:$C$1002))),
IF(CurveFitting!$N$9="None",IF(A141&lt;&gt;"",1,""),"")))</f>
        <v/>
      </c>
      <c r="AA141" t="str">
        <f t="shared" si="2"/>
        <v/>
      </c>
    </row>
    <row r="142" spans="2:27" x14ac:dyDescent="0.25">
      <c r="D142" t="str" cm="1">
        <f t="array" ref="D142">IF(OR(CurveFitting!$N$9="1/y²",CurveFitting!$N$9="1/y"),
IF(A142="","",AVERAGE(IF($B$1:$B$1002=A142,ABS($C$1:$C$1002)))),
IF(CurveFitting!$N$9="1/SD²",IF(A142="","",_xlfn.VAR.S(IF($B$1:$B$1002=A142,$C$1:$C$1002))),
IF(CurveFitting!$N$9="None",IF(A142&lt;&gt;"",1,""),"")))</f>
        <v/>
      </c>
      <c r="AA142" t="str">
        <f t="shared" si="2"/>
        <v/>
      </c>
    </row>
    <row r="143" spans="2:27" x14ac:dyDescent="0.25">
      <c r="D143" t="str" cm="1">
        <f t="array" ref="D143">IF(OR(CurveFitting!$N$9="1/y²",CurveFitting!$N$9="1/y"),
IF(A143="","",AVERAGE(IF($B$1:$B$1002=A143,ABS($C$1:$C$1002)))),
IF(CurveFitting!$N$9="1/SD²",IF(A143="","",_xlfn.VAR.S(IF($B$1:$B$1002=A143,$C$1:$C$1002))),
IF(CurveFitting!$N$9="None",IF(A143&lt;&gt;"",1,""),"")))</f>
        <v/>
      </c>
      <c r="AA143" t="str">
        <f t="shared" si="2"/>
        <v/>
      </c>
    </row>
    <row r="144" spans="2:27" x14ac:dyDescent="0.25">
      <c r="D144" t="str" cm="1">
        <f t="array" ref="D144">IF(OR(CurveFitting!$N$9="1/y²",CurveFitting!$N$9="1/y"),
IF(A144="","",AVERAGE(IF($B$1:$B$1002=A144,ABS($C$1:$C$1002)))),
IF(CurveFitting!$N$9="1/SD²",IF(A144="","",_xlfn.VAR.S(IF($B$1:$B$1002=A144,$C$1:$C$1002))),
IF(CurveFitting!$N$9="None",IF(A144&lt;&gt;"",1,""),"")))</f>
        <v/>
      </c>
      <c r="AA144" t="str">
        <f t="shared" si="2"/>
        <v/>
      </c>
    </row>
    <row r="145" spans="4:27" x14ac:dyDescent="0.25">
      <c r="D145" t="str" cm="1">
        <f t="array" ref="D145">IF(OR(CurveFitting!$N$9="1/y²",CurveFitting!$N$9="1/y"),
IF(A145="","",AVERAGE(IF($B$1:$B$1002=A145,ABS($C$1:$C$1002)))),
IF(CurveFitting!$N$9="1/SD²",IF(A145="","",_xlfn.VAR.S(IF($B$1:$B$1002=A145,$C$1:$C$1002))),
IF(CurveFitting!$N$9="None",IF(A145&lt;&gt;"",1,""),"")))</f>
        <v/>
      </c>
      <c r="AA145" t="str">
        <f t="shared" si="2"/>
        <v/>
      </c>
    </row>
    <row r="146" spans="4:27" x14ac:dyDescent="0.25">
      <c r="D146" t="str" cm="1">
        <f t="array" ref="D146">IF(OR(CurveFitting!$N$9="1/y²",CurveFitting!$N$9="1/y"),
IF(A146="","",AVERAGE(IF($B$1:$B$1002=A146,ABS($C$1:$C$1002)))),
IF(CurveFitting!$N$9="1/SD²",IF(A146="","",_xlfn.VAR.S(IF($B$1:$B$1002=A146,$C$1:$C$1002))),
IF(CurveFitting!$N$9="None",IF(A146&lt;&gt;"",1,""),"")))</f>
        <v/>
      </c>
      <c r="AA146" t="str">
        <f t="shared" si="2"/>
        <v/>
      </c>
    </row>
    <row r="147" spans="4:27" x14ac:dyDescent="0.25">
      <c r="D147" t="str" cm="1">
        <f t="array" ref="D147">IF(OR(CurveFitting!$N$9="1/y²",CurveFitting!$N$9="1/y"),
IF(A147="","",AVERAGE(IF($B$1:$B$1002=A147,ABS($C$1:$C$1002)))),
IF(CurveFitting!$N$9="1/SD²",IF(A147="","",_xlfn.VAR.S(IF($B$1:$B$1002=A147,$C$1:$C$1002))),
IF(CurveFitting!$N$9="None",IF(A147&lt;&gt;"",1,""),"")))</f>
        <v/>
      </c>
      <c r="AA147" t="str">
        <f t="shared" si="2"/>
        <v/>
      </c>
    </row>
    <row r="148" spans="4:27" x14ac:dyDescent="0.25">
      <c r="D148" t="str" cm="1">
        <f t="array" ref="D148">IF(OR(CurveFitting!$N$9="1/y²",CurveFitting!$N$9="1/y"),
IF(A148="","",AVERAGE(IF($B$1:$B$1002=A148,ABS($C$1:$C$1002)))),
IF(CurveFitting!$N$9="1/SD²",IF(A148="","",_xlfn.VAR.S(IF($B$1:$B$1002=A148,$C$1:$C$1002))),
IF(CurveFitting!$N$9="None",IF(A148&lt;&gt;"",1,""),"")))</f>
        <v/>
      </c>
      <c r="AA148" t="str">
        <f t="shared" si="2"/>
        <v/>
      </c>
    </row>
    <row r="149" spans="4:27" x14ac:dyDescent="0.25">
      <c r="D149" t="str" cm="1">
        <f t="array" ref="D149">IF(OR(CurveFitting!$N$9="1/y²",CurveFitting!$N$9="1/y"),
IF(A149="","",AVERAGE(IF($B$1:$B$1002=A149,ABS($C$1:$C$1002)))),
IF(CurveFitting!$N$9="1/SD²",IF(A149="","",_xlfn.VAR.S(IF($B$1:$B$1002=A149,$C$1:$C$1002))),
IF(CurveFitting!$N$9="None",IF(A149&lt;&gt;"",1,""),"")))</f>
        <v/>
      </c>
      <c r="AA149" t="str">
        <f t="shared" si="2"/>
        <v/>
      </c>
    </row>
    <row r="150" spans="4:27" x14ac:dyDescent="0.25">
      <c r="D150" t="str" cm="1">
        <f t="array" ref="D150">IF(OR(CurveFitting!$N$9="1/y²",CurveFitting!$N$9="1/y"),
IF(A150="","",AVERAGE(IF($B$1:$B$1002=A150,ABS($C$1:$C$1002)))),
IF(CurveFitting!$N$9="1/SD²",IF(A150="","",_xlfn.VAR.S(IF($B$1:$B$1002=A150,$C$1:$C$1002))),
IF(CurveFitting!$N$9="None",IF(A150&lt;&gt;"",1,""),"")))</f>
        <v/>
      </c>
      <c r="AA150" t="str">
        <f t="shared" si="2"/>
        <v/>
      </c>
    </row>
    <row r="151" spans="4:27" x14ac:dyDescent="0.25">
      <c r="D151" t="str" cm="1">
        <f t="array" ref="D151">IF(OR(CurveFitting!$N$9="1/y²",CurveFitting!$N$9="1/y"),
IF(A151="","",AVERAGE(IF($B$1:$B$1002=A151,ABS($C$1:$C$1002)))),
IF(CurveFitting!$N$9="1/SD²",IF(A151="","",_xlfn.VAR.S(IF($B$1:$B$1002=A151,$C$1:$C$1002))),
IF(CurveFitting!$N$9="None",IF(A151&lt;&gt;"",1,""),"")))</f>
        <v/>
      </c>
      <c r="AA151" t="str">
        <f t="shared" si="2"/>
        <v/>
      </c>
    </row>
    <row r="152" spans="4:27" x14ac:dyDescent="0.25">
      <c r="D152" t="str" cm="1">
        <f t="array" ref="D152">IF(OR(CurveFitting!$N$9="1/y²",CurveFitting!$N$9="1/y"),
IF(A152="","",AVERAGE(IF($B$1:$B$1002=A152,ABS($C$1:$C$1002)))),
IF(CurveFitting!$N$9="1/SD²",IF(A152="","",_xlfn.VAR.S(IF($B$1:$B$1002=A152,$C$1:$C$1002))),
IF(CurveFitting!$N$9="None",IF(A152&lt;&gt;"",1,""),"")))</f>
        <v/>
      </c>
      <c r="AA152" t="str">
        <f t="shared" si="2"/>
        <v/>
      </c>
    </row>
    <row r="153" spans="4:27" x14ac:dyDescent="0.25">
      <c r="D153" t="str" cm="1">
        <f t="array" ref="D153">IF(OR(CurveFitting!$N$9="1/y²",CurveFitting!$N$9="1/y"),
IF(A153="","",AVERAGE(IF($B$1:$B$1002=A153,ABS($C$1:$C$1002)))),
IF(CurveFitting!$N$9="1/SD²",IF(A153="","",_xlfn.VAR.S(IF($B$1:$B$1002=A153,$C$1:$C$1002))),
IF(CurveFitting!$N$9="None",IF(A153&lt;&gt;"",1,""),"")))</f>
        <v/>
      </c>
      <c r="AA153" t="str">
        <f t="shared" si="2"/>
        <v/>
      </c>
    </row>
    <row r="154" spans="4:27" x14ac:dyDescent="0.25">
      <c r="D154" t="str" cm="1">
        <f t="array" ref="D154">IF(OR(CurveFitting!$N$9="1/y²",CurveFitting!$N$9="1/y"),
IF(A154="","",AVERAGE(IF($B$1:$B$1002=A154,ABS($C$1:$C$1002)))),
IF(CurveFitting!$N$9="1/SD²",IF(A154="","",_xlfn.VAR.S(IF($B$1:$B$1002=A154,$C$1:$C$1002))),
IF(CurveFitting!$N$9="None",IF(A154&lt;&gt;"",1,""),"")))</f>
        <v/>
      </c>
      <c r="AA154" t="str">
        <f t="shared" si="2"/>
        <v/>
      </c>
    </row>
    <row r="155" spans="4:27" x14ac:dyDescent="0.25">
      <c r="D155" t="str" cm="1">
        <f t="array" ref="D155">IF(OR(CurveFitting!$N$9="1/y²",CurveFitting!$N$9="1/y"),
IF(A155="","",AVERAGE(IF($B$1:$B$1002=A155,ABS($C$1:$C$1002)))),
IF(CurveFitting!$N$9="1/SD²",IF(A155="","",_xlfn.VAR.S(IF($B$1:$B$1002=A155,$C$1:$C$1002))),
IF(CurveFitting!$N$9="None",IF(A155&lt;&gt;"",1,""),"")))</f>
        <v/>
      </c>
      <c r="AA155" t="str">
        <f t="shared" si="2"/>
        <v/>
      </c>
    </row>
    <row r="156" spans="4:27" x14ac:dyDescent="0.25">
      <c r="D156" t="str" cm="1">
        <f t="array" ref="D156">IF(OR(CurveFitting!$N$9="1/y²",CurveFitting!$N$9="1/y"),
IF(A156="","",AVERAGE(IF($B$1:$B$1002=A156,ABS($C$1:$C$1002)))),
IF(CurveFitting!$N$9="1/SD²",IF(A156="","",_xlfn.VAR.S(IF($B$1:$B$1002=A156,$C$1:$C$1002))),
IF(CurveFitting!$N$9="None",IF(A156&lt;&gt;"",1,""),"")))</f>
        <v/>
      </c>
      <c r="AA156" t="str">
        <f t="shared" si="2"/>
        <v/>
      </c>
    </row>
    <row r="157" spans="4:27" x14ac:dyDescent="0.25">
      <c r="D157" t="str" cm="1">
        <f t="array" ref="D157">IF(OR(CurveFitting!$N$9="1/y²",CurveFitting!$N$9="1/y"),
IF(A157="","",AVERAGE(IF($B$1:$B$1002=A157,ABS($C$1:$C$1002)))),
IF(CurveFitting!$N$9="1/SD²",IF(A157="","",_xlfn.VAR.S(IF($B$1:$B$1002=A157,$C$1:$C$1002))),
IF(CurveFitting!$N$9="None",IF(A157&lt;&gt;"",1,""),"")))</f>
        <v/>
      </c>
      <c r="AA157" t="str">
        <f t="shared" si="2"/>
        <v/>
      </c>
    </row>
    <row r="158" spans="4:27" x14ac:dyDescent="0.25">
      <c r="D158" t="str" cm="1">
        <f t="array" ref="D158">IF(OR(CurveFitting!$N$9="1/y²",CurveFitting!$N$9="1/y"),
IF(A158="","",AVERAGE(IF($B$1:$B$1002=A158,ABS($C$1:$C$1002)))),
IF(CurveFitting!$N$9="1/SD²",IF(A158="","",_xlfn.VAR.S(IF($B$1:$B$1002=A158,$C$1:$C$1002))),
IF(CurveFitting!$N$9="None",IF(A158&lt;&gt;"",1,""),"")))</f>
        <v/>
      </c>
      <c r="AA158" t="str">
        <f t="shared" si="2"/>
        <v/>
      </c>
    </row>
    <row r="159" spans="4:27" x14ac:dyDescent="0.25">
      <c r="D159" t="str" cm="1">
        <f t="array" ref="D159">IF(OR(CurveFitting!$N$9="1/y²",CurveFitting!$N$9="1/y"),
IF(A159="","",AVERAGE(IF($B$1:$B$1002=A159,ABS($C$1:$C$1002)))),
IF(CurveFitting!$N$9="1/SD²",IF(A159="","",_xlfn.VAR.S(IF($B$1:$B$1002=A159,$C$1:$C$1002))),
IF(CurveFitting!$N$9="None",IF(A159&lt;&gt;"",1,""),"")))</f>
        <v/>
      </c>
      <c r="AA159" t="str">
        <f t="shared" si="2"/>
        <v/>
      </c>
    </row>
    <row r="160" spans="4:27" x14ac:dyDescent="0.25">
      <c r="D160" t="str" cm="1">
        <f t="array" ref="D160">IF(OR(CurveFitting!$N$9="1/y²",CurveFitting!$N$9="1/y"),
IF(A160="","",AVERAGE(IF($B$1:$B$1002=A160,ABS($C$1:$C$1002)))),
IF(CurveFitting!$N$9="1/SD²",IF(A160="","",_xlfn.VAR.S(IF($B$1:$B$1002=A160,$C$1:$C$1002))),
IF(CurveFitting!$N$9="None",IF(A160&lt;&gt;"",1,""),"")))</f>
        <v/>
      </c>
      <c r="AA160" t="str">
        <f t="shared" si="2"/>
        <v/>
      </c>
    </row>
    <row r="161" spans="4:27" x14ac:dyDescent="0.25">
      <c r="D161" t="str" cm="1">
        <f t="array" ref="D161">IF(OR(CurveFitting!$N$9="1/y²",CurveFitting!$N$9="1/y"),
IF(A161="","",AVERAGE(IF($B$1:$B$1002=A161,ABS($C$1:$C$1002)))),
IF(CurveFitting!$N$9="1/SD²",IF(A161="","",_xlfn.VAR.S(IF($B$1:$B$1002=A161,$C$1:$C$1002))),
IF(CurveFitting!$N$9="None",IF(A161&lt;&gt;"",1,""),"")))</f>
        <v/>
      </c>
      <c r="AA161" t="str">
        <f t="shared" si="2"/>
        <v/>
      </c>
    </row>
    <row r="162" spans="4:27" x14ac:dyDescent="0.25">
      <c r="D162" t="str" cm="1">
        <f t="array" ref="D162">IF(OR(CurveFitting!$N$9="1/y²",CurveFitting!$N$9="1/y"),
IF(A162="","",AVERAGE(IF($B$1:$B$1002=A162,ABS($C$1:$C$1002)))),
IF(CurveFitting!$N$9="1/SD²",IF(A162="","",_xlfn.VAR.S(IF($B$1:$B$1002=A162,$C$1:$C$1002))),
IF(CurveFitting!$N$9="None",IF(A162&lt;&gt;"",1,""),"")))</f>
        <v/>
      </c>
      <c r="AA162" t="str">
        <f t="shared" si="2"/>
        <v/>
      </c>
    </row>
    <row r="163" spans="4:27" x14ac:dyDescent="0.25">
      <c r="D163" t="str" cm="1">
        <f t="array" ref="D163">IF(OR(CurveFitting!$N$9="1/y²",CurveFitting!$N$9="1/y"),
IF(A163="","",AVERAGE(IF($B$1:$B$1002=A163,ABS($C$1:$C$1002)))),
IF(CurveFitting!$N$9="1/SD²",IF(A163="","",_xlfn.VAR.S(IF($B$1:$B$1002=A163,$C$1:$C$1002))),
IF(CurveFitting!$N$9="None",IF(A163&lt;&gt;"",1,""),"")))</f>
        <v/>
      </c>
      <c r="AA163" t="str">
        <f t="shared" si="2"/>
        <v/>
      </c>
    </row>
    <row r="164" spans="4:27" x14ac:dyDescent="0.25">
      <c r="D164" t="str" cm="1">
        <f t="array" ref="D164">IF(OR(CurveFitting!$N$9="1/y²",CurveFitting!$N$9="1/y"),
IF(A164="","",AVERAGE(IF($B$1:$B$1002=A164,ABS($C$1:$C$1002)))),
IF(CurveFitting!$N$9="1/SD²",IF(A164="","",_xlfn.VAR.S(IF($B$1:$B$1002=A164,$C$1:$C$1002))),
IF(CurveFitting!$N$9="None",IF(A164&lt;&gt;"",1,""),"")))</f>
        <v/>
      </c>
      <c r="AA164" t="str">
        <f t="shared" si="2"/>
        <v/>
      </c>
    </row>
    <row r="165" spans="4:27" x14ac:dyDescent="0.25">
      <c r="D165" t="str" cm="1">
        <f t="array" ref="D165">IF(OR(CurveFitting!$N$9="1/y²",CurveFitting!$N$9="1/y"),
IF(A165="","",AVERAGE(IF($B$1:$B$1002=A165,ABS($C$1:$C$1002)))),
IF(CurveFitting!$N$9="1/SD²",IF(A165="","",_xlfn.VAR.S(IF($B$1:$B$1002=A165,$C$1:$C$1002))),
IF(CurveFitting!$N$9="None",IF(A165&lt;&gt;"",1,""),"")))</f>
        <v/>
      </c>
      <c r="AA165" t="str">
        <f t="shared" si="2"/>
        <v/>
      </c>
    </row>
    <row r="166" spans="4:27" x14ac:dyDescent="0.25">
      <c r="D166" t="str" cm="1">
        <f t="array" ref="D166">IF(OR(CurveFitting!$N$9="1/y²",CurveFitting!$N$9="1/y"),
IF(A166="","",AVERAGE(IF($B$1:$B$1002=A166,ABS($C$1:$C$1002)))),
IF(CurveFitting!$N$9="1/SD²",IF(A166="","",_xlfn.VAR.S(IF($B$1:$B$1002=A166,$C$1:$C$1002))),
IF(CurveFitting!$N$9="None",IF(A166&lt;&gt;"",1,""),"")))</f>
        <v/>
      </c>
      <c r="AA166" t="str">
        <f t="shared" si="2"/>
        <v/>
      </c>
    </row>
    <row r="167" spans="4:27" x14ac:dyDescent="0.25">
      <c r="D167" t="str" cm="1">
        <f t="array" ref="D167">IF(OR(CurveFitting!$N$9="1/y²",CurveFitting!$N$9="1/y"),
IF(A167="","",AVERAGE(IF($B$1:$B$1002=A167,ABS($C$1:$C$1002)))),
IF(CurveFitting!$N$9="1/SD²",IF(A167="","",_xlfn.VAR.S(IF($B$1:$B$1002=A167,$C$1:$C$1002))),
IF(CurveFitting!$N$9="None",IF(A167&lt;&gt;"",1,""),"")))</f>
        <v/>
      </c>
      <c r="AA167" t="str">
        <f t="shared" si="2"/>
        <v/>
      </c>
    </row>
    <row r="168" spans="4:27" x14ac:dyDescent="0.25">
      <c r="D168" t="str" cm="1">
        <f t="array" ref="D168">IF(OR(CurveFitting!$N$9="1/y²",CurveFitting!$N$9="1/y"),
IF(A168="","",AVERAGE(IF($B$1:$B$1002=A168,ABS($C$1:$C$1002)))),
IF(CurveFitting!$N$9="1/SD²",IF(A168="","",_xlfn.VAR.S(IF($B$1:$B$1002=A168,$C$1:$C$1002))),
IF(CurveFitting!$N$9="None",IF(A168&lt;&gt;"",1,""),"")))</f>
        <v/>
      </c>
      <c r="AA168" t="str">
        <f t="shared" si="2"/>
        <v/>
      </c>
    </row>
    <row r="169" spans="4:27" x14ac:dyDescent="0.25">
      <c r="D169" t="str" cm="1">
        <f t="array" ref="D169">IF(OR(CurveFitting!$N$9="1/y²",CurveFitting!$N$9="1/y"),
IF(A169="","",AVERAGE(IF($B$1:$B$1002=A169,ABS($C$1:$C$1002)))),
IF(CurveFitting!$N$9="1/SD²",IF(A169="","",_xlfn.VAR.S(IF($B$1:$B$1002=A169,$C$1:$C$1002))),
IF(CurveFitting!$N$9="None",IF(A169&lt;&gt;"",1,""),"")))</f>
        <v/>
      </c>
      <c r="AA169" t="str">
        <f t="shared" si="2"/>
        <v/>
      </c>
    </row>
    <row r="170" spans="4:27" x14ac:dyDescent="0.25">
      <c r="D170" t="str" cm="1">
        <f t="array" ref="D170">IF(OR(CurveFitting!$N$9="1/y²",CurveFitting!$N$9="1/y"),
IF(A170="","",AVERAGE(IF($B$1:$B$1002=A170,ABS($C$1:$C$1002)))),
IF(CurveFitting!$N$9="1/SD²",IF(A170="","",_xlfn.VAR.S(IF($B$1:$B$1002=A170,$C$1:$C$1002))),
IF(CurveFitting!$N$9="None",IF(A170&lt;&gt;"",1,""),"")))</f>
        <v/>
      </c>
      <c r="AA170" t="str">
        <f t="shared" si="2"/>
        <v/>
      </c>
    </row>
    <row r="171" spans="4:27" x14ac:dyDescent="0.25">
      <c r="D171" t="str" cm="1">
        <f t="array" ref="D171">IF(OR(CurveFitting!$N$9="1/y²",CurveFitting!$N$9="1/y"),
IF(A171="","",AVERAGE(IF($B$1:$B$1002=A171,ABS($C$1:$C$1002)))),
IF(CurveFitting!$N$9="1/SD²",IF(A171="","",_xlfn.VAR.S(IF($B$1:$B$1002=A171,$C$1:$C$1002))),
IF(CurveFitting!$N$9="None",IF(A171&lt;&gt;"",1,""),"")))</f>
        <v/>
      </c>
      <c r="AA171" t="str">
        <f t="shared" si="2"/>
        <v/>
      </c>
    </row>
    <row r="172" spans="4:27" x14ac:dyDescent="0.25">
      <c r="D172" t="str" cm="1">
        <f t="array" ref="D172">IF(OR(CurveFitting!$N$9="1/y²",CurveFitting!$N$9="1/y"),
IF(A172="","",AVERAGE(IF($B$1:$B$1002=A172,ABS($C$1:$C$1002)))),
IF(CurveFitting!$N$9="1/SD²",IF(A172="","",_xlfn.VAR.S(IF($B$1:$B$1002=A172,$C$1:$C$1002))),
IF(CurveFitting!$N$9="None",IF(A172&lt;&gt;"",1,""),"")))</f>
        <v/>
      </c>
      <c r="AA172" t="str">
        <f t="shared" si="2"/>
        <v/>
      </c>
    </row>
    <row r="173" spans="4:27" x14ac:dyDescent="0.25">
      <c r="D173" t="str" cm="1">
        <f t="array" ref="D173">IF(OR(CurveFitting!$N$9="1/y²",CurveFitting!$N$9="1/y"),
IF(A173="","",AVERAGE(IF($B$1:$B$1002=A173,ABS($C$1:$C$1002)))),
IF(CurveFitting!$N$9="1/SD²",IF(A173="","",_xlfn.VAR.S(IF($B$1:$B$1002=A173,$C$1:$C$1002))),
IF(CurveFitting!$N$9="None",IF(A173&lt;&gt;"",1,""),"")))</f>
        <v/>
      </c>
      <c r="AA173" t="str">
        <f t="shared" si="2"/>
        <v/>
      </c>
    </row>
    <row r="174" spans="4:27" x14ac:dyDescent="0.25">
      <c r="D174" t="str" cm="1">
        <f t="array" ref="D174">IF(OR(CurveFitting!$N$9="1/y²",CurveFitting!$N$9="1/y"),
IF(A174="","",AVERAGE(IF($B$1:$B$1002=A174,ABS($C$1:$C$1002)))),
IF(CurveFitting!$N$9="1/SD²",IF(A174="","",_xlfn.VAR.S(IF($B$1:$B$1002=A174,$C$1:$C$1002))),
IF(CurveFitting!$N$9="None",IF(A174&lt;&gt;"",1,""),"")))</f>
        <v/>
      </c>
      <c r="AA174" t="str">
        <f t="shared" si="2"/>
        <v/>
      </c>
    </row>
    <row r="175" spans="4:27" x14ac:dyDescent="0.25">
      <c r="D175" t="str" cm="1">
        <f t="array" ref="D175">IF(OR(CurveFitting!$N$9="1/y²",CurveFitting!$N$9="1/y"),
IF(A175="","",AVERAGE(IF($B$1:$B$1002=A175,ABS($C$1:$C$1002)))),
IF(CurveFitting!$N$9="1/SD²",IF(A175="","",_xlfn.VAR.S(IF($B$1:$B$1002=A175,$C$1:$C$1002))),
IF(CurveFitting!$N$9="None",IF(A175&lt;&gt;"",1,""),"")))</f>
        <v/>
      </c>
      <c r="AA175" t="str">
        <f t="shared" si="2"/>
        <v/>
      </c>
    </row>
    <row r="176" spans="4:27" x14ac:dyDescent="0.25">
      <c r="D176" t="str" cm="1">
        <f t="array" ref="D176">IF(OR(CurveFitting!$N$9="1/y²",CurveFitting!$N$9="1/y"),
IF(A176="","",AVERAGE(IF($B$1:$B$1002=A176,ABS($C$1:$C$1002)))),
IF(CurveFitting!$N$9="1/SD²",IF(A176="","",_xlfn.VAR.S(IF($B$1:$B$1002=A176,$C$1:$C$1002))),
IF(CurveFitting!$N$9="None",IF(A176&lt;&gt;"",1,""),"")))</f>
        <v/>
      </c>
      <c r="AA176" t="str">
        <f t="shared" si="2"/>
        <v/>
      </c>
    </row>
    <row r="177" spans="4:27" x14ac:dyDescent="0.25">
      <c r="D177" t="str" cm="1">
        <f t="array" ref="D177">IF(OR(CurveFitting!$N$9="1/y²",CurveFitting!$N$9="1/y"),
IF(A177="","",AVERAGE(IF($B$1:$B$1002=A177,ABS($C$1:$C$1002)))),
IF(CurveFitting!$N$9="1/SD²",IF(A177="","",_xlfn.VAR.S(IF($B$1:$B$1002=A177,$C$1:$C$1002))),
IF(CurveFitting!$N$9="None",IF(A177&lt;&gt;"",1,""),"")))</f>
        <v/>
      </c>
      <c r="AA177" t="str">
        <f t="shared" si="2"/>
        <v/>
      </c>
    </row>
    <row r="178" spans="4:27" x14ac:dyDescent="0.25">
      <c r="D178" t="str" cm="1">
        <f t="array" ref="D178">IF(OR(CurveFitting!$N$9="1/y²",CurveFitting!$N$9="1/y"),
IF(A178="","",AVERAGE(IF($B$1:$B$1002=A178,ABS($C$1:$C$1002)))),
IF(CurveFitting!$N$9="1/SD²",IF(A178="","",_xlfn.VAR.S(IF($B$1:$B$1002=A178,$C$1:$C$1002))),
IF(CurveFitting!$N$9="None",IF(A178&lt;&gt;"",1,""),"")))</f>
        <v/>
      </c>
      <c r="AA178" t="str">
        <f t="shared" si="2"/>
        <v/>
      </c>
    </row>
    <row r="179" spans="4:27" x14ac:dyDescent="0.25">
      <c r="D179" t="str" cm="1">
        <f t="array" ref="D179">IF(OR(CurveFitting!$N$9="1/y²",CurveFitting!$N$9="1/y"),
IF(A179="","",AVERAGE(IF($B$1:$B$1002=A179,ABS($C$1:$C$1002)))),
IF(CurveFitting!$N$9="1/SD²",IF(A179="","",_xlfn.VAR.S(IF($B$1:$B$1002=A179,$C$1:$C$1002))),
IF(CurveFitting!$N$9="None",IF(A179&lt;&gt;"",1,""),"")))</f>
        <v/>
      </c>
      <c r="AA179" t="str">
        <f t="shared" si="2"/>
        <v/>
      </c>
    </row>
    <row r="180" spans="4:27" x14ac:dyDescent="0.25">
      <c r="D180" t="str" cm="1">
        <f t="array" ref="D180">IF(OR(CurveFitting!$N$9="1/y²",CurveFitting!$N$9="1/y"),
IF(A180="","",AVERAGE(IF($B$1:$B$1002=A180,ABS($C$1:$C$1002)))),
IF(CurveFitting!$N$9="1/SD²",IF(A180="","",_xlfn.VAR.S(IF($B$1:$B$1002=A180,$C$1:$C$1002))),
IF(CurveFitting!$N$9="None",IF(A180&lt;&gt;"",1,""),"")))</f>
        <v/>
      </c>
      <c r="AA180" t="str">
        <f t="shared" si="2"/>
        <v/>
      </c>
    </row>
    <row r="181" spans="4:27" x14ac:dyDescent="0.25">
      <c r="D181" t="str" cm="1">
        <f t="array" ref="D181">IF(OR(CurveFitting!$N$9="1/y²",CurveFitting!$N$9="1/y"),
IF(A181="","",AVERAGE(IF($B$1:$B$1002=A181,ABS($C$1:$C$1002)))),
IF(CurveFitting!$N$9="1/SD²",IF(A181="","",_xlfn.VAR.S(IF($B$1:$B$1002=A181,$C$1:$C$1002))),
IF(CurveFitting!$N$9="None",IF(A181&lt;&gt;"",1,""),"")))</f>
        <v/>
      </c>
      <c r="AA181" t="str">
        <f t="shared" si="2"/>
        <v/>
      </c>
    </row>
    <row r="182" spans="4:27" x14ac:dyDescent="0.25">
      <c r="D182" t="str" cm="1">
        <f t="array" ref="D182">IF(OR(CurveFitting!$N$9="1/y²",CurveFitting!$N$9="1/y"),
IF(A182="","",AVERAGE(IF($B$1:$B$1002=A182,ABS($C$1:$C$1002)))),
IF(CurveFitting!$N$9="1/SD²",IF(A182="","",_xlfn.VAR.S(IF($B$1:$B$1002=A182,$C$1:$C$1002))),
IF(CurveFitting!$N$9="None",IF(A182&lt;&gt;"",1,""),"")))</f>
        <v/>
      </c>
      <c r="AA182" t="str">
        <f t="shared" si="2"/>
        <v/>
      </c>
    </row>
    <row r="183" spans="4:27" x14ac:dyDescent="0.25">
      <c r="D183" t="str" cm="1">
        <f t="array" ref="D183">IF(OR(CurveFitting!$N$9="1/y²",CurveFitting!$N$9="1/y"),
IF(A183="","",AVERAGE(IF($B$1:$B$1002=A183,ABS($C$1:$C$1002)))),
IF(CurveFitting!$N$9="1/SD²",IF(A183="","",_xlfn.VAR.S(IF($B$1:$B$1002=A183,$C$1:$C$1002))),
IF(CurveFitting!$N$9="None",IF(A183&lt;&gt;"",1,""),"")))</f>
        <v/>
      </c>
      <c r="AA183" t="str">
        <f t="shared" si="2"/>
        <v/>
      </c>
    </row>
    <row r="184" spans="4:27" x14ac:dyDescent="0.25">
      <c r="D184" t="str" cm="1">
        <f t="array" ref="D184">IF(OR(CurveFitting!$N$9="1/y²",CurveFitting!$N$9="1/y"),
IF(A184="","",AVERAGE(IF($B$1:$B$1002=A184,ABS($C$1:$C$1002)))),
IF(CurveFitting!$N$9="1/SD²",IF(A184="","",_xlfn.VAR.S(IF($B$1:$B$1002=A184,$C$1:$C$1002))),
IF(CurveFitting!$N$9="None",IF(A184&lt;&gt;"",1,""),"")))</f>
        <v/>
      </c>
      <c r="AA184" t="str">
        <f t="shared" si="2"/>
        <v/>
      </c>
    </row>
    <row r="185" spans="4:27" x14ac:dyDescent="0.25">
      <c r="D185" t="str" cm="1">
        <f t="array" ref="D185">IF(OR(CurveFitting!$N$9="1/y²",CurveFitting!$N$9="1/y"),
IF(A185="","",AVERAGE(IF($B$1:$B$1002=A185,ABS($C$1:$C$1002)))),
IF(CurveFitting!$N$9="1/SD²",IF(A185="","",_xlfn.VAR.S(IF($B$1:$B$1002=A185,$C$1:$C$1002))),
IF(CurveFitting!$N$9="None",IF(A185&lt;&gt;"",1,""),"")))</f>
        <v/>
      </c>
      <c r="AA185" t="str">
        <f t="shared" si="2"/>
        <v/>
      </c>
    </row>
    <row r="186" spans="4:27" x14ac:dyDescent="0.25">
      <c r="D186" t="str" cm="1">
        <f t="array" ref="D186">IF(OR(CurveFitting!$N$9="1/y²",CurveFitting!$N$9="1/y"),
IF(A186="","",AVERAGE(IF($B$1:$B$1002=A186,ABS($C$1:$C$1002)))),
IF(CurveFitting!$N$9="1/SD²",IF(A186="","",_xlfn.VAR.S(IF($B$1:$B$1002=A186,$C$1:$C$1002))),
IF(CurveFitting!$N$9="None",IF(A186&lt;&gt;"",1,""),"")))</f>
        <v/>
      </c>
      <c r="AA186" t="str">
        <f t="shared" si="2"/>
        <v/>
      </c>
    </row>
    <row r="187" spans="4:27" x14ac:dyDescent="0.25">
      <c r="D187" t="str" cm="1">
        <f t="array" ref="D187">IF(OR(CurveFitting!$N$9="1/y²",CurveFitting!$N$9="1/y"),
IF(A187="","",AVERAGE(IF($B$1:$B$1002=A187,ABS($C$1:$C$1002)))),
IF(CurveFitting!$N$9="1/SD²",IF(A187="","",_xlfn.VAR.S(IF($B$1:$B$1002=A187,$C$1:$C$1002))),
IF(CurveFitting!$N$9="None",IF(A187&lt;&gt;"",1,""),"")))</f>
        <v/>
      </c>
      <c r="AA187" t="str">
        <f t="shared" si="2"/>
        <v/>
      </c>
    </row>
    <row r="188" spans="4:27" x14ac:dyDescent="0.25">
      <c r="D188" t="str" cm="1">
        <f t="array" ref="D188">IF(OR(CurveFitting!$N$9="1/y²",CurveFitting!$N$9="1/y"),
IF(A188="","",AVERAGE(IF($B$1:$B$1002=A188,ABS($C$1:$C$1002)))),
IF(CurveFitting!$N$9="1/SD²",IF(A188="","",_xlfn.VAR.S(IF($B$1:$B$1002=A188,$C$1:$C$1002))),
IF(CurveFitting!$N$9="None",IF(A188&lt;&gt;"",1,""),"")))</f>
        <v/>
      </c>
      <c r="AA188" t="str">
        <f t="shared" si="2"/>
        <v/>
      </c>
    </row>
    <row r="189" spans="4:27" x14ac:dyDescent="0.25">
      <c r="D189" t="str" cm="1">
        <f t="array" ref="D189">IF(OR(CurveFitting!$N$9="1/y²",CurveFitting!$N$9="1/y"),
IF(A189="","",AVERAGE(IF($B$1:$B$1002=A189,ABS($C$1:$C$1002)))),
IF(CurveFitting!$N$9="1/SD²",IF(A189="","",_xlfn.VAR.S(IF($B$1:$B$1002=A189,$C$1:$C$1002))),
IF(CurveFitting!$N$9="None",IF(A189&lt;&gt;"",1,""),"")))</f>
        <v/>
      </c>
      <c r="AA189" t="str">
        <f t="shared" si="2"/>
        <v/>
      </c>
    </row>
    <row r="190" spans="4:27" x14ac:dyDescent="0.25">
      <c r="D190" t="str" cm="1">
        <f t="array" ref="D190">IF(OR(CurveFitting!$N$9="1/y²",CurveFitting!$N$9="1/y"),
IF(A190="","",AVERAGE(IF($B$1:$B$1002=A190,ABS($C$1:$C$1002)))),
IF(CurveFitting!$N$9="1/SD²",IF(A190="","",_xlfn.VAR.S(IF($B$1:$B$1002=A190,$C$1:$C$1002))),
IF(CurveFitting!$N$9="None",IF(A190&lt;&gt;"",1,""),"")))</f>
        <v/>
      </c>
      <c r="AA190" t="str">
        <f t="shared" si="2"/>
        <v/>
      </c>
    </row>
    <row r="191" spans="4:27" x14ac:dyDescent="0.25">
      <c r="D191" t="str" cm="1">
        <f t="array" ref="D191">IF(OR(CurveFitting!$N$9="1/y²",CurveFitting!$N$9="1/y"),
IF(A191="","",AVERAGE(IF($B$1:$B$1002=A191,ABS($C$1:$C$1002)))),
IF(CurveFitting!$N$9="1/SD²",IF(A191="","",_xlfn.VAR.S(IF($B$1:$B$1002=A191,$C$1:$C$1002))),
IF(CurveFitting!$N$9="None",IF(A191&lt;&gt;"",1,""),"")))</f>
        <v/>
      </c>
      <c r="AA191" t="str">
        <f t="shared" si="2"/>
        <v/>
      </c>
    </row>
    <row r="192" spans="4:27" x14ac:dyDescent="0.25">
      <c r="D192" t="str" cm="1">
        <f t="array" ref="D192">IF(OR(CurveFitting!$N$9="1/y²",CurveFitting!$N$9="1/y"),
IF(A192="","",AVERAGE(IF($B$1:$B$1002=A192,ABS($C$1:$C$1002)))),
IF(CurveFitting!$N$9="1/SD²",IF(A192="","",_xlfn.VAR.S(IF($B$1:$B$1002=A192,$C$1:$C$1002))),
IF(CurveFitting!$N$9="None",IF(A192&lt;&gt;"",1,""),"")))</f>
        <v/>
      </c>
      <c r="AA192" t="str">
        <f t="shared" si="2"/>
        <v/>
      </c>
    </row>
    <row r="193" spans="4:27" x14ac:dyDescent="0.25">
      <c r="D193" t="str" cm="1">
        <f t="array" ref="D193">IF(OR(CurveFitting!$N$9="1/y²",CurveFitting!$N$9="1/y"),
IF(A193="","",AVERAGE(IF($B$1:$B$1002=A193,ABS($C$1:$C$1002)))),
IF(CurveFitting!$N$9="1/SD²",IF(A193="","",_xlfn.VAR.S(IF($B$1:$B$1002=A193,$C$1:$C$1002))),
IF(CurveFitting!$N$9="None",IF(A193&lt;&gt;"",1,""),"")))</f>
        <v/>
      </c>
      <c r="AA193" t="str">
        <f t="shared" si="2"/>
        <v/>
      </c>
    </row>
    <row r="194" spans="4:27" x14ac:dyDescent="0.25">
      <c r="D194" t="str" cm="1">
        <f t="array" ref="D194">IF(OR(CurveFitting!$N$9="1/y²",CurveFitting!$N$9="1/y"),
IF(A194="","",AVERAGE(IF($B$1:$B$1002=A194,ABS($C$1:$C$1002)))),
IF(CurveFitting!$N$9="1/SD²",IF(A194="","",_xlfn.VAR.S(IF($B$1:$B$1002=A194,$C$1:$C$1002))),
IF(CurveFitting!$N$9="None",IF(A194&lt;&gt;"",1,""),"")))</f>
        <v/>
      </c>
      <c r="AA194" t="str">
        <f t="shared" si="2"/>
        <v/>
      </c>
    </row>
    <row r="195" spans="4:27" x14ac:dyDescent="0.25">
      <c r="D195" t="str" cm="1">
        <f t="array" ref="D195">IF(OR(CurveFitting!$N$9="1/y²",CurveFitting!$N$9="1/y"),
IF(A195="","",AVERAGE(IF($B$1:$B$1002=A195,ABS($C$1:$C$1002)))),
IF(CurveFitting!$N$9="1/SD²",IF(A195="","",_xlfn.VAR.S(IF($B$1:$B$1002=A195,$C$1:$C$1002))),
IF(CurveFitting!$N$9="None",IF(A195&lt;&gt;"",1,""),"")))</f>
        <v/>
      </c>
      <c r="AA195" t="str">
        <f t="shared" si="2"/>
        <v/>
      </c>
    </row>
    <row r="196" spans="4:27" x14ac:dyDescent="0.25">
      <c r="D196" t="str" cm="1">
        <f t="array" ref="D196">IF(OR(CurveFitting!$N$9="1/y²",CurveFitting!$N$9="1/y"),
IF(A196="","",AVERAGE(IF($B$1:$B$1002=A196,ABS($C$1:$C$1002)))),
IF(CurveFitting!$N$9="1/SD²",IF(A196="","",_xlfn.VAR.S(IF($B$1:$B$1002=A196,$C$1:$C$1002))),
IF(CurveFitting!$N$9="None",IF(A196&lt;&gt;"",1,""),"")))</f>
        <v/>
      </c>
      <c r="AA196" t="str">
        <f t="shared" ref="AA196:AA259" si="3">IF(E196="","",SUM(E196:Z196))</f>
        <v/>
      </c>
    </row>
    <row r="197" spans="4:27" x14ac:dyDescent="0.25">
      <c r="D197" t="str" cm="1">
        <f t="array" ref="D197">IF(OR(CurveFitting!$N$9="1/y²",CurveFitting!$N$9="1/y"),
IF(A197="","",AVERAGE(IF($B$1:$B$1002=A197,ABS($C$1:$C$1002)))),
IF(CurveFitting!$N$9="1/SD²",IF(A197="","",_xlfn.VAR.S(IF($B$1:$B$1002=A197,$C$1:$C$1002))),
IF(CurveFitting!$N$9="None",IF(A197&lt;&gt;"",1,""),"")))</f>
        <v/>
      </c>
      <c r="AA197" t="str">
        <f t="shared" si="3"/>
        <v/>
      </c>
    </row>
    <row r="198" spans="4:27" x14ac:dyDescent="0.25">
      <c r="D198" t="str" cm="1">
        <f t="array" ref="D198">IF(OR(CurveFitting!$N$9="1/y²",CurveFitting!$N$9="1/y"),
IF(A198="","",AVERAGE(IF($B$1:$B$1002=A198,ABS($C$1:$C$1002)))),
IF(CurveFitting!$N$9="1/SD²",IF(A198="","",_xlfn.VAR.S(IF($B$1:$B$1002=A198,$C$1:$C$1002))),
IF(CurveFitting!$N$9="None",IF(A198&lt;&gt;"",1,""),"")))</f>
        <v/>
      </c>
      <c r="AA198" t="str">
        <f t="shared" si="3"/>
        <v/>
      </c>
    </row>
    <row r="199" spans="4:27" x14ac:dyDescent="0.25">
      <c r="D199" t="str" cm="1">
        <f t="array" ref="D199">IF(OR(CurveFitting!$N$9="1/y²",CurveFitting!$N$9="1/y"),
IF(A199="","",AVERAGE(IF($B$1:$B$1002=A199,ABS($C$1:$C$1002)))),
IF(CurveFitting!$N$9="1/SD²",IF(A199="","",_xlfn.VAR.S(IF($B$1:$B$1002=A199,$C$1:$C$1002))),
IF(CurveFitting!$N$9="None",IF(A199&lt;&gt;"",1,""),"")))</f>
        <v/>
      </c>
      <c r="AA199" t="str">
        <f t="shared" si="3"/>
        <v/>
      </c>
    </row>
    <row r="200" spans="4:27" x14ac:dyDescent="0.25">
      <c r="D200" t="str" cm="1">
        <f t="array" ref="D200">IF(OR(CurveFitting!$N$9="1/y²",CurveFitting!$N$9="1/y"),
IF(A200="","",AVERAGE(IF($B$1:$B$1002=A200,ABS($C$1:$C$1002)))),
IF(CurveFitting!$N$9="1/SD²",IF(A200="","",_xlfn.VAR.S(IF($B$1:$B$1002=A200,$C$1:$C$1002))),
IF(CurveFitting!$N$9="None",IF(A200&lt;&gt;"",1,""),"")))</f>
        <v/>
      </c>
      <c r="AA200" t="str">
        <f t="shared" si="3"/>
        <v/>
      </c>
    </row>
    <row r="201" spans="4:27" x14ac:dyDescent="0.25">
      <c r="D201" t="str" cm="1">
        <f t="array" ref="D201">IF(OR(CurveFitting!$N$9="1/y²",CurveFitting!$N$9="1/y"),
IF(A201="","",AVERAGE(IF($B$1:$B$1002=A201,ABS($C$1:$C$1002)))),
IF(CurveFitting!$N$9="1/SD²",IF(A201="","",_xlfn.VAR.S(IF($B$1:$B$1002=A201,$C$1:$C$1002))),
IF(CurveFitting!$N$9="None",IF(A201&lt;&gt;"",1,""),"")))</f>
        <v/>
      </c>
      <c r="AA201" t="str">
        <f t="shared" si="3"/>
        <v/>
      </c>
    </row>
    <row r="202" spans="4:27" x14ac:dyDescent="0.25">
      <c r="D202" t="str" cm="1">
        <f t="array" ref="D202">IF(OR(CurveFitting!$N$9="1/y²",CurveFitting!$N$9="1/y"),
IF(A202="","",AVERAGE(IF($B$1:$B$1002=A202,ABS($C$1:$C$1002)))),
IF(CurveFitting!$N$9="1/SD²",IF(A202="","",_xlfn.VAR.S(IF($B$1:$B$1002=A202,$C$1:$C$1002))),
IF(CurveFitting!$N$9="None",IF(A202&lt;&gt;"",1,""),"")))</f>
        <v/>
      </c>
      <c r="AA202" t="str">
        <f t="shared" si="3"/>
        <v/>
      </c>
    </row>
    <row r="203" spans="4:27" x14ac:dyDescent="0.25">
      <c r="D203" t="str" cm="1">
        <f t="array" ref="D203">IF(OR(CurveFitting!$N$9="1/y²",CurveFitting!$N$9="1/y"),
IF(A203="","",AVERAGE(IF($B$1:$B$1002=A203,ABS($C$1:$C$1002)))),
IF(CurveFitting!$N$9="1/SD²",IF(A203="","",_xlfn.VAR.S(IF($B$1:$B$1002=A203,$C$1:$C$1002))),
IF(CurveFitting!$N$9="None",IF(A203&lt;&gt;"",1,""),"")))</f>
        <v/>
      </c>
      <c r="AA203" t="str">
        <f t="shared" si="3"/>
        <v/>
      </c>
    </row>
    <row r="204" spans="4:27" x14ac:dyDescent="0.25">
      <c r="D204" t="str" cm="1">
        <f t="array" ref="D204">IF(OR(CurveFitting!$N$9="1/y²",CurveFitting!$N$9="1/y"),
IF(A204="","",AVERAGE(IF($B$1:$B$1002=A204,ABS($C$1:$C$1002)))),
IF(CurveFitting!$N$9="1/SD²",IF(A204="","",_xlfn.VAR.S(IF($B$1:$B$1002=A204,$C$1:$C$1002))),
IF(CurveFitting!$N$9="None",IF(A204&lt;&gt;"",1,""),"")))</f>
        <v/>
      </c>
      <c r="AA204" t="str">
        <f t="shared" si="3"/>
        <v/>
      </c>
    </row>
    <row r="205" spans="4:27" x14ac:dyDescent="0.25">
      <c r="D205" t="str" cm="1">
        <f t="array" ref="D205">IF(OR(CurveFitting!$N$9="1/y²",CurveFitting!$N$9="1/y"),
IF(A205="","",AVERAGE(IF($B$1:$B$1002=A205,ABS($C$1:$C$1002)))),
IF(CurveFitting!$N$9="1/SD²",IF(A205="","",_xlfn.VAR.S(IF($B$1:$B$1002=A205,$C$1:$C$1002))),
IF(CurveFitting!$N$9="None",IF(A205&lt;&gt;"",1,""),"")))</f>
        <v/>
      </c>
      <c r="AA205" t="str">
        <f t="shared" si="3"/>
        <v/>
      </c>
    </row>
    <row r="206" spans="4:27" x14ac:dyDescent="0.25">
      <c r="D206" t="str" cm="1">
        <f t="array" ref="D206">IF(OR(CurveFitting!$N$9="1/y²",CurveFitting!$N$9="1/y"),
IF(A206="","",AVERAGE(IF($B$1:$B$1002=A206,ABS($C$1:$C$1002)))),
IF(CurveFitting!$N$9="1/SD²",IF(A206="","",_xlfn.VAR.S(IF($B$1:$B$1002=A206,$C$1:$C$1002))),
IF(CurveFitting!$N$9="None",IF(A206&lt;&gt;"",1,""),"")))</f>
        <v/>
      </c>
      <c r="AA206" t="str">
        <f t="shared" si="3"/>
        <v/>
      </c>
    </row>
    <row r="207" spans="4:27" x14ac:dyDescent="0.25">
      <c r="D207" t="str" cm="1">
        <f t="array" ref="D207">IF(OR(CurveFitting!$N$9="1/y²",CurveFitting!$N$9="1/y"),
IF(A207="","",AVERAGE(IF($B$1:$B$1002=A207,ABS($C$1:$C$1002)))),
IF(CurveFitting!$N$9="1/SD²",IF(A207="","",_xlfn.VAR.S(IF($B$1:$B$1002=A207,$C$1:$C$1002))),
IF(CurveFitting!$N$9="None",IF(A207&lt;&gt;"",1,""),"")))</f>
        <v/>
      </c>
      <c r="AA207" t="str">
        <f t="shared" si="3"/>
        <v/>
      </c>
    </row>
    <row r="208" spans="4:27" x14ac:dyDescent="0.25">
      <c r="D208" t="str" cm="1">
        <f t="array" ref="D208">IF(OR(CurveFitting!$N$9="1/y²",CurveFitting!$N$9="1/y"),
IF(A208="","",AVERAGE(IF($B$1:$B$1002=A208,ABS($C$1:$C$1002)))),
IF(CurveFitting!$N$9="1/SD²",IF(A208="","",_xlfn.VAR.S(IF($B$1:$B$1002=A208,$C$1:$C$1002))),
IF(CurveFitting!$N$9="None",IF(A208&lt;&gt;"",1,""),"")))</f>
        <v/>
      </c>
      <c r="AA208" t="str">
        <f t="shared" si="3"/>
        <v/>
      </c>
    </row>
    <row r="209" spans="4:27" x14ac:dyDescent="0.25">
      <c r="D209" t="str" cm="1">
        <f t="array" ref="D209">IF(OR(CurveFitting!$N$9="1/y²",CurveFitting!$N$9="1/y"),
IF(A209="","",AVERAGE(IF($B$1:$B$1002=A209,ABS($C$1:$C$1002)))),
IF(CurveFitting!$N$9="1/SD²",IF(A209="","",_xlfn.VAR.S(IF($B$1:$B$1002=A209,$C$1:$C$1002))),
IF(CurveFitting!$N$9="None",IF(A209&lt;&gt;"",1,""),"")))</f>
        <v/>
      </c>
      <c r="AA209" t="str">
        <f t="shared" si="3"/>
        <v/>
      </c>
    </row>
    <row r="210" spans="4:27" x14ac:dyDescent="0.25">
      <c r="D210" t="str" cm="1">
        <f t="array" ref="D210">IF(OR(CurveFitting!$N$9="1/y²",CurveFitting!$N$9="1/y"),
IF(A210="","",AVERAGE(IF($B$1:$B$1002=A210,ABS($C$1:$C$1002)))),
IF(CurveFitting!$N$9="1/SD²",IF(A210="","",_xlfn.VAR.S(IF($B$1:$B$1002=A210,$C$1:$C$1002))),
IF(CurveFitting!$N$9="None",IF(A210&lt;&gt;"",1,""),"")))</f>
        <v/>
      </c>
      <c r="AA210" t="str">
        <f t="shared" si="3"/>
        <v/>
      </c>
    </row>
    <row r="211" spans="4:27" x14ac:dyDescent="0.25">
      <c r="D211" t="str" cm="1">
        <f t="array" ref="D211">IF(OR(CurveFitting!$N$9="1/y²",CurveFitting!$N$9="1/y"),
IF(A211="","",AVERAGE(IF($B$1:$B$1002=A211,ABS($C$1:$C$1002)))),
IF(CurveFitting!$N$9="1/SD²",IF(A211="","",_xlfn.VAR.S(IF($B$1:$B$1002=A211,$C$1:$C$1002))),
IF(CurveFitting!$N$9="None",IF(A211&lt;&gt;"",1,""),"")))</f>
        <v/>
      </c>
      <c r="AA211" t="str">
        <f t="shared" si="3"/>
        <v/>
      </c>
    </row>
    <row r="212" spans="4:27" x14ac:dyDescent="0.25">
      <c r="D212" t="str" cm="1">
        <f t="array" ref="D212">IF(OR(CurveFitting!$N$9="1/y²",CurveFitting!$N$9="1/y"),
IF(A212="","",AVERAGE(IF($B$1:$B$1002=A212,ABS($C$1:$C$1002)))),
IF(CurveFitting!$N$9="1/SD²",IF(A212="","",_xlfn.VAR.S(IF($B$1:$B$1002=A212,$C$1:$C$1002))),
IF(CurveFitting!$N$9="None",IF(A212&lt;&gt;"",1,""),"")))</f>
        <v/>
      </c>
      <c r="AA212" t="str">
        <f t="shared" si="3"/>
        <v/>
      </c>
    </row>
    <row r="213" spans="4:27" x14ac:dyDescent="0.25">
      <c r="D213" t="str" cm="1">
        <f t="array" ref="D213">IF(OR(CurveFitting!$N$9="1/y²",CurveFitting!$N$9="1/y"),
IF(A213="","",AVERAGE(IF($B$1:$B$1002=A213,ABS($C$1:$C$1002)))),
IF(CurveFitting!$N$9="1/SD²",IF(A213="","",_xlfn.VAR.S(IF($B$1:$B$1002=A213,$C$1:$C$1002))),
IF(CurveFitting!$N$9="None",IF(A213&lt;&gt;"",1,""),"")))</f>
        <v/>
      </c>
      <c r="AA213" t="str">
        <f t="shared" si="3"/>
        <v/>
      </c>
    </row>
    <row r="214" spans="4:27" x14ac:dyDescent="0.25">
      <c r="D214" t="str" cm="1">
        <f t="array" ref="D214">IF(OR(CurveFitting!$N$9="1/y²",CurveFitting!$N$9="1/y"),
IF(A214="","",AVERAGE(IF($B$1:$B$1002=A214,ABS($C$1:$C$1002)))),
IF(CurveFitting!$N$9="1/SD²",IF(A214="","",_xlfn.VAR.S(IF($B$1:$B$1002=A214,$C$1:$C$1002))),
IF(CurveFitting!$N$9="None",IF(A214&lt;&gt;"",1,""),"")))</f>
        <v/>
      </c>
      <c r="AA214" t="str">
        <f t="shared" si="3"/>
        <v/>
      </c>
    </row>
    <row r="215" spans="4:27" x14ac:dyDescent="0.25">
      <c r="D215" t="str" cm="1">
        <f t="array" ref="D215">IF(OR(CurveFitting!$N$9="1/y²",CurveFitting!$N$9="1/y"),
IF(A215="","",AVERAGE(IF($B$1:$B$1002=A215,ABS($C$1:$C$1002)))),
IF(CurveFitting!$N$9="1/SD²",IF(A215="","",_xlfn.VAR.S(IF($B$1:$B$1002=A215,$C$1:$C$1002))),
IF(CurveFitting!$N$9="None",IF(A215&lt;&gt;"",1,""),"")))</f>
        <v/>
      </c>
      <c r="AA215" t="str">
        <f t="shared" si="3"/>
        <v/>
      </c>
    </row>
    <row r="216" spans="4:27" x14ac:dyDescent="0.25">
      <c r="D216" t="str" cm="1">
        <f t="array" ref="D216">IF(OR(CurveFitting!$N$9="1/y²",CurveFitting!$N$9="1/y"),
IF(A216="","",AVERAGE(IF($B$1:$B$1002=A216,ABS($C$1:$C$1002)))),
IF(CurveFitting!$N$9="1/SD²",IF(A216="","",_xlfn.VAR.S(IF($B$1:$B$1002=A216,$C$1:$C$1002))),
IF(CurveFitting!$N$9="None",IF(A216&lt;&gt;"",1,""),"")))</f>
        <v/>
      </c>
      <c r="AA216" t="str">
        <f t="shared" si="3"/>
        <v/>
      </c>
    </row>
    <row r="217" spans="4:27" x14ac:dyDescent="0.25">
      <c r="D217" t="str" cm="1">
        <f t="array" ref="D217">IF(OR(CurveFitting!$N$9="1/y²",CurveFitting!$N$9="1/y"),
IF(A217="","",AVERAGE(IF($B$1:$B$1002=A217,ABS($C$1:$C$1002)))),
IF(CurveFitting!$N$9="1/SD²",IF(A217="","",_xlfn.VAR.S(IF($B$1:$B$1002=A217,$C$1:$C$1002))),
IF(CurveFitting!$N$9="None",IF(A217&lt;&gt;"",1,""),"")))</f>
        <v/>
      </c>
      <c r="AA217" t="str">
        <f t="shared" si="3"/>
        <v/>
      </c>
    </row>
    <row r="218" spans="4:27" x14ac:dyDescent="0.25">
      <c r="D218" t="str" cm="1">
        <f t="array" ref="D218">IF(OR(CurveFitting!$N$9="1/y²",CurveFitting!$N$9="1/y"),
IF(A218="","",AVERAGE(IF($B$1:$B$1002=A218,ABS($C$1:$C$1002)))),
IF(CurveFitting!$N$9="1/SD²",IF(A218="","",_xlfn.VAR.S(IF($B$1:$B$1002=A218,$C$1:$C$1002))),
IF(CurveFitting!$N$9="None",IF(A218&lt;&gt;"",1,""),"")))</f>
        <v/>
      </c>
      <c r="AA218" t="str">
        <f t="shared" si="3"/>
        <v/>
      </c>
    </row>
    <row r="219" spans="4:27" x14ac:dyDescent="0.25">
      <c r="D219" t="str" cm="1">
        <f t="array" ref="D219">IF(OR(CurveFitting!$N$9="1/y²",CurveFitting!$N$9="1/y"),
IF(A219="","",AVERAGE(IF($B$1:$B$1002=A219,ABS($C$1:$C$1002)))),
IF(CurveFitting!$N$9="1/SD²",IF(A219="","",_xlfn.VAR.S(IF($B$1:$B$1002=A219,$C$1:$C$1002))),
IF(CurveFitting!$N$9="None",IF(A219&lt;&gt;"",1,""),"")))</f>
        <v/>
      </c>
      <c r="AA219" t="str">
        <f t="shared" si="3"/>
        <v/>
      </c>
    </row>
    <row r="220" spans="4:27" x14ac:dyDescent="0.25">
      <c r="D220" t="str" cm="1">
        <f t="array" ref="D220">IF(OR(CurveFitting!$N$9="1/y²",CurveFitting!$N$9="1/y"),
IF(A220="","",AVERAGE(IF($B$1:$B$1002=A220,ABS($C$1:$C$1002)))),
IF(CurveFitting!$N$9="1/SD²",IF(A220="","",_xlfn.VAR.S(IF($B$1:$B$1002=A220,$C$1:$C$1002))),
IF(CurveFitting!$N$9="None",IF(A220&lt;&gt;"",1,""),"")))</f>
        <v/>
      </c>
      <c r="AA220" t="str">
        <f t="shared" si="3"/>
        <v/>
      </c>
    </row>
    <row r="221" spans="4:27" x14ac:dyDescent="0.25">
      <c r="D221" t="str" cm="1">
        <f t="array" ref="D221">IF(OR(CurveFitting!$N$9="1/y²",CurveFitting!$N$9="1/y"),
IF(A221="","",AVERAGE(IF($B$1:$B$1002=A221,ABS($C$1:$C$1002)))),
IF(CurveFitting!$N$9="1/SD²",IF(A221="","",_xlfn.VAR.S(IF($B$1:$B$1002=A221,$C$1:$C$1002))),
IF(CurveFitting!$N$9="None",IF(A221&lt;&gt;"",1,""),"")))</f>
        <v/>
      </c>
      <c r="AA221" t="str">
        <f t="shared" si="3"/>
        <v/>
      </c>
    </row>
    <row r="222" spans="4:27" x14ac:dyDescent="0.25">
      <c r="D222" t="str" cm="1">
        <f t="array" ref="D222">IF(OR(CurveFitting!$N$9="1/y²",CurveFitting!$N$9="1/y"),
IF(A222="","",AVERAGE(IF($B$1:$B$1002=A222,ABS($C$1:$C$1002)))),
IF(CurveFitting!$N$9="1/SD²",IF(A222="","",_xlfn.VAR.S(IF($B$1:$B$1002=A222,$C$1:$C$1002))),
IF(CurveFitting!$N$9="None",IF(A222&lt;&gt;"",1,""),"")))</f>
        <v/>
      </c>
      <c r="AA222" t="str">
        <f t="shared" si="3"/>
        <v/>
      </c>
    </row>
    <row r="223" spans="4:27" x14ac:dyDescent="0.25">
      <c r="D223" t="str" cm="1">
        <f t="array" ref="D223">IF(OR(CurveFitting!$N$9="1/y²",CurveFitting!$N$9="1/y"),
IF(A223="","",AVERAGE(IF($B$1:$B$1002=A223,ABS($C$1:$C$1002)))),
IF(CurveFitting!$N$9="1/SD²",IF(A223="","",_xlfn.VAR.S(IF($B$1:$B$1002=A223,$C$1:$C$1002))),
IF(CurveFitting!$N$9="None",IF(A223&lt;&gt;"",1,""),"")))</f>
        <v/>
      </c>
      <c r="AA223" t="str">
        <f t="shared" si="3"/>
        <v/>
      </c>
    </row>
    <row r="224" spans="4:27" x14ac:dyDescent="0.25">
      <c r="D224" t="str" cm="1">
        <f t="array" ref="D224">IF(OR(CurveFitting!$N$9="1/y²",CurveFitting!$N$9="1/y"),
IF(A224="","",AVERAGE(IF($B$1:$B$1002=A224,ABS($C$1:$C$1002)))),
IF(CurveFitting!$N$9="1/SD²",IF(A224="","",_xlfn.VAR.S(IF($B$1:$B$1002=A224,$C$1:$C$1002))),
IF(CurveFitting!$N$9="None",IF(A224&lt;&gt;"",1,""),"")))</f>
        <v/>
      </c>
      <c r="AA224" t="str">
        <f t="shared" si="3"/>
        <v/>
      </c>
    </row>
    <row r="225" spans="4:27" x14ac:dyDescent="0.25">
      <c r="D225" t="str" cm="1">
        <f t="array" ref="D225">IF(OR(CurveFitting!$N$9="1/y²",CurveFitting!$N$9="1/y"),
IF(A225="","",AVERAGE(IF($B$1:$B$1002=A225,ABS($C$1:$C$1002)))),
IF(CurveFitting!$N$9="1/SD²",IF(A225="","",_xlfn.VAR.S(IF($B$1:$B$1002=A225,$C$1:$C$1002))),
IF(CurveFitting!$N$9="None",IF(A225&lt;&gt;"",1,""),"")))</f>
        <v/>
      </c>
      <c r="AA225" t="str">
        <f t="shared" si="3"/>
        <v/>
      </c>
    </row>
    <row r="226" spans="4:27" x14ac:dyDescent="0.25">
      <c r="D226" t="str" cm="1">
        <f t="array" ref="D226">IF(OR(CurveFitting!$N$9="1/y²",CurveFitting!$N$9="1/y"),
IF(A226="","",AVERAGE(IF($B$1:$B$1002=A226,ABS($C$1:$C$1002)))),
IF(CurveFitting!$N$9="1/SD²",IF(A226="","",_xlfn.VAR.S(IF($B$1:$B$1002=A226,$C$1:$C$1002))),
IF(CurveFitting!$N$9="None",IF(A226&lt;&gt;"",1,""),"")))</f>
        <v/>
      </c>
      <c r="AA226" t="str">
        <f t="shared" si="3"/>
        <v/>
      </c>
    </row>
    <row r="227" spans="4:27" x14ac:dyDescent="0.25">
      <c r="D227" t="str" cm="1">
        <f t="array" ref="D227">IF(OR(CurveFitting!$N$9="1/y²",CurveFitting!$N$9="1/y"),
IF(A227="","",AVERAGE(IF($B$1:$B$1002=A227,ABS($C$1:$C$1002)))),
IF(CurveFitting!$N$9="1/SD²",IF(A227="","",_xlfn.VAR.S(IF($B$1:$B$1002=A227,$C$1:$C$1002))),
IF(CurveFitting!$N$9="None",IF(A227&lt;&gt;"",1,""),"")))</f>
        <v/>
      </c>
      <c r="AA227" t="str">
        <f t="shared" si="3"/>
        <v/>
      </c>
    </row>
    <row r="228" spans="4:27" x14ac:dyDescent="0.25">
      <c r="D228" t="str" cm="1">
        <f t="array" ref="D228">IF(OR(CurveFitting!$N$9="1/y²",CurveFitting!$N$9="1/y"),
IF(A228="","",AVERAGE(IF($B$1:$B$1002=A228,ABS($C$1:$C$1002)))),
IF(CurveFitting!$N$9="1/SD²",IF(A228="","",_xlfn.VAR.S(IF($B$1:$B$1002=A228,$C$1:$C$1002))),
IF(CurveFitting!$N$9="None",IF(A228&lt;&gt;"",1,""),"")))</f>
        <v/>
      </c>
      <c r="AA228" t="str">
        <f t="shared" si="3"/>
        <v/>
      </c>
    </row>
    <row r="229" spans="4:27" x14ac:dyDescent="0.25">
      <c r="D229" t="str" cm="1">
        <f t="array" ref="D229">IF(OR(CurveFitting!$N$9="1/y²",CurveFitting!$N$9="1/y"),
IF(A229="","",AVERAGE(IF($B$1:$B$1002=A229,ABS($C$1:$C$1002)))),
IF(CurveFitting!$N$9="1/SD²",IF(A229="","",_xlfn.VAR.S(IF($B$1:$B$1002=A229,$C$1:$C$1002))),
IF(CurveFitting!$N$9="None",IF(A229&lt;&gt;"",1,""),"")))</f>
        <v/>
      </c>
      <c r="AA229" t="str">
        <f t="shared" si="3"/>
        <v/>
      </c>
    </row>
    <row r="230" spans="4:27" x14ac:dyDescent="0.25">
      <c r="D230" t="str" cm="1">
        <f t="array" ref="D230">IF(OR(CurveFitting!$N$9="1/y²",CurveFitting!$N$9="1/y"),
IF(A230="","",AVERAGE(IF($B$1:$B$1002=A230,ABS($C$1:$C$1002)))),
IF(CurveFitting!$N$9="1/SD²",IF(A230="","",_xlfn.VAR.S(IF($B$1:$B$1002=A230,$C$1:$C$1002))),
IF(CurveFitting!$N$9="None",IF(A230&lt;&gt;"",1,""),"")))</f>
        <v/>
      </c>
      <c r="AA230" t="str">
        <f t="shared" si="3"/>
        <v/>
      </c>
    </row>
    <row r="231" spans="4:27" x14ac:dyDescent="0.25">
      <c r="D231" t="str" cm="1">
        <f t="array" ref="D231">IF(OR(CurveFitting!$N$9="1/y²",CurveFitting!$N$9="1/y"),
IF(A231="","",AVERAGE(IF($B$1:$B$1002=A231,ABS($C$1:$C$1002)))),
IF(CurveFitting!$N$9="1/SD²",IF(A231="","",_xlfn.VAR.S(IF($B$1:$B$1002=A231,$C$1:$C$1002))),
IF(CurveFitting!$N$9="None",IF(A231&lt;&gt;"",1,""),"")))</f>
        <v/>
      </c>
      <c r="AA231" t="str">
        <f t="shared" si="3"/>
        <v/>
      </c>
    </row>
    <row r="232" spans="4:27" x14ac:dyDescent="0.25">
      <c r="D232" t="str" cm="1">
        <f t="array" ref="D232">IF(OR(CurveFitting!$N$9="1/y²",CurveFitting!$N$9="1/y"),
IF(A232="","",AVERAGE(IF($B$1:$B$1002=A232,ABS($C$1:$C$1002)))),
IF(CurveFitting!$N$9="1/SD²",IF(A232="","",_xlfn.VAR.S(IF($B$1:$B$1002=A232,$C$1:$C$1002))),
IF(CurveFitting!$N$9="None",IF(A232&lt;&gt;"",1,""),"")))</f>
        <v/>
      </c>
      <c r="AA232" t="str">
        <f t="shared" si="3"/>
        <v/>
      </c>
    </row>
    <row r="233" spans="4:27" x14ac:dyDescent="0.25">
      <c r="D233" t="str" cm="1">
        <f t="array" ref="D233">IF(OR(CurveFitting!$N$9="1/y²",CurveFitting!$N$9="1/y"),
IF(A233="","",AVERAGE(IF($B$1:$B$1002=A233,ABS($C$1:$C$1002)))),
IF(CurveFitting!$N$9="1/SD²",IF(A233="","",_xlfn.VAR.S(IF($B$1:$B$1002=A233,$C$1:$C$1002))),
IF(CurveFitting!$N$9="None",IF(A233&lt;&gt;"",1,""),"")))</f>
        <v/>
      </c>
      <c r="AA233" t="str">
        <f t="shared" si="3"/>
        <v/>
      </c>
    </row>
    <row r="234" spans="4:27" x14ac:dyDescent="0.25">
      <c r="D234" t="str" cm="1">
        <f t="array" ref="D234">IF(OR(CurveFitting!$N$9="1/y²",CurveFitting!$N$9="1/y"),
IF(A234="","",AVERAGE(IF($B$1:$B$1002=A234,ABS($C$1:$C$1002)))),
IF(CurveFitting!$N$9="1/SD²",IF(A234="","",_xlfn.VAR.S(IF($B$1:$B$1002=A234,$C$1:$C$1002))),
IF(CurveFitting!$N$9="None",IF(A234&lt;&gt;"",1,""),"")))</f>
        <v/>
      </c>
      <c r="AA234" t="str">
        <f t="shared" si="3"/>
        <v/>
      </c>
    </row>
    <row r="235" spans="4:27" x14ac:dyDescent="0.25">
      <c r="D235" t="str" cm="1">
        <f t="array" ref="D235">IF(OR(CurveFitting!$N$9="1/y²",CurveFitting!$N$9="1/y"),
IF(A235="","",AVERAGE(IF($B$1:$B$1002=A235,ABS($C$1:$C$1002)))),
IF(CurveFitting!$N$9="1/SD²",IF(A235="","",_xlfn.VAR.S(IF($B$1:$B$1002=A235,$C$1:$C$1002))),
IF(CurveFitting!$N$9="None",IF(A235&lt;&gt;"",1,""),"")))</f>
        <v/>
      </c>
      <c r="AA235" t="str">
        <f t="shared" si="3"/>
        <v/>
      </c>
    </row>
    <row r="236" spans="4:27" x14ac:dyDescent="0.25">
      <c r="D236" t="str" cm="1">
        <f t="array" ref="D236">IF(OR(CurveFitting!$N$9="1/y²",CurveFitting!$N$9="1/y"),
IF(A236="","",AVERAGE(IF($B$1:$B$1002=A236,ABS($C$1:$C$1002)))),
IF(CurveFitting!$N$9="1/SD²",IF(A236="","",_xlfn.VAR.S(IF($B$1:$B$1002=A236,$C$1:$C$1002))),
IF(CurveFitting!$N$9="None",IF(A236&lt;&gt;"",1,""),"")))</f>
        <v/>
      </c>
      <c r="AA236" t="str">
        <f t="shared" si="3"/>
        <v/>
      </c>
    </row>
    <row r="237" spans="4:27" x14ac:dyDescent="0.25">
      <c r="D237" t="str" cm="1">
        <f t="array" ref="D237">IF(OR(CurveFitting!$N$9="1/y²",CurveFitting!$N$9="1/y"),
IF(A237="","",AVERAGE(IF($B$1:$B$1002=A237,ABS($C$1:$C$1002)))),
IF(CurveFitting!$N$9="1/SD²",IF(A237="","",_xlfn.VAR.S(IF($B$1:$B$1002=A237,$C$1:$C$1002))),
IF(CurveFitting!$N$9="None",IF(A237&lt;&gt;"",1,""),"")))</f>
        <v/>
      </c>
      <c r="AA237" t="str">
        <f t="shared" si="3"/>
        <v/>
      </c>
    </row>
    <row r="238" spans="4:27" x14ac:dyDescent="0.25">
      <c r="D238" t="str" cm="1">
        <f t="array" ref="D238">IF(OR(CurveFitting!$N$9="1/y²",CurveFitting!$N$9="1/y"),
IF(A238="","",AVERAGE(IF($B$1:$B$1002=A238,ABS($C$1:$C$1002)))),
IF(CurveFitting!$N$9="1/SD²",IF(A238="","",_xlfn.VAR.S(IF($B$1:$B$1002=A238,$C$1:$C$1002))),
IF(CurveFitting!$N$9="None",IF(A238&lt;&gt;"",1,""),"")))</f>
        <v/>
      </c>
      <c r="AA238" t="str">
        <f t="shared" si="3"/>
        <v/>
      </c>
    </row>
    <row r="239" spans="4:27" x14ac:dyDescent="0.25">
      <c r="D239" t="str" cm="1">
        <f t="array" ref="D239">IF(OR(CurveFitting!$N$9="1/y²",CurveFitting!$N$9="1/y"),
IF(A239="","",AVERAGE(IF($B$1:$B$1002=A239,ABS($C$1:$C$1002)))),
IF(CurveFitting!$N$9="1/SD²",IF(A239="","",_xlfn.VAR.S(IF($B$1:$B$1002=A239,$C$1:$C$1002))),
IF(CurveFitting!$N$9="None",IF(A239&lt;&gt;"",1,""),"")))</f>
        <v/>
      </c>
      <c r="AA239" t="str">
        <f t="shared" si="3"/>
        <v/>
      </c>
    </row>
    <row r="240" spans="4:27" x14ac:dyDescent="0.25">
      <c r="D240" t="str" cm="1">
        <f t="array" ref="D240">IF(OR(CurveFitting!$N$9="1/y²",CurveFitting!$N$9="1/y"),
IF(A240="","",AVERAGE(IF($B$1:$B$1002=A240,ABS($C$1:$C$1002)))),
IF(CurveFitting!$N$9="1/SD²",IF(A240="","",_xlfn.VAR.S(IF($B$1:$B$1002=A240,$C$1:$C$1002))),
IF(CurveFitting!$N$9="None",IF(A240&lt;&gt;"",1,""),"")))</f>
        <v/>
      </c>
      <c r="AA240" t="str">
        <f t="shared" si="3"/>
        <v/>
      </c>
    </row>
    <row r="241" spans="4:27" x14ac:dyDescent="0.25">
      <c r="D241" t="str" cm="1">
        <f t="array" ref="D241">IF(OR(CurveFitting!$N$9="1/y²",CurveFitting!$N$9="1/y"),
IF(A241="","",AVERAGE(IF($B$1:$B$1002=A241,ABS($C$1:$C$1002)))),
IF(CurveFitting!$N$9="1/SD²",IF(A241="","",_xlfn.VAR.S(IF($B$1:$B$1002=A241,$C$1:$C$1002))),
IF(CurveFitting!$N$9="None",IF(A241&lt;&gt;"",1,""),"")))</f>
        <v/>
      </c>
      <c r="AA241" t="str">
        <f t="shared" si="3"/>
        <v/>
      </c>
    </row>
    <row r="242" spans="4:27" x14ac:dyDescent="0.25">
      <c r="D242" t="str" cm="1">
        <f t="array" ref="D242">IF(OR(CurveFitting!$N$9="1/y²",CurveFitting!$N$9="1/y"),
IF(A242="","",AVERAGE(IF($B$1:$B$1002=A242,ABS($C$1:$C$1002)))),
IF(CurveFitting!$N$9="1/SD²",IF(A242="","",_xlfn.VAR.S(IF($B$1:$B$1002=A242,$C$1:$C$1002))),
IF(CurveFitting!$N$9="None",IF(A242&lt;&gt;"",1,""),"")))</f>
        <v/>
      </c>
      <c r="AA242" t="str">
        <f t="shared" si="3"/>
        <v/>
      </c>
    </row>
    <row r="243" spans="4:27" x14ac:dyDescent="0.25">
      <c r="D243" t="str" cm="1">
        <f t="array" ref="D243">IF(OR(CurveFitting!$N$9="1/y²",CurveFitting!$N$9="1/y"),
IF(A243="","",AVERAGE(IF($B$1:$B$1002=A243,ABS($C$1:$C$1002)))),
IF(CurveFitting!$N$9="1/SD²",IF(A243="","",_xlfn.VAR.S(IF($B$1:$B$1002=A243,$C$1:$C$1002))),
IF(CurveFitting!$N$9="None",IF(A243&lt;&gt;"",1,""),"")))</f>
        <v/>
      </c>
      <c r="AA243" t="str">
        <f t="shared" si="3"/>
        <v/>
      </c>
    </row>
    <row r="244" spans="4:27" x14ac:dyDescent="0.25">
      <c r="D244" t="str" cm="1">
        <f t="array" ref="D244">IF(OR(CurveFitting!$N$9="1/y²",CurveFitting!$N$9="1/y"),
IF(A244="","",AVERAGE(IF($B$1:$B$1002=A244,ABS($C$1:$C$1002)))),
IF(CurveFitting!$N$9="1/SD²",IF(A244="","",_xlfn.VAR.S(IF($B$1:$B$1002=A244,$C$1:$C$1002))),
IF(CurveFitting!$N$9="None",IF(A244&lt;&gt;"",1,""),"")))</f>
        <v/>
      </c>
      <c r="AA244" t="str">
        <f t="shared" si="3"/>
        <v/>
      </c>
    </row>
    <row r="245" spans="4:27" x14ac:dyDescent="0.25">
      <c r="D245" t="str" cm="1">
        <f t="array" ref="D245">IF(OR(CurveFitting!$N$9="1/y²",CurveFitting!$N$9="1/y"),
IF(A245="","",AVERAGE(IF($B$1:$B$1002=A245,ABS($C$1:$C$1002)))),
IF(CurveFitting!$N$9="1/SD²",IF(A245="","",_xlfn.VAR.S(IF($B$1:$B$1002=A245,$C$1:$C$1002))),
IF(CurveFitting!$N$9="None",IF(A245&lt;&gt;"",1,""),"")))</f>
        <v/>
      </c>
      <c r="AA245" t="str">
        <f t="shared" si="3"/>
        <v/>
      </c>
    </row>
    <row r="246" spans="4:27" x14ac:dyDescent="0.25">
      <c r="D246" t="str" cm="1">
        <f t="array" ref="D246">IF(OR(CurveFitting!$N$9="1/y²",CurveFitting!$N$9="1/y"),
IF(A246="","",AVERAGE(IF($B$1:$B$1002=A246,ABS($C$1:$C$1002)))),
IF(CurveFitting!$N$9="1/SD²",IF(A246="","",_xlfn.VAR.S(IF($B$1:$B$1002=A246,$C$1:$C$1002))),
IF(CurveFitting!$N$9="None",IF(A246&lt;&gt;"",1,""),"")))</f>
        <v/>
      </c>
      <c r="AA246" t="str">
        <f t="shared" si="3"/>
        <v/>
      </c>
    </row>
    <row r="247" spans="4:27" x14ac:dyDescent="0.25">
      <c r="D247" t="str" cm="1">
        <f t="array" ref="D247">IF(OR(CurveFitting!$N$9="1/y²",CurveFitting!$N$9="1/y"),
IF(A247="","",AVERAGE(IF($B$1:$B$1002=A247,ABS($C$1:$C$1002)))),
IF(CurveFitting!$N$9="1/SD²",IF(A247="","",_xlfn.VAR.S(IF($B$1:$B$1002=A247,$C$1:$C$1002))),
IF(CurveFitting!$N$9="None",IF(A247&lt;&gt;"",1,""),"")))</f>
        <v/>
      </c>
      <c r="AA247" t="str">
        <f t="shared" si="3"/>
        <v/>
      </c>
    </row>
    <row r="248" spans="4:27" x14ac:dyDescent="0.25">
      <c r="D248" t="str" cm="1">
        <f t="array" ref="D248">IF(OR(CurveFitting!$N$9="1/y²",CurveFitting!$N$9="1/y"),
IF(A248="","",AVERAGE(IF($B$1:$B$1002=A248,ABS($C$1:$C$1002)))),
IF(CurveFitting!$N$9="1/SD²",IF(A248="","",_xlfn.VAR.S(IF($B$1:$B$1002=A248,$C$1:$C$1002))),
IF(CurveFitting!$N$9="None",IF(A248&lt;&gt;"",1,""),"")))</f>
        <v/>
      </c>
      <c r="AA248" t="str">
        <f t="shared" si="3"/>
        <v/>
      </c>
    </row>
    <row r="249" spans="4:27" x14ac:dyDescent="0.25">
      <c r="D249" t="str" cm="1">
        <f t="array" ref="D249">IF(OR(CurveFitting!$N$9="1/y²",CurveFitting!$N$9="1/y"),
IF(A249="","",AVERAGE(IF($B$1:$B$1002=A249,ABS($C$1:$C$1002)))),
IF(CurveFitting!$N$9="1/SD²",IF(A249="","",_xlfn.VAR.S(IF($B$1:$B$1002=A249,$C$1:$C$1002))),
IF(CurveFitting!$N$9="None",IF(A249&lt;&gt;"",1,""),"")))</f>
        <v/>
      </c>
      <c r="AA249" t="str">
        <f t="shared" si="3"/>
        <v/>
      </c>
    </row>
    <row r="250" spans="4:27" x14ac:dyDescent="0.25">
      <c r="D250" t="str" cm="1">
        <f t="array" ref="D250">IF(OR(CurveFitting!$N$9="1/y²",CurveFitting!$N$9="1/y"),
IF(A250="","",AVERAGE(IF($B$1:$B$1002=A250,ABS($C$1:$C$1002)))),
IF(CurveFitting!$N$9="1/SD²",IF(A250="","",_xlfn.VAR.S(IF($B$1:$B$1002=A250,$C$1:$C$1002))),
IF(CurveFitting!$N$9="None",IF(A250&lt;&gt;"",1,""),"")))</f>
        <v/>
      </c>
      <c r="AA250" t="str">
        <f t="shared" si="3"/>
        <v/>
      </c>
    </row>
    <row r="251" spans="4:27" x14ac:dyDescent="0.25">
      <c r="D251" t="str" cm="1">
        <f t="array" ref="D251">IF(OR(CurveFitting!$N$9="1/y²",CurveFitting!$N$9="1/y"),
IF(A251="","",AVERAGE(IF($B$1:$B$1002=A251,ABS($C$1:$C$1002)))),
IF(CurveFitting!$N$9="1/SD²",IF(A251="","",_xlfn.VAR.S(IF($B$1:$B$1002=A251,$C$1:$C$1002))),
IF(CurveFitting!$N$9="None",IF(A251&lt;&gt;"",1,""),"")))</f>
        <v/>
      </c>
      <c r="AA251" t="str">
        <f t="shared" si="3"/>
        <v/>
      </c>
    </row>
    <row r="252" spans="4:27" x14ac:dyDescent="0.25">
      <c r="D252" t="str" cm="1">
        <f t="array" ref="D252">IF(OR(CurveFitting!$N$9="1/y²",CurveFitting!$N$9="1/y"),
IF(A252="","",AVERAGE(IF($B$1:$B$1002=A252,ABS($C$1:$C$1002)))),
IF(CurveFitting!$N$9="1/SD²",IF(A252="","",_xlfn.VAR.S(IF($B$1:$B$1002=A252,$C$1:$C$1002))),
IF(CurveFitting!$N$9="None",IF(A252&lt;&gt;"",1,""),"")))</f>
        <v/>
      </c>
      <c r="AA252" t="str">
        <f t="shared" si="3"/>
        <v/>
      </c>
    </row>
    <row r="253" spans="4:27" x14ac:dyDescent="0.25">
      <c r="D253" t="str" cm="1">
        <f t="array" ref="D253">IF(OR(CurveFitting!$N$9="1/y²",CurveFitting!$N$9="1/y"),
IF(A253="","",AVERAGE(IF($B$1:$B$1002=A253,ABS($C$1:$C$1002)))),
IF(CurveFitting!$N$9="1/SD²",IF(A253="","",_xlfn.VAR.S(IF($B$1:$B$1002=A253,$C$1:$C$1002))),
IF(CurveFitting!$N$9="None",IF(A253&lt;&gt;"",1,""),"")))</f>
        <v/>
      </c>
      <c r="AA253" t="str">
        <f t="shared" si="3"/>
        <v/>
      </c>
    </row>
    <row r="254" spans="4:27" x14ac:dyDescent="0.25">
      <c r="D254" t="str" cm="1">
        <f t="array" ref="D254">IF(OR(CurveFitting!$N$9="1/y²",CurveFitting!$N$9="1/y"),
IF(A254="","",AVERAGE(IF($B$1:$B$1002=A254,ABS($C$1:$C$1002)))),
IF(CurveFitting!$N$9="1/SD²",IF(A254="","",_xlfn.VAR.S(IF($B$1:$B$1002=A254,$C$1:$C$1002))),
IF(CurveFitting!$N$9="None",IF(A254&lt;&gt;"",1,""),"")))</f>
        <v/>
      </c>
      <c r="AA254" t="str">
        <f t="shared" si="3"/>
        <v/>
      </c>
    </row>
    <row r="255" spans="4:27" x14ac:dyDescent="0.25">
      <c r="D255" t="str" cm="1">
        <f t="array" ref="D255">IF(OR(CurveFitting!$N$9="1/y²",CurveFitting!$N$9="1/y"),
IF(A255="","",AVERAGE(IF($B$1:$B$1002=A255,ABS($C$1:$C$1002)))),
IF(CurveFitting!$N$9="1/SD²",IF(A255="","",_xlfn.VAR.S(IF($B$1:$B$1002=A255,$C$1:$C$1002))),
IF(CurveFitting!$N$9="None",IF(A255&lt;&gt;"",1,""),"")))</f>
        <v/>
      </c>
      <c r="AA255" t="str">
        <f t="shared" si="3"/>
        <v/>
      </c>
    </row>
    <row r="256" spans="4:27" x14ac:dyDescent="0.25">
      <c r="D256" t="str" cm="1">
        <f t="array" ref="D256">IF(OR(CurveFitting!$N$9="1/y²",CurveFitting!$N$9="1/y"),
IF(A256="","",AVERAGE(IF($B$1:$B$1002=A256,ABS($C$1:$C$1002)))),
IF(CurveFitting!$N$9="1/SD²",IF(A256="","",_xlfn.VAR.S(IF($B$1:$B$1002=A256,$C$1:$C$1002))),
IF(CurveFitting!$N$9="None",IF(A256&lt;&gt;"",1,""),"")))</f>
        <v/>
      </c>
      <c r="AA256" t="str">
        <f t="shared" si="3"/>
        <v/>
      </c>
    </row>
    <row r="257" spans="4:27" x14ac:dyDescent="0.25">
      <c r="D257" t="str" cm="1">
        <f t="array" ref="D257">IF(OR(CurveFitting!$N$9="1/y²",CurveFitting!$N$9="1/y"),
IF(A257="","",AVERAGE(IF($B$1:$B$1002=A257,ABS($C$1:$C$1002)))),
IF(CurveFitting!$N$9="1/SD²",IF(A257="","",_xlfn.VAR.S(IF($B$1:$B$1002=A257,$C$1:$C$1002))),
IF(CurveFitting!$N$9="None",IF(A257&lt;&gt;"",1,""),"")))</f>
        <v/>
      </c>
      <c r="AA257" t="str">
        <f t="shared" si="3"/>
        <v/>
      </c>
    </row>
    <row r="258" spans="4:27" x14ac:dyDescent="0.25">
      <c r="D258" t="str" cm="1">
        <f t="array" ref="D258">IF(OR(CurveFitting!$N$9="1/y²",CurveFitting!$N$9="1/y"),
IF(A258="","",AVERAGE(IF($B$1:$B$1002=A258,ABS($C$1:$C$1002)))),
IF(CurveFitting!$N$9="1/SD²",IF(A258="","",_xlfn.VAR.S(IF($B$1:$B$1002=A258,$C$1:$C$1002))),
IF(CurveFitting!$N$9="None",IF(A258&lt;&gt;"",1,""),"")))</f>
        <v/>
      </c>
      <c r="AA258" t="str">
        <f t="shared" si="3"/>
        <v/>
      </c>
    </row>
    <row r="259" spans="4:27" x14ac:dyDescent="0.25">
      <c r="D259" t="str" cm="1">
        <f t="array" ref="D259">IF(OR(CurveFitting!$N$9="1/y²",CurveFitting!$N$9="1/y"),
IF(A259="","",AVERAGE(IF($B$1:$B$1002=A259,ABS($C$1:$C$1002)))),
IF(CurveFitting!$N$9="1/SD²",IF(A259="","",_xlfn.VAR.S(IF($B$1:$B$1002=A259,$C$1:$C$1002))),
IF(CurveFitting!$N$9="None",IF(A259&lt;&gt;"",1,""),"")))</f>
        <v/>
      </c>
      <c r="AA259" t="str">
        <f t="shared" si="3"/>
        <v/>
      </c>
    </row>
    <row r="260" spans="4:27" x14ac:dyDescent="0.25">
      <c r="D260" t="str" cm="1">
        <f t="array" ref="D260">IF(OR(CurveFitting!$N$9="1/y²",CurveFitting!$N$9="1/y"),
IF(A260="","",AVERAGE(IF($B$1:$B$1002=A260,ABS($C$1:$C$1002)))),
IF(CurveFitting!$N$9="1/SD²",IF(A260="","",_xlfn.VAR.S(IF($B$1:$B$1002=A260,$C$1:$C$1002))),
IF(CurveFitting!$N$9="None",IF(A260&lt;&gt;"",1,""),"")))</f>
        <v/>
      </c>
      <c r="AA260" t="str">
        <f t="shared" ref="AA260:AA323" si="4">IF(E260="","",SUM(E260:Z260))</f>
        <v/>
      </c>
    </row>
    <row r="261" spans="4:27" x14ac:dyDescent="0.25">
      <c r="D261" t="str" cm="1">
        <f t="array" ref="D261">IF(OR(CurveFitting!$N$9="1/y²",CurveFitting!$N$9="1/y"),
IF(A261="","",AVERAGE(IF($B$1:$B$1002=A261,ABS($C$1:$C$1002)))),
IF(CurveFitting!$N$9="1/SD²",IF(A261="","",_xlfn.VAR.S(IF($B$1:$B$1002=A261,$C$1:$C$1002))),
IF(CurveFitting!$N$9="None",IF(A261&lt;&gt;"",1,""),"")))</f>
        <v/>
      </c>
      <c r="AA261" t="str">
        <f t="shared" si="4"/>
        <v/>
      </c>
    </row>
    <row r="262" spans="4:27" x14ac:dyDescent="0.25">
      <c r="D262" t="str" cm="1">
        <f t="array" ref="D262">IF(OR(CurveFitting!$N$9="1/y²",CurveFitting!$N$9="1/y"),
IF(A262="","",AVERAGE(IF($B$1:$B$1002=A262,ABS($C$1:$C$1002)))),
IF(CurveFitting!$N$9="1/SD²",IF(A262="","",_xlfn.VAR.S(IF($B$1:$B$1002=A262,$C$1:$C$1002))),
IF(CurveFitting!$N$9="None",IF(A262&lt;&gt;"",1,""),"")))</f>
        <v/>
      </c>
      <c r="AA262" t="str">
        <f t="shared" si="4"/>
        <v/>
      </c>
    </row>
    <row r="263" spans="4:27" x14ac:dyDescent="0.25">
      <c r="D263" t="str" cm="1">
        <f t="array" ref="D263">IF(OR(CurveFitting!$N$9="1/y²",CurveFitting!$N$9="1/y"),
IF(A263="","",AVERAGE(IF($B$1:$B$1002=A263,ABS($C$1:$C$1002)))),
IF(CurveFitting!$N$9="1/SD²",IF(A263="","",_xlfn.VAR.S(IF($B$1:$B$1002=A263,$C$1:$C$1002))),
IF(CurveFitting!$N$9="None",IF(A263&lt;&gt;"",1,""),"")))</f>
        <v/>
      </c>
      <c r="AA263" t="str">
        <f t="shared" si="4"/>
        <v/>
      </c>
    </row>
    <row r="264" spans="4:27" x14ac:dyDescent="0.25">
      <c r="D264" t="str" cm="1">
        <f t="array" ref="D264">IF(OR(CurveFitting!$N$9="1/y²",CurveFitting!$N$9="1/y"),
IF(A264="","",AVERAGE(IF($B$1:$B$1002=A264,ABS($C$1:$C$1002)))),
IF(CurveFitting!$N$9="1/SD²",IF(A264="","",_xlfn.VAR.S(IF($B$1:$B$1002=A264,$C$1:$C$1002))),
IF(CurveFitting!$N$9="None",IF(A264&lt;&gt;"",1,""),"")))</f>
        <v/>
      </c>
      <c r="AA264" t="str">
        <f t="shared" si="4"/>
        <v/>
      </c>
    </row>
    <row r="265" spans="4:27" x14ac:dyDescent="0.25">
      <c r="D265" t="str" cm="1">
        <f t="array" ref="D265">IF(OR(CurveFitting!$N$9="1/y²",CurveFitting!$N$9="1/y"),
IF(A265="","",AVERAGE(IF($B$1:$B$1002=A265,ABS($C$1:$C$1002)))),
IF(CurveFitting!$N$9="1/SD²",IF(A265="","",_xlfn.VAR.S(IF($B$1:$B$1002=A265,$C$1:$C$1002))),
IF(CurveFitting!$N$9="None",IF(A265&lt;&gt;"",1,""),"")))</f>
        <v/>
      </c>
      <c r="AA265" t="str">
        <f t="shared" si="4"/>
        <v/>
      </c>
    </row>
    <row r="266" spans="4:27" x14ac:dyDescent="0.25">
      <c r="D266" t="str" cm="1">
        <f t="array" ref="D266">IF(OR(CurveFitting!$N$9="1/y²",CurveFitting!$N$9="1/y"),
IF(A266="","",AVERAGE(IF($B$1:$B$1002=A266,ABS($C$1:$C$1002)))),
IF(CurveFitting!$N$9="1/SD²",IF(A266="","",_xlfn.VAR.S(IF($B$1:$B$1002=A266,$C$1:$C$1002))),
IF(CurveFitting!$N$9="None",IF(A266&lt;&gt;"",1,""),"")))</f>
        <v/>
      </c>
      <c r="AA266" t="str">
        <f t="shared" si="4"/>
        <v/>
      </c>
    </row>
    <row r="267" spans="4:27" x14ac:dyDescent="0.25">
      <c r="D267" t="str" cm="1">
        <f t="array" ref="D267">IF(OR(CurveFitting!$N$9="1/y²",CurveFitting!$N$9="1/y"),
IF(A267="","",AVERAGE(IF($B$1:$B$1002=A267,ABS($C$1:$C$1002)))),
IF(CurveFitting!$N$9="1/SD²",IF(A267="","",_xlfn.VAR.S(IF($B$1:$B$1002=A267,$C$1:$C$1002))),
IF(CurveFitting!$N$9="None",IF(A267&lt;&gt;"",1,""),"")))</f>
        <v/>
      </c>
      <c r="AA267" t="str">
        <f t="shared" si="4"/>
        <v/>
      </c>
    </row>
    <row r="268" spans="4:27" x14ac:dyDescent="0.25">
      <c r="D268" t="str" cm="1">
        <f t="array" ref="D268">IF(OR(CurveFitting!$N$9="1/y²",CurveFitting!$N$9="1/y"),
IF(A268="","",AVERAGE(IF($B$1:$B$1002=A268,ABS($C$1:$C$1002)))),
IF(CurveFitting!$N$9="1/SD²",IF(A268="","",_xlfn.VAR.S(IF($B$1:$B$1002=A268,$C$1:$C$1002))),
IF(CurveFitting!$N$9="None",IF(A268&lt;&gt;"",1,""),"")))</f>
        <v/>
      </c>
      <c r="AA268" t="str">
        <f t="shared" si="4"/>
        <v/>
      </c>
    </row>
    <row r="269" spans="4:27" x14ac:dyDescent="0.25">
      <c r="D269" t="str" cm="1">
        <f t="array" ref="D269">IF(OR(CurveFitting!$N$9="1/y²",CurveFitting!$N$9="1/y"),
IF(A269="","",AVERAGE(IF($B$1:$B$1002=A269,ABS($C$1:$C$1002)))),
IF(CurveFitting!$N$9="1/SD²",IF(A269="","",_xlfn.VAR.S(IF($B$1:$B$1002=A269,$C$1:$C$1002))),
IF(CurveFitting!$N$9="None",IF(A269&lt;&gt;"",1,""),"")))</f>
        <v/>
      </c>
      <c r="AA269" t="str">
        <f t="shared" si="4"/>
        <v/>
      </c>
    </row>
    <row r="270" spans="4:27" x14ac:dyDescent="0.25">
      <c r="D270" t="str" cm="1">
        <f t="array" ref="D270">IF(OR(CurveFitting!$N$9="1/y²",CurveFitting!$N$9="1/y"),
IF(A270="","",AVERAGE(IF($B$1:$B$1002=A270,ABS($C$1:$C$1002)))),
IF(CurveFitting!$N$9="1/SD²",IF(A270="","",_xlfn.VAR.S(IF($B$1:$B$1002=A270,$C$1:$C$1002))),
IF(CurveFitting!$N$9="None",IF(A270&lt;&gt;"",1,""),"")))</f>
        <v/>
      </c>
      <c r="AA270" t="str">
        <f t="shared" si="4"/>
        <v/>
      </c>
    </row>
    <row r="271" spans="4:27" x14ac:dyDescent="0.25">
      <c r="D271" t="str" cm="1">
        <f t="array" ref="D271">IF(OR(CurveFitting!$N$9="1/y²",CurveFitting!$N$9="1/y"),
IF(A271="","",AVERAGE(IF($B$1:$B$1002=A271,ABS($C$1:$C$1002)))),
IF(CurveFitting!$N$9="1/SD²",IF(A271="","",_xlfn.VAR.S(IF($B$1:$B$1002=A271,$C$1:$C$1002))),
IF(CurveFitting!$N$9="None",IF(A271&lt;&gt;"",1,""),"")))</f>
        <v/>
      </c>
      <c r="AA271" t="str">
        <f t="shared" si="4"/>
        <v/>
      </c>
    </row>
    <row r="272" spans="4:27" x14ac:dyDescent="0.25">
      <c r="D272" t="str" cm="1">
        <f t="array" ref="D272">IF(OR(CurveFitting!$N$9="1/y²",CurveFitting!$N$9="1/y"),
IF(A272="","",AVERAGE(IF($B$1:$B$1002=A272,ABS($C$1:$C$1002)))),
IF(CurveFitting!$N$9="1/SD²",IF(A272="","",_xlfn.VAR.S(IF($B$1:$B$1002=A272,$C$1:$C$1002))),
IF(CurveFitting!$N$9="None",IF(A272&lt;&gt;"",1,""),"")))</f>
        <v/>
      </c>
      <c r="AA272" t="str">
        <f t="shared" si="4"/>
        <v/>
      </c>
    </row>
    <row r="273" spans="4:27" x14ac:dyDescent="0.25">
      <c r="D273" t="str" cm="1">
        <f t="array" ref="D273">IF(OR(CurveFitting!$N$9="1/y²",CurveFitting!$N$9="1/y"),
IF(A273="","",AVERAGE(IF($B$1:$B$1002=A273,ABS($C$1:$C$1002)))),
IF(CurveFitting!$N$9="1/SD²",IF(A273="","",_xlfn.VAR.S(IF($B$1:$B$1002=A273,$C$1:$C$1002))),
IF(CurveFitting!$N$9="None",IF(A273&lt;&gt;"",1,""),"")))</f>
        <v/>
      </c>
      <c r="AA273" t="str">
        <f t="shared" si="4"/>
        <v/>
      </c>
    </row>
    <row r="274" spans="4:27" x14ac:dyDescent="0.25">
      <c r="D274" t="str" cm="1">
        <f t="array" ref="D274">IF(OR(CurveFitting!$N$9="1/y²",CurveFitting!$N$9="1/y"),
IF(A274="","",AVERAGE(IF($B$1:$B$1002=A274,ABS($C$1:$C$1002)))),
IF(CurveFitting!$N$9="1/SD²",IF(A274="","",_xlfn.VAR.S(IF($B$1:$B$1002=A274,$C$1:$C$1002))),
IF(CurveFitting!$N$9="None",IF(A274&lt;&gt;"",1,""),"")))</f>
        <v/>
      </c>
      <c r="AA274" t="str">
        <f t="shared" si="4"/>
        <v/>
      </c>
    </row>
    <row r="275" spans="4:27" x14ac:dyDescent="0.25">
      <c r="D275" t="str" cm="1">
        <f t="array" ref="D275">IF(OR(CurveFitting!$N$9="1/y²",CurveFitting!$N$9="1/y"),
IF(A275="","",AVERAGE(IF($B$1:$B$1002=A275,ABS($C$1:$C$1002)))),
IF(CurveFitting!$N$9="1/SD²",IF(A275="","",_xlfn.VAR.S(IF($B$1:$B$1002=A275,$C$1:$C$1002))),
IF(CurveFitting!$N$9="None",IF(A275&lt;&gt;"",1,""),"")))</f>
        <v/>
      </c>
      <c r="AA275" t="str">
        <f t="shared" si="4"/>
        <v/>
      </c>
    </row>
    <row r="276" spans="4:27" x14ac:dyDescent="0.25">
      <c r="D276" t="str" cm="1">
        <f t="array" ref="D276">IF(OR(CurveFitting!$N$9="1/y²",CurveFitting!$N$9="1/y"),
IF(A276="","",AVERAGE(IF($B$1:$B$1002=A276,ABS($C$1:$C$1002)))),
IF(CurveFitting!$N$9="1/SD²",IF(A276="","",_xlfn.VAR.S(IF($B$1:$B$1002=A276,$C$1:$C$1002))),
IF(CurveFitting!$N$9="None",IF(A276&lt;&gt;"",1,""),"")))</f>
        <v/>
      </c>
      <c r="AA276" t="str">
        <f t="shared" si="4"/>
        <v/>
      </c>
    </row>
    <row r="277" spans="4:27" x14ac:dyDescent="0.25">
      <c r="D277" t="str" cm="1">
        <f t="array" ref="D277">IF(OR(CurveFitting!$N$9="1/y²",CurveFitting!$N$9="1/y"),
IF(A277="","",AVERAGE(IF($B$1:$B$1002=A277,ABS($C$1:$C$1002)))),
IF(CurveFitting!$N$9="1/SD²",IF(A277="","",_xlfn.VAR.S(IF($B$1:$B$1002=A277,$C$1:$C$1002))),
IF(CurveFitting!$N$9="None",IF(A277&lt;&gt;"",1,""),"")))</f>
        <v/>
      </c>
      <c r="AA277" t="str">
        <f t="shared" si="4"/>
        <v/>
      </c>
    </row>
    <row r="278" spans="4:27" x14ac:dyDescent="0.25">
      <c r="D278" t="str" cm="1">
        <f t="array" ref="D278">IF(OR(CurveFitting!$N$9="1/y²",CurveFitting!$N$9="1/y"),
IF(A278="","",AVERAGE(IF($B$1:$B$1002=A278,ABS($C$1:$C$1002)))),
IF(CurveFitting!$N$9="1/SD²",IF(A278="","",_xlfn.VAR.S(IF($B$1:$B$1002=A278,$C$1:$C$1002))),
IF(CurveFitting!$N$9="None",IF(A278&lt;&gt;"",1,""),"")))</f>
        <v/>
      </c>
      <c r="AA278" t="str">
        <f t="shared" si="4"/>
        <v/>
      </c>
    </row>
    <row r="279" spans="4:27" x14ac:dyDescent="0.25">
      <c r="D279" t="str" cm="1">
        <f t="array" ref="D279">IF(OR(CurveFitting!$N$9="1/y²",CurveFitting!$N$9="1/y"),
IF(A279="","",AVERAGE(IF($B$1:$B$1002=A279,ABS($C$1:$C$1002)))),
IF(CurveFitting!$N$9="1/SD²",IF(A279="","",_xlfn.VAR.S(IF($B$1:$B$1002=A279,$C$1:$C$1002))),
IF(CurveFitting!$N$9="None",IF(A279&lt;&gt;"",1,""),"")))</f>
        <v/>
      </c>
      <c r="AA279" t="str">
        <f t="shared" si="4"/>
        <v/>
      </c>
    </row>
    <row r="280" spans="4:27" x14ac:dyDescent="0.25">
      <c r="D280" t="str" cm="1">
        <f t="array" ref="D280">IF(OR(CurveFitting!$N$9="1/y²",CurveFitting!$N$9="1/y"),
IF(A280="","",AVERAGE(IF($B$1:$B$1002=A280,ABS($C$1:$C$1002)))),
IF(CurveFitting!$N$9="1/SD²",IF(A280="","",_xlfn.VAR.S(IF($B$1:$B$1002=A280,$C$1:$C$1002))),
IF(CurveFitting!$N$9="None",IF(A280&lt;&gt;"",1,""),"")))</f>
        <v/>
      </c>
      <c r="AA280" t="str">
        <f t="shared" si="4"/>
        <v/>
      </c>
    </row>
    <row r="281" spans="4:27" x14ac:dyDescent="0.25">
      <c r="D281" t="str" cm="1">
        <f t="array" ref="D281">IF(OR(CurveFitting!$N$9="1/y²",CurveFitting!$N$9="1/y"),
IF(A281="","",AVERAGE(IF($B$1:$B$1002=A281,ABS($C$1:$C$1002)))),
IF(CurveFitting!$N$9="1/SD²",IF(A281="","",_xlfn.VAR.S(IF($B$1:$B$1002=A281,$C$1:$C$1002))),
IF(CurveFitting!$N$9="None",IF(A281&lt;&gt;"",1,""),"")))</f>
        <v/>
      </c>
      <c r="AA281" t="str">
        <f t="shared" si="4"/>
        <v/>
      </c>
    </row>
    <row r="282" spans="4:27" x14ac:dyDescent="0.25">
      <c r="D282" t="str" cm="1">
        <f t="array" ref="D282">IF(OR(CurveFitting!$N$9="1/y²",CurveFitting!$N$9="1/y"),
IF(A282="","",AVERAGE(IF($B$1:$B$1002=A282,ABS($C$1:$C$1002)))),
IF(CurveFitting!$N$9="1/SD²",IF(A282="","",_xlfn.VAR.S(IF($B$1:$B$1002=A282,$C$1:$C$1002))),
IF(CurveFitting!$N$9="None",IF(A282&lt;&gt;"",1,""),"")))</f>
        <v/>
      </c>
      <c r="AA282" t="str">
        <f t="shared" si="4"/>
        <v/>
      </c>
    </row>
    <row r="283" spans="4:27" x14ac:dyDescent="0.25">
      <c r="D283" t="str" cm="1">
        <f t="array" ref="D283">IF(OR(CurveFitting!$N$9="1/y²",CurveFitting!$N$9="1/y"),
IF(A283="","",AVERAGE(IF($B$1:$B$1002=A283,ABS($C$1:$C$1002)))),
IF(CurveFitting!$N$9="1/SD²",IF(A283="","",_xlfn.VAR.S(IF($B$1:$B$1002=A283,$C$1:$C$1002))),
IF(CurveFitting!$N$9="None",IF(A283&lt;&gt;"",1,""),"")))</f>
        <v/>
      </c>
      <c r="AA283" t="str">
        <f t="shared" si="4"/>
        <v/>
      </c>
    </row>
    <row r="284" spans="4:27" x14ac:dyDescent="0.25">
      <c r="D284" t="str" cm="1">
        <f t="array" ref="D284">IF(OR(CurveFitting!$N$9="1/y²",CurveFitting!$N$9="1/y"),
IF(A284="","",AVERAGE(IF($B$1:$B$1002=A284,ABS($C$1:$C$1002)))),
IF(CurveFitting!$N$9="1/SD²",IF(A284="","",_xlfn.VAR.S(IF($B$1:$B$1002=A284,$C$1:$C$1002))),
IF(CurveFitting!$N$9="None",IF(A284&lt;&gt;"",1,""),"")))</f>
        <v/>
      </c>
      <c r="AA284" t="str">
        <f t="shared" si="4"/>
        <v/>
      </c>
    </row>
    <row r="285" spans="4:27" x14ac:dyDescent="0.25">
      <c r="D285" t="str" cm="1">
        <f t="array" ref="D285">IF(OR(CurveFitting!$N$9="1/y²",CurveFitting!$N$9="1/y"),
IF(A285="","",AVERAGE(IF($B$1:$B$1002=A285,ABS($C$1:$C$1002)))),
IF(CurveFitting!$N$9="1/SD²",IF(A285="","",_xlfn.VAR.S(IF($B$1:$B$1002=A285,$C$1:$C$1002))),
IF(CurveFitting!$N$9="None",IF(A285&lt;&gt;"",1,""),"")))</f>
        <v/>
      </c>
      <c r="AA285" t="str">
        <f t="shared" si="4"/>
        <v/>
      </c>
    </row>
    <row r="286" spans="4:27" x14ac:dyDescent="0.25">
      <c r="D286" t="str" cm="1">
        <f t="array" ref="D286">IF(OR(CurveFitting!$N$9="1/y²",CurveFitting!$N$9="1/y"),
IF(A286="","",AVERAGE(IF($B$1:$B$1002=A286,ABS($C$1:$C$1002)))),
IF(CurveFitting!$N$9="1/SD²",IF(A286="","",_xlfn.VAR.S(IF($B$1:$B$1002=A286,$C$1:$C$1002))),
IF(CurveFitting!$N$9="None",IF(A286&lt;&gt;"",1,""),"")))</f>
        <v/>
      </c>
      <c r="AA286" t="str">
        <f t="shared" si="4"/>
        <v/>
      </c>
    </row>
    <row r="287" spans="4:27" x14ac:dyDescent="0.25">
      <c r="D287" t="str" cm="1">
        <f t="array" ref="D287">IF(OR(CurveFitting!$N$9="1/y²",CurveFitting!$N$9="1/y"),
IF(A287="","",AVERAGE(IF($B$1:$B$1002=A287,ABS($C$1:$C$1002)))),
IF(CurveFitting!$N$9="1/SD²",IF(A287="","",_xlfn.VAR.S(IF($B$1:$B$1002=A287,$C$1:$C$1002))),
IF(CurveFitting!$N$9="None",IF(A287&lt;&gt;"",1,""),"")))</f>
        <v/>
      </c>
      <c r="AA287" t="str">
        <f t="shared" si="4"/>
        <v/>
      </c>
    </row>
    <row r="288" spans="4:27" x14ac:dyDescent="0.25">
      <c r="D288" t="str" cm="1">
        <f t="array" ref="D288">IF(OR(CurveFitting!$N$9="1/y²",CurveFitting!$N$9="1/y"),
IF(A288="","",AVERAGE(IF($B$1:$B$1002=A288,ABS($C$1:$C$1002)))),
IF(CurveFitting!$N$9="1/SD²",IF(A288="","",_xlfn.VAR.S(IF($B$1:$B$1002=A288,$C$1:$C$1002))),
IF(CurveFitting!$N$9="None",IF(A288&lt;&gt;"",1,""),"")))</f>
        <v/>
      </c>
      <c r="AA288" t="str">
        <f t="shared" si="4"/>
        <v/>
      </c>
    </row>
    <row r="289" spans="4:27" x14ac:dyDescent="0.25">
      <c r="D289" t="str" cm="1">
        <f t="array" ref="D289">IF(OR(CurveFitting!$N$9="1/y²",CurveFitting!$N$9="1/y"),
IF(A289="","",AVERAGE(IF($B$1:$B$1002=A289,ABS($C$1:$C$1002)))),
IF(CurveFitting!$N$9="1/SD²",IF(A289="","",_xlfn.VAR.S(IF($B$1:$B$1002=A289,$C$1:$C$1002))),
IF(CurveFitting!$N$9="None",IF(A289&lt;&gt;"",1,""),"")))</f>
        <v/>
      </c>
      <c r="AA289" t="str">
        <f t="shared" si="4"/>
        <v/>
      </c>
    </row>
    <row r="290" spans="4:27" x14ac:dyDescent="0.25">
      <c r="D290" t="str" cm="1">
        <f t="array" ref="D290">IF(OR(CurveFitting!$N$9="1/y²",CurveFitting!$N$9="1/y"),
IF(A290="","",AVERAGE(IF($B$1:$B$1002=A290,ABS($C$1:$C$1002)))),
IF(CurveFitting!$N$9="1/SD²",IF(A290="","",_xlfn.VAR.S(IF($B$1:$B$1002=A290,$C$1:$C$1002))),
IF(CurveFitting!$N$9="None",IF(A290&lt;&gt;"",1,""),"")))</f>
        <v/>
      </c>
      <c r="AA290" t="str">
        <f t="shared" si="4"/>
        <v/>
      </c>
    </row>
    <row r="291" spans="4:27" x14ac:dyDescent="0.25">
      <c r="D291" t="str" cm="1">
        <f t="array" ref="D291">IF(OR(CurveFitting!$N$9="1/y²",CurveFitting!$N$9="1/y"),
IF(A291="","",AVERAGE(IF($B$1:$B$1002=A291,ABS($C$1:$C$1002)))),
IF(CurveFitting!$N$9="1/SD²",IF(A291="","",_xlfn.VAR.S(IF($B$1:$B$1002=A291,$C$1:$C$1002))),
IF(CurveFitting!$N$9="None",IF(A291&lt;&gt;"",1,""),"")))</f>
        <v/>
      </c>
      <c r="AA291" t="str">
        <f t="shared" si="4"/>
        <v/>
      </c>
    </row>
    <row r="292" spans="4:27" x14ac:dyDescent="0.25">
      <c r="D292" t="str" cm="1">
        <f t="array" ref="D292">IF(OR(CurveFitting!$N$9="1/y²",CurveFitting!$N$9="1/y"),
IF(A292="","",AVERAGE(IF($B$1:$B$1002=A292,ABS($C$1:$C$1002)))),
IF(CurveFitting!$N$9="1/SD²",IF(A292="","",_xlfn.VAR.S(IF($B$1:$B$1002=A292,$C$1:$C$1002))),
IF(CurveFitting!$N$9="None",IF(A292&lt;&gt;"",1,""),"")))</f>
        <v/>
      </c>
      <c r="AA292" t="str">
        <f t="shared" si="4"/>
        <v/>
      </c>
    </row>
    <row r="293" spans="4:27" x14ac:dyDescent="0.25">
      <c r="D293" t="str" cm="1">
        <f t="array" ref="D293">IF(OR(CurveFitting!$N$9="1/y²",CurveFitting!$N$9="1/y"),
IF(A293="","",AVERAGE(IF($B$1:$B$1002=A293,ABS($C$1:$C$1002)))),
IF(CurveFitting!$N$9="1/SD²",IF(A293="","",_xlfn.VAR.S(IF($B$1:$B$1002=A293,$C$1:$C$1002))),
IF(CurveFitting!$N$9="None",IF(A293&lt;&gt;"",1,""),"")))</f>
        <v/>
      </c>
      <c r="AA293" t="str">
        <f t="shared" si="4"/>
        <v/>
      </c>
    </row>
    <row r="294" spans="4:27" x14ac:dyDescent="0.25">
      <c r="D294" t="str" cm="1">
        <f t="array" ref="D294">IF(OR(CurveFitting!$N$9="1/y²",CurveFitting!$N$9="1/y"),
IF(A294="","",AVERAGE(IF($B$1:$B$1002=A294,ABS($C$1:$C$1002)))),
IF(CurveFitting!$N$9="1/SD²",IF(A294="","",_xlfn.VAR.S(IF($B$1:$B$1002=A294,$C$1:$C$1002))),
IF(CurveFitting!$N$9="None",IF(A294&lt;&gt;"",1,""),"")))</f>
        <v/>
      </c>
      <c r="AA294" t="str">
        <f t="shared" si="4"/>
        <v/>
      </c>
    </row>
    <row r="295" spans="4:27" x14ac:dyDescent="0.25">
      <c r="D295" t="str" cm="1">
        <f t="array" ref="D295">IF(OR(CurveFitting!$N$9="1/y²",CurveFitting!$N$9="1/y"),
IF(A295="","",AVERAGE(IF($B$1:$B$1002=A295,ABS($C$1:$C$1002)))),
IF(CurveFitting!$N$9="1/SD²",IF(A295="","",_xlfn.VAR.S(IF($B$1:$B$1002=A295,$C$1:$C$1002))),
IF(CurveFitting!$N$9="None",IF(A295&lt;&gt;"",1,""),"")))</f>
        <v/>
      </c>
      <c r="AA295" t="str">
        <f t="shared" si="4"/>
        <v/>
      </c>
    </row>
    <row r="296" spans="4:27" x14ac:dyDescent="0.25">
      <c r="D296" t="str" cm="1">
        <f t="array" ref="D296">IF(OR(CurveFitting!$N$9="1/y²",CurveFitting!$N$9="1/y"),
IF(A296="","",AVERAGE(IF($B$1:$B$1002=A296,ABS($C$1:$C$1002)))),
IF(CurveFitting!$N$9="1/SD²",IF(A296="","",_xlfn.VAR.S(IF($B$1:$B$1002=A296,$C$1:$C$1002))),
IF(CurveFitting!$N$9="None",IF(A296&lt;&gt;"",1,""),"")))</f>
        <v/>
      </c>
      <c r="AA296" t="str">
        <f t="shared" si="4"/>
        <v/>
      </c>
    </row>
    <row r="297" spans="4:27" x14ac:dyDescent="0.25">
      <c r="D297" t="str" cm="1">
        <f t="array" ref="D297">IF(OR(CurveFitting!$N$9="1/y²",CurveFitting!$N$9="1/y"),
IF(A297="","",AVERAGE(IF($B$1:$B$1002=A297,ABS($C$1:$C$1002)))),
IF(CurveFitting!$N$9="1/SD²",IF(A297="","",_xlfn.VAR.S(IF($B$1:$B$1002=A297,$C$1:$C$1002))),
IF(CurveFitting!$N$9="None",IF(A297&lt;&gt;"",1,""),"")))</f>
        <v/>
      </c>
      <c r="AA297" t="str">
        <f t="shared" si="4"/>
        <v/>
      </c>
    </row>
    <row r="298" spans="4:27" x14ac:dyDescent="0.25">
      <c r="D298" t="str" cm="1">
        <f t="array" ref="D298">IF(OR(CurveFitting!$N$9="1/y²",CurveFitting!$N$9="1/y"),
IF(A298="","",AVERAGE(IF($B$1:$B$1002=A298,ABS($C$1:$C$1002)))),
IF(CurveFitting!$N$9="1/SD²",IF(A298="","",_xlfn.VAR.S(IF($B$1:$B$1002=A298,$C$1:$C$1002))),
IF(CurveFitting!$N$9="None",IF(A298&lt;&gt;"",1,""),"")))</f>
        <v/>
      </c>
      <c r="AA298" t="str">
        <f t="shared" si="4"/>
        <v/>
      </c>
    </row>
    <row r="299" spans="4:27" x14ac:dyDescent="0.25">
      <c r="D299" t="str" cm="1">
        <f t="array" ref="D299">IF(OR(CurveFitting!$N$9="1/y²",CurveFitting!$N$9="1/y"),
IF(A299="","",AVERAGE(IF($B$1:$B$1002=A299,ABS($C$1:$C$1002)))),
IF(CurveFitting!$N$9="1/SD²",IF(A299="","",_xlfn.VAR.S(IF($B$1:$B$1002=A299,$C$1:$C$1002))),
IF(CurveFitting!$N$9="None",IF(A299&lt;&gt;"",1,""),"")))</f>
        <v/>
      </c>
      <c r="AA299" t="str">
        <f t="shared" si="4"/>
        <v/>
      </c>
    </row>
    <row r="300" spans="4:27" x14ac:dyDescent="0.25">
      <c r="D300" t="str" cm="1">
        <f t="array" ref="D300">IF(OR(CurveFitting!$N$9="1/y²",CurveFitting!$N$9="1/y"),
IF(A300="","",AVERAGE(IF($B$1:$B$1002=A300,ABS($C$1:$C$1002)))),
IF(CurveFitting!$N$9="1/SD²",IF(A300="","",_xlfn.VAR.S(IF($B$1:$B$1002=A300,$C$1:$C$1002))),
IF(CurveFitting!$N$9="None",IF(A300&lt;&gt;"",1,""),"")))</f>
        <v/>
      </c>
      <c r="AA300" t="str">
        <f t="shared" si="4"/>
        <v/>
      </c>
    </row>
    <row r="301" spans="4:27" x14ac:dyDescent="0.25">
      <c r="D301" t="str" cm="1">
        <f t="array" ref="D301">IF(OR(CurveFitting!$N$9="1/y²",CurveFitting!$N$9="1/y"),
IF(A301="","",AVERAGE(IF($B$1:$B$1002=A301,ABS($C$1:$C$1002)))),
IF(CurveFitting!$N$9="1/SD²",IF(A301="","",_xlfn.VAR.S(IF($B$1:$B$1002=A301,$C$1:$C$1002))),
IF(CurveFitting!$N$9="None",IF(A301&lt;&gt;"",1,""),"")))</f>
        <v/>
      </c>
      <c r="AA301" t="str">
        <f t="shared" si="4"/>
        <v/>
      </c>
    </row>
    <row r="302" spans="4:27" x14ac:dyDescent="0.25">
      <c r="D302" t="str" cm="1">
        <f t="array" ref="D302">IF(OR(CurveFitting!$N$9="1/y²",CurveFitting!$N$9="1/y"),
IF(A302="","",AVERAGE(IF($B$1:$B$1002=A302,ABS($C$1:$C$1002)))),
IF(CurveFitting!$N$9="1/SD²",IF(A302="","",_xlfn.VAR.S(IF($B$1:$B$1002=A302,$C$1:$C$1002))),
IF(CurveFitting!$N$9="None",IF(A302&lt;&gt;"",1,""),"")))</f>
        <v/>
      </c>
      <c r="AA302" t="str">
        <f t="shared" si="4"/>
        <v/>
      </c>
    </row>
    <row r="303" spans="4:27" x14ac:dyDescent="0.25">
      <c r="D303" t="str" cm="1">
        <f t="array" ref="D303">IF(OR(CurveFitting!$N$9="1/y²",CurveFitting!$N$9="1/y"),
IF(A303="","",AVERAGE(IF($B$1:$B$1002=A303,ABS($C$1:$C$1002)))),
IF(CurveFitting!$N$9="1/SD²",IF(A303="","",_xlfn.VAR.S(IF($B$1:$B$1002=A303,$C$1:$C$1002))),
IF(CurveFitting!$N$9="None",IF(A303&lt;&gt;"",1,""),"")))</f>
        <v/>
      </c>
      <c r="AA303" t="str">
        <f t="shared" si="4"/>
        <v/>
      </c>
    </row>
    <row r="304" spans="4:27" x14ac:dyDescent="0.25">
      <c r="D304" t="str" cm="1">
        <f t="array" ref="D304">IF(OR(CurveFitting!$N$9="1/y²",CurveFitting!$N$9="1/y"),
IF(A304="","",AVERAGE(IF($B$1:$B$1002=A304,ABS($C$1:$C$1002)))),
IF(CurveFitting!$N$9="1/SD²",IF(A304="","",_xlfn.VAR.S(IF($B$1:$B$1002=A304,$C$1:$C$1002))),
IF(CurveFitting!$N$9="None",IF(A304&lt;&gt;"",1,""),"")))</f>
        <v/>
      </c>
      <c r="AA304" t="str">
        <f t="shared" si="4"/>
        <v/>
      </c>
    </row>
    <row r="305" spans="4:27" x14ac:dyDescent="0.25">
      <c r="D305" t="str" cm="1">
        <f t="array" ref="D305">IF(OR(CurveFitting!$N$9="1/y²",CurveFitting!$N$9="1/y"),
IF(A305="","",AVERAGE(IF($B$1:$B$1002=A305,ABS($C$1:$C$1002)))),
IF(CurveFitting!$N$9="1/SD²",IF(A305="","",_xlfn.VAR.S(IF($B$1:$B$1002=A305,$C$1:$C$1002))),
IF(CurveFitting!$N$9="None",IF(A305&lt;&gt;"",1,""),"")))</f>
        <v/>
      </c>
      <c r="AA305" t="str">
        <f t="shared" si="4"/>
        <v/>
      </c>
    </row>
    <row r="306" spans="4:27" x14ac:dyDescent="0.25">
      <c r="D306" t="str" cm="1">
        <f t="array" ref="D306">IF(OR(CurveFitting!$N$9="1/y²",CurveFitting!$N$9="1/y"),
IF(A306="","",AVERAGE(IF($B$1:$B$1002=A306,ABS($C$1:$C$1002)))),
IF(CurveFitting!$N$9="1/SD²",IF(A306="","",_xlfn.VAR.S(IF($B$1:$B$1002=A306,$C$1:$C$1002))),
IF(CurveFitting!$N$9="None",IF(A306&lt;&gt;"",1,""),"")))</f>
        <v/>
      </c>
      <c r="AA306" t="str">
        <f t="shared" si="4"/>
        <v/>
      </c>
    </row>
    <row r="307" spans="4:27" x14ac:dyDescent="0.25">
      <c r="D307" t="str" cm="1">
        <f t="array" ref="D307">IF(OR(CurveFitting!$N$9="1/y²",CurveFitting!$N$9="1/y"),
IF(A307="","",AVERAGE(IF($B$1:$B$1002=A307,ABS($C$1:$C$1002)))),
IF(CurveFitting!$N$9="1/SD²",IF(A307="","",_xlfn.VAR.S(IF($B$1:$B$1002=A307,$C$1:$C$1002))),
IF(CurveFitting!$N$9="None",IF(A307&lt;&gt;"",1,""),"")))</f>
        <v/>
      </c>
      <c r="AA307" t="str">
        <f t="shared" si="4"/>
        <v/>
      </c>
    </row>
    <row r="308" spans="4:27" x14ac:dyDescent="0.25">
      <c r="D308" t="str" cm="1">
        <f t="array" ref="D308">IF(OR(CurveFitting!$N$9="1/y²",CurveFitting!$N$9="1/y"),
IF(A308="","",AVERAGE(IF($B$1:$B$1002=A308,ABS($C$1:$C$1002)))),
IF(CurveFitting!$N$9="1/SD²",IF(A308="","",_xlfn.VAR.S(IF($B$1:$B$1002=A308,$C$1:$C$1002))),
IF(CurveFitting!$N$9="None",IF(A308&lt;&gt;"",1,""),"")))</f>
        <v/>
      </c>
      <c r="AA308" t="str">
        <f t="shared" si="4"/>
        <v/>
      </c>
    </row>
    <row r="309" spans="4:27" x14ac:dyDescent="0.25">
      <c r="D309" t="str" cm="1">
        <f t="array" ref="D309">IF(OR(CurveFitting!$N$9="1/y²",CurveFitting!$N$9="1/y"),
IF(A309="","",AVERAGE(IF($B$1:$B$1002=A309,ABS($C$1:$C$1002)))),
IF(CurveFitting!$N$9="1/SD²",IF(A309="","",_xlfn.VAR.S(IF($B$1:$B$1002=A309,$C$1:$C$1002))),
IF(CurveFitting!$N$9="None",IF(A309&lt;&gt;"",1,""),"")))</f>
        <v/>
      </c>
      <c r="AA309" t="str">
        <f t="shared" si="4"/>
        <v/>
      </c>
    </row>
    <row r="310" spans="4:27" x14ac:dyDescent="0.25">
      <c r="D310" t="str" cm="1">
        <f t="array" ref="D310">IF(OR(CurveFitting!$N$9="1/y²",CurveFitting!$N$9="1/y"),
IF(A310="","",AVERAGE(IF($B$1:$B$1002=A310,ABS($C$1:$C$1002)))),
IF(CurveFitting!$N$9="1/SD²",IF(A310="","",_xlfn.VAR.S(IF($B$1:$B$1002=A310,$C$1:$C$1002))),
IF(CurveFitting!$N$9="None",IF(A310&lt;&gt;"",1,""),"")))</f>
        <v/>
      </c>
      <c r="AA310" t="str">
        <f t="shared" si="4"/>
        <v/>
      </c>
    </row>
    <row r="311" spans="4:27" x14ac:dyDescent="0.25">
      <c r="D311" t="str" cm="1">
        <f t="array" ref="D311">IF(OR(CurveFitting!$N$9="1/y²",CurveFitting!$N$9="1/y"),
IF(A311="","",AVERAGE(IF($B$1:$B$1002=A311,ABS($C$1:$C$1002)))),
IF(CurveFitting!$N$9="1/SD²",IF(A311="","",_xlfn.VAR.S(IF($B$1:$B$1002=A311,$C$1:$C$1002))),
IF(CurveFitting!$N$9="None",IF(A311&lt;&gt;"",1,""),"")))</f>
        <v/>
      </c>
      <c r="AA311" t="str">
        <f t="shared" si="4"/>
        <v/>
      </c>
    </row>
    <row r="312" spans="4:27" x14ac:dyDescent="0.25">
      <c r="D312" t="str" cm="1">
        <f t="array" ref="D312">IF(OR(CurveFitting!$N$9="1/y²",CurveFitting!$N$9="1/y"),
IF(A312="","",AVERAGE(IF($B$1:$B$1002=A312,ABS($C$1:$C$1002)))),
IF(CurveFitting!$N$9="1/SD²",IF(A312="","",_xlfn.VAR.S(IF($B$1:$B$1002=A312,$C$1:$C$1002))),
IF(CurveFitting!$N$9="None",IF(A312&lt;&gt;"",1,""),"")))</f>
        <v/>
      </c>
      <c r="AA312" t="str">
        <f t="shared" si="4"/>
        <v/>
      </c>
    </row>
    <row r="313" spans="4:27" x14ac:dyDescent="0.25">
      <c r="D313" t="str" cm="1">
        <f t="array" ref="D313">IF(OR(CurveFitting!$N$9="1/y²",CurveFitting!$N$9="1/y"),
IF(A313="","",AVERAGE(IF($B$1:$B$1002=A313,ABS($C$1:$C$1002)))),
IF(CurveFitting!$N$9="1/SD²",IF(A313="","",_xlfn.VAR.S(IF($B$1:$B$1002=A313,$C$1:$C$1002))),
IF(CurveFitting!$N$9="None",IF(A313&lt;&gt;"",1,""),"")))</f>
        <v/>
      </c>
      <c r="AA313" t="str">
        <f t="shared" si="4"/>
        <v/>
      </c>
    </row>
    <row r="314" spans="4:27" x14ac:dyDescent="0.25">
      <c r="D314" t="str" cm="1">
        <f t="array" ref="D314">IF(OR(CurveFitting!$N$9="1/y²",CurveFitting!$N$9="1/y"),
IF(A314="","",AVERAGE(IF($B$1:$B$1002=A314,ABS($C$1:$C$1002)))),
IF(CurveFitting!$N$9="1/SD²",IF(A314="","",_xlfn.VAR.S(IF($B$1:$B$1002=A314,$C$1:$C$1002))),
IF(CurveFitting!$N$9="None",IF(A314&lt;&gt;"",1,""),"")))</f>
        <v/>
      </c>
      <c r="AA314" t="str">
        <f t="shared" si="4"/>
        <v/>
      </c>
    </row>
    <row r="315" spans="4:27" x14ac:dyDescent="0.25">
      <c r="D315" t="str" cm="1">
        <f t="array" ref="D315">IF(OR(CurveFitting!$N$9="1/y²",CurveFitting!$N$9="1/y"),
IF(A315="","",AVERAGE(IF($B$1:$B$1002=A315,ABS($C$1:$C$1002)))),
IF(CurveFitting!$N$9="1/SD²",IF(A315="","",_xlfn.VAR.S(IF($B$1:$B$1002=A315,$C$1:$C$1002))),
IF(CurveFitting!$N$9="None",IF(A315&lt;&gt;"",1,""),"")))</f>
        <v/>
      </c>
      <c r="AA315" t="str">
        <f t="shared" si="4"/>
        <v/>
      </c>
    </row>
    <row r="316" spans="4:27" x14ac:dyDescent="0.25">
      <c r="D316" t="str" cm="1">
        <f t="array" ref="D316">IF(OR(CurveFitting!$N$9="1/y²",CurveFitting!$N$9="1/y"),
IF(A316="","",AVERAGE(IF($B$1:$B$1002=A316,ABS($C$1:$C$1002)))),
IF(CurveFitting!$N$9="1/SD²",IF(A316="","",_xlfn.VAR.S(IF($B$1:$B$1002=A316,$C$1:$C$1002))),
IF(CurveFitting!$N$9="None",IF(A316&lt;&gt;"",1,""),"")))</f>
        <v/>
      </c>
      <c r="AA316" t="str">
        <f t="shared" si="4"/>
        <v/>
      </c>
    </row>
    <row r="317" spans="4:27" x14ac:dyDescent="0.25">
      <c r="D317" t="str" cm="1">
        <f t="array" ref="D317">IF(OR(CurveFitting!$N$9="1/y²",CurveFitting!$N$9="1/y"),
IF(A317="","",AVERAGE(IF($B$1:$B$1002=A317,ABS($C$1:$C$1002)))),
IF(CurveFitting!$N$9="1/SD²",IF(A317="","",_xlfn.VAR.S(IF($B$1:$B$1002=A317,$C$1:$C$1002))),
IF(CurveFitting!$N$9="None",IF(A317&lt;&gt;"",1,""),"")))</f>
        <v/>
      </c>
      <c r="AA317" t="str">
        <f t="shared" si="4"/>
        <v/>
      </c>
    </row>
    <row r="318" spans="4:27" x14ac:dyDescent="0.25">
      <c r="D318" t="str" cm="1">
        <f t="array" ref="D318">IF(OR(CurveFitting!$N$9="1/y²",CurveFitting!$N$9="1/y"),
IF(A318="","",AVERAGE(IF($B$1:$B$1002=A318,ABS($C$1:$C$1002)))),
IF(CurveFitting!$N$9="1/SD²",IF(A318="","",_xlfn.VAR.S(IF($B$1:$B$1002=A318,$C$1:$C$1002))),
IF(CurveFitting!$N$9="None",IF(A318&lt;&gt;"",1,""),"")))</f>
        <v/>
      </c>
      <c r="AA318" t="str">
        <f t="shared" si="4"/>
        <v/>
      </c>
    </row>
    <row r="319" spans="4:27" x14ac:dyDescent="0.25">
      <c r="D319" t="str" cm="1">
        <f t="array" ref="D319">IF(OR(CurveFitting!$N$9="1/y²",CurveFitting!$N$9="1/y"),
IF(A319="","",AVERAGE(IF($B$1:$B$1002=A319,ABS($C$1:$C$1002)))),
IF(CurveFitting!$N$9="1/SD²",IF(A319="","",_xlfn.VAR.S(IF($B$1:$B$1002=A319,$C$1:$C$1002))),
IF(CurveFitting!$N$9="None",IF(A319&lt;&gt;"",1,""),"")))</f>
        <v/>
      </c>
      <c r="AA319" t="str">
        <f t="shared" si="4"/>
        <v/>
      </c>
    </row>
    <row r="320" spans="4:27" x14ac:dyDescent="0.25">
      <c r="D320" t="str" cm="1">
        <f t="array" ref="D320">IF(OR(CurveFitting!$N$9="1/y²",CurveFitting!$N$9="1/y"),
IF(A320="","",AVERAGE(IF($B$1:$B$1002=A320,ABS($C$1:$C$1002)))),
IF(CurveFitting!$N$9="1/SD²",IF(A320="","",_xlfn.VAR.S(IF($B$1:$B$1002=A320,$C$1:$C$1002))),
IF(CurveFitting!$N$9="None",IF(A320&lt;&gt;"",1,""),"")))</f>
        <v/>
      </c>
      <c r="AA320" t="str">
        <f t="shared" si="4"/>
        <v/>
      </c>
    </row>
    <row r="321" spans="4:27" x14ac:dyDescent="0.25">
      <c r="D321" t="str" cm="1">
        <f t="array" ref="D321">IF(OR(CurveFitting!$N$9="1/y²",CurveFitting!$N$9="1/y"),
IF(A321="","",AVERAGE(IF($B$1:$B$1002=A321,ABS($C$1:$C$1002)))),
IF(CurveFitting!$N$9="1/SD²",IF(A321="","",_xlfn.VAR.S(IF($B$1:$B$1002=A321,$C$1:$C$1002))),
IF(CurveFitting!$N$9="None",IF(A321&lt;&gt;"",1,""),"")))</f>
        <v/>
      </c>
      <c r="AA321" t="str">
        <f t="shared" si="4"/>
        <v/>
      </c>
    </row>
    <row r="322" spans="4:27" x14ac:dyDescent="0.25">
      <c r="D322" t="str" cm="1">
        <f t="array" ref="D322">IF(OR(CurveFitting!$N$9="1/y²",CurveFitting!$N$9="1/y"),
IF(A322="","",AVERAGE(IF($B$1:$B$1002=A322,ABS($C$1:$C$1002)))),
IF(CurveFitting!$N$9="1/SD²",IF(A322="","",_xlfn.VAR.S(IF($B$1:$B$1002=A322,$C$1:$C$1002))),
IF(CurveFitting!$N$9="None",IF(A322&lt;&gt;"",1,""),"")))</f>
        <v/>
      </c>
      <c r="AA322" t="str">
        <f t="shared" si="4"/>
        <v/>
      </c>
    </row>
    <row r="323" spans="4:27" x14ac:dyDescent="0.25">
      <c r="D323" t="str" cm="1">
        <f t="array" ref="D323">IF(OR(CurveFitting!$N$9="1/y²",CurveFitting!$N$9="1/y"),
IF(A323="","",AVERAGE(IF($B$1:$B$1002=A323,ABS($C$1:$C$1002)))),
IF(CurveFitting!$N$9="1/SD²",IF(A323="","",_xlfn.VAR.S(IF($B$1:$B$1002=A323,$C$1:$C$1002))),
IF(CurveFitting!$N$9="None",IF(A323&lt;&gt;"",1,""),"")))</f>
        <v/>
      </c>
      <c r="AA323" t="str">
        <f t="shared" si="4"/>
        <v/>
      </c>
    </row>
    <row r="324" spans="4:27" x14ac:dyDescent="0.25">
      <c r="D324" t="str" cm="1">
        <f t="array" ref="D324">IF(OR(CurveFitting!$N$9="1/y²",CurveFitting!$N$9="1/y"),
IF(A324="","",AVERAGE(IF($B$1:$B$1002=A324,ABS($C$1:$C$1002)))),
IF(CurveFitting!$N$9="1/SD²",IF(A324="","",_xlfn.VAR.S(IF($B$1:$B$1002=A324,$C$1:$C$1002))),
IF(CurveFitting!$N$9="None",IF(A324&lt;&gt;"",1,""),"")))</f>
        <v/>
      </c>
      <c r="AA324" t="str">
        <f t="shared" ref="AA324:AA387" si="5">IF(E324="","",SUM(E324:Z324))</f>
        <v/>
      </c>
    </row>
    <row r="325" spans="4:27" x14ac:dyDescent="0.25">
      <c r="D325" t="str" cm="1">
        <f t="array" ref="D325">IF(OR(CurveFitting!$N$9="1/y²",CurveFitting!$N$9="1/y"),
IF(A325="","",AVERAGE(IF($B$1:$B$1002=A325,ABS($C$1:$C$1002)))),
IF(CurveFitting!$N$9="1/SD²",IF(A325="","",_xlfn.VAR.S(IF($B$1:$B$1002=A325,$C$1:$C$1002))),
IF(CurveFitting!$N$9="None",IF(A325&lt;&gt;"",1,""),"")))</f>
        <v/>
      </c>
      <c r="AA325" t="str">
        <f t="shared" si="5"/>
        <v/>
      </c>
    </row>
    <row r="326" spans="4:27" x14ac:dyDescent="0.25">
      <c r="D326" t="str" cm="1">
        <f t="array" ref="D326">IF(OR(CurveFitting!$N$9="1/y²",CurveFitting!$N$9="1/y"),
IF(A326="","",AVERAGE(IF($B$1:$B$1002=A326,ABS($C$1:$C$1002)))),
IF(CurveFitting!$N$9="1/SD²",IF(A326="","",_xlfn.VAR.S(IF($B$1:$B$1002=A326,$C$1:$C$1002))),
IF(CurveFitting!$N$9="None",IF(A326&lt;&gt;"",1,""),"")))</f>
        <v/>
      </c>
      <c r="AA326" t="str">
        <f t="shared" si="5"/>
        <v/>
      </c>
    </row>
    <row r="327" spans="4:27" x14ac:dyDescent="0.25">
      <c r="D327" t="str" cm="1">
        <f t="array" ref="D327">IF(OR(CurveFitting!$N$9="1/y²",CurveFitting!$N$9="1/y"),
IF(A327="","",AVERAGE(IF($B$1:$B$1002=A327,ABS($C$1:$C$1002)))),
IF(CurveFitting!$N$9="1/SD²",IF(A327="","",_xlfn.VAR.S(IF($B$1:$B$1002=A327,$C$1:$C$1002))),
IF(CurveFitting!$N$9="None",IF(A327&lt;&gt;"",1,""),"")))</f>
        <v/>
      </c>
      <c r="AA327" t="str">
        <f t="shared" si="5"/>
        <v/>
      </c>
    </row>
    <row r="328" spans="4:27" x14ac:dyDescent="0.25">
      <c r="D328" t="str" cm="1">
        <f t="array" ref="D328">IF(OR(CurveFitting!$N$9="1/y²",CurveFitting!$N$9="1/y"),
IF(A328="","",AVERAGE(IF($B$1:$B$1002=A328,ABS($C$1:$C$1002)))),
IF(CurveFitting!$N$9="1/SD²",IF(A328="","",_xlfn.VAR.S(IF($B$1:$B$1002=A328,$C$1:$C$1002))),
IF(CurveFitting!$N$9="None",IF(A328&lt;&gt;"",1,""),"")))</f>
        <v/>
      </c>
      <c r="AA328" t="str">
        <f t="shared" si="5"/>
        <v/>
      </c>
    </row>
    <row r="329" spans="4:27" x14ac:dyDescent="0.25">
      <c r="D329" t="str" cm="1">
        <f t="array" ref="D329">IF(OR(CurveFitting!$N$9="1/y²",CurveFitting!$N$9="1/y"),
IF(A329="","",AVERAGE(IF($B$1:$B$1002=A329,ABS($C$1:$C$1002)))),
IF(CurveFitting!$N$9="1/SD²",IF(A329="","",_xlfn.VAR.S(IF($B$1:$B$1002=A329,$C$1:$C$1002))),
IF(CurveFitting!$N$9="None",IF(A329&lt;&gt;"",1,""),"")))</f>
        <v/>
      </c>
      <c r="AA329" t="str">
        <f t="shared" si="5"/>
        <v/>
      </c>
    </row>
    <row r="330" spans="4:27" x14ac:dyDescent="0.25">
      <c r="D330" t="str" cm="1">
        <f t="array" ref="D330">IF(OR(CurveFitting!$N$9="1/y²",CurveFitting!$N$9="1/y"),
IF(A330="","",AVERAGE(IF($B$1:$B$1002=A330,ABS($C$1:$C$1002)))),
IF(CurveFitting!$N$9="1/SD²",IF(A330="","",_xlfn.VAR.S(IF($B$1:$B$1002=A330,$C$1:$C$1002))),
IF(CurveFitting!$N$9="None",IF(A330&lt;&gt;"",1,""),"")))</f>
        <v/>
      </c>
      <c r="AA330" t="str">
        <f t="shared" si="5"/>
        <v/>
      </c>
    </row>
    <row r="331" spans="4:27" x14ac:dyDescent="0.25">
      <c r="D331" t="str" cm="1">
        <f t="array" ref="D331">IF(OR(CurveFitting!$N$9="1/y²",CurveFitting!$N$9="1/y"),
IF(A331="","",AVERAGE(IF($B$1:$B$1002=A331,ABS($C$1:$C$1002)))),
IF(CurveFitting!$N$9="1/SD²",IF(A331="","",_xlfn.VAR.S(IF($B$1:$B$1002=A331,$C$1:$C$1002))),
IF(CurveFitting!$N$9="None",IF(A331&lt;&gt;"",1,""),"")))</f>
        <v/>
      </c>
      <c r="AA331" t="str">
        <f t="shared" si="5"/>
        <v/>
      </c>
    </row>
    <row r="332" spans="4:27" x14ac:dyDescent="0.25">
      <c r="D332" t="str" cm="1">
        <f t="array" ref="D332">IF(OR(CurveFitting!$N$9="1/y²",CurveFitting!$N$9="1/y"),
IF(A332="","",AVERAGE(IF($B$1:$B$1002=A332,ABS($C$1:$C$1002)))),
IF(CurveFitting!$N$9="1/SD²",IF(A332="","",_xlfn.VAR.S(IF($B$1:$B$1002=A332,$C$1:$C$1002))),
IF(CurveFitting!$N$9="None",IF(A332&lt;&gt;"",1,""),"")))</f>
        <v/>
      </c>
      <c r="AA332" t="str">
        <f t="shared" si="5"/>
        <v/>
      </c>
    </row>
    <row r="333" spans="4:27" x14ac:dyDescent="0.25">
      <c r="D333" t="str" cm="1">
        <f t="array" ref="D333">IF(OR(CurveFitting!$N$9="1/y²",CurveFitting!$N$9="1/y"),
IF(A333="","",AVERAGE(IF($B$1:$B$1002=A333,ABS($C$1:$C$1002)))),
IF(CurveFitting!$N$9="1/SD²",IF(A333="","",_xlfn.VAR.S(IF($B$1:$B$1002=A333,$C$1:$C$1002))),
IF(CurveFitting!$N$9="None",IF(A333&lt;&gt;"",1,""),"")))</f>
        <v/>
      </c>
      <c r="AA333" t="str">
        <f t="shared" si="5"/>
        <v/>
      </c>
    </row>
    <row r="334" spans="4:27" x14ac:dyDescent="0.25">
      <c r="D334" t="str" cm="1">
        <f t="array" ref="D334">IF(OR(CurveFitting!$N$9="1/y²",CurveFitting!$N$9="1/y"),
IF(A334="","",AVERAGE(IF($B$1:$B$1002=A334,ABS($C$1:$C$1002)))),
IF(CurveFitting!$N$9="1/SD²",IF(A334="","",_xlfn.VAR.S(IF($B$1:$B$1002=A334,$C$1:$C$1002))),
IF(CurveFitting!$N$9="None",IF(A334&lt;&gt;"",1,""),"")))</f>
        <v/>
      </c>
      <c r="AA334" t="str">
        <f t="shared" si="5"/>
        <v/>
      </c>
    </row>
    <row r="335" spans="4:27" x14ac:dyDescent="0.25">
      <c r="D335" t="str" cm="1">
        <f t="array" ref="D335">IF(OR(CurveFitting!$N$9="1/y²",CurveFitting!$N$9="1/y"),
IF(A335="","",AVERAGE(IF($B$1:$B$1002=A335,ABS($C$1:$C$1002)))),
IF(CurveFitting!$N$9="1/SD²",IF(A335="","",_xlfn.VAR.S(IF($B$1:$B$1002=A335,$C$1:$C$1002))),
IF(CurveFitting!$N$9="None",IF(A335&lt;&gt;"",1,""),"")))</f>
        <v/>
      </c>
      <c r="AA335" t="str">
        <f t="shared" si="5"/>
        <v/>
      </c>
    </row>
    <row r="336" spans="4:27" x14ac:dyDescent="0.25">
      <c r="D336" t="str" cm="1">
        <f t="array" ref="D336">IF(OR(CurveFitting!$N$9="1/y²",CurveFitting!$N$9="1/y"),
IF(A336="","",AVERAGE(IF($B$1:$B$1002=A336,ABS($C$1:$C$1002)))),
IF(CurveFitting!$N$9="1/SD²",IF(A336="","",_xlfn.VAR.S(IF($B$1:$B$1002=A336,$C$1:$C$1002))),
IF(CurveFitting!$N$9="None",IF(A336&lt;&gt;"",1,""),"")))</f>
        <v/>
      </c>
      <c r="AA336" t="str">
        <f t="shared" si="5"/>
        <v/>
      </c>
    </row>
    <row r="337" spans="4:27" x14ac:dyDescent="0.25">
      <c r="D337" t="str" cm="1">
        <f t="array" ref="D337">IF(OR(CurveFitting!$N$9="1/y²",CurveFitting!$N$9="1/y"),
IF(A337="","",AVERAGE(IF($B$1:$B$1002=A337,ABS($C$1:$C$1002)))),
IF(CurveFitting!$N$9="1/SD²",IF(A337="","",_xlfn.VAR.S(IF($B$1:$B$1002=A337,$C$1:$C$1002))),
IF(CurveFitting!$N$9="None",IF(A337&lt;&gt;"",1,""),"")))</f>
        <v/>
      </c>
      <c r="AA337" t="str">
        <f t="shared" si="5"/>
        <v/>
      </c>
    </row>
    <row r="338" spans="4:27" x14ac:dyDescent="0.25">
      <c r="D338" t="str" cm="1">
        <f t="array" ref="D338">IF(OR(CurveFitting!$N$9="1/y²",CurveFitting!$N$9="1/y"),
IF(A338="","",AVERAGE(IF($B$1:$B$1002=A338,ABS($C$1:$C$1002)))),
IF(CurveFitting!$N$9="1/SD²",IF(A338="","",_xlfn.VAR.S(IF($B$1:$B$1002=A338,$C$1:$C$1002))),
IF(CurveFitting!$N$9="None",IF(A338&lt;&gt;"",1,""),"")))</f>
        <v/>
      </c>
      <c r="AA338" t="str">
        <f t="shared" si="5"/>
        <v/>
      </c>
    </row>
    <row r="339" spans="4:27" x14ac:dyDescent="0.25">
      <c r="D339" t="str" cm="1">
        <f t="array" ref="D339">IF(OR(CurveFitting!$N$9="1/y²",CurveFitting!$N$9="1/y"),
IF(A339="","",AVERAGE(IF($B$1:$B$1002=A339,ABS($C$1:$C$1002)))),
IF(CurveFitting!$N$9="1/SD²",IF(A339="","",_xlfn.VAR.S(IF($B$1:$B$1002=A339,$C$1:$C$1002))),
IF(CurveFitting!$N$9="None",IF(A339&lt;&gt;"",1,""),"")))</f>
        <v/>
      </c>
      <c r="AA339" t="str">
        <f t="shared" si="5"/>
        <v/>
      </c>
    </row>
    <row r="340" spans="4:27" x14ac:dyDescent="0.25">
      <c r="D340" t="str" cm="1">
        <f t="array" ref="D340">IF(OR(CurveFitting!$N$9="1/y²",CurveFitting!$N$9="1/y"),
IF(A340="","",AVERAGE(IF($B$1:$B$1002=A340,ABS($C$1:$C$1002)))),
IF(CurveFitting!$N$9="1/SD²",IF(A340="","",_xlfn.VAR.S(IF($B$1:$B$1002=A340,$C$1:$C$1002))),
IF(CurveFitting!$N$9="None",IF(A340&lt;&gt;"",1,""),"")))</f>
        <v/>
      </c>
      <c r="AA340" t="str">
        <f t="shared" si="5"/>
        <v/>
      </c>
    </row>
    <row r="341" spans="4:27" x14ac:dyDescent="0.25">
      <c r="D341" t="str" cm="1">
        <f t="array" ref="D341">IF(OR(CurveFitting!$N$9="1/y²",CurveFitting!$N$9="1/y"),
IF(A341="","",AVERAGE(IF($B$1:$B$1002=A341,ABS($C$1:$C$1002)))),
IF(CurveFitting!$N$9="1/SD²",IF(A341="","",_xlfn.VAR.S(IF($B$1:$B$1002=A341,$C$1:$C$1002))),
IF(CurveFitting!$N$9="None",IF(A341&lt;&gt;"",1,""),"")))</f>
        <v/>
      </c>
      <c r="AA341" t="str">
        <f t="shared" si="5"/>
        <v/>
      </c>
    </row>
    <row r="342" spans="4:27" x14ac:dyDescent="0.25">
      <c r="D342" t="str" cm="1">
        <f t="array" ref="D342">IF(OR(CurveFitting!$N$9="1/y²",CurveFitting!$N$9="1/y"),
IF(A342="","",AVERAGE(IF($B$1:$B$1002=A342,ABS($C$1:$C$1002)))),
IF(CurveFitting!$N$9="1/SD²",IF(A342="","",_xlfn.VAR.S(IF($B$1:$B$1002=A342,$C$1:$C$1002))),
IF(CurveFitting!$N$9="None",IF(A342&lt;&gt;"",1,""),"")))</f>
        <v/>
      </c>
      <c r="AA342" t="str">
        <f t="shared" si="5"/>
        <v/>
      </c>
    </row>
    <row r="343" spans="4:27" x14ac:dyDescent="0.25">
      <c r="D343" t="str" cm="1">
        <f t="array" ref="D343">IF(OR(CurveFitting!$N$9="1/y²",CurveFitting!$N$9="1/y"),
IF(A343="","",AVERAGE(IF($B$1:$B$1002=A343,ABS($C$1:$C$1002)))),
IF(CurveFitting!$N$9="1/SD²",IF(A343="","",_xlfn.VAR.S(IF($B$1:$B$1002=A343,$C$1:$C$1002))),
IF(CurveFitting!$N$9="None",IF(A343&lt;&gt;"",1,""),"")))</f>
        <v/>
      </c>
      <c r="AA343" t="str">
        <f t="shared" si="5"/>
        <v/>
      </c>
    </row>
    <row r="344" spans="4:27" x14ac:dyDescent="0.25">
      <c r="D344" t="str" cm="1">
        <f t="array" ref="D344">IF(OR(CurveFitting!$N$9="1/y²",CurveFitting!$N$9="1/y"),
IF(A344="","",AVERAGE(IF($B$1:$B$1002=A344,ABS($C$1:$C$1002)))),
IF(CurveFitting!$N$9="1/SD²",IF(A344="","",_xlfn.VAR.S(IF($B$1:$B$1002=A344,$C$1:$C$1002))),
IF(CurveFitting!$N$9="None",IF(A344&lt;&gt;"",1,""),"")))</f>
        <v/>
      </c>
      <c r="AA344" t="str">
        <f t="shared" si="5"/>
        <v/>
      </c>
    </row>
    <row r="345" spans="4:27" x14ac:dyDescent="0.25">
      <c r="D345" t="str" cm="1">
        <f t="array" ref="D345">IF(OR(CurveFitting!$N$9="1/y²",CurveFitting!$N$9="1/y"),
IF(A345="","",AVERAGE(IF($B$1:$B$1002=A345,ABS($C$1:$C$1002)))),
IF(CurveFitting!$N$9="1/SD²",IF(A345="","",_xlfn.VAR.S(IF($B$1:$B$1002=A345,$C$1:$C$1002))),
IF(CurveFitting!$N$9="None",IF(A345&lt;&gt;"",1,""),"")))</f>
        <v/>
      </c>
      <c r="AA345" t="str">
        <f t="shared" si="5"/>
        <v/>
      </c>
    </row>
    <row r="346" spans="4:27" x14ac:dyDescent="0.25">
      <c r="D346" t="str" cm="1">
        <f t="array" ref="D346">IF(OR(CurveFitting!$N$9="1/y²",CurveFitting!$N$9="1/y"),
IF(A346="","",AVERAGE(IF($B$1:$B$1002=A346,ABS($C$1:$C$1002)))),
IF(CurveFitting!$N$9="1/SD²",IF(A346="","",_xlfn.VAR.S(IF($B$1:$B$1002=A346,$C$1:$C$1002))),
IF(CurveFitting!$N$9="None",IF(A346&lt;&gt;"",1,""),"")))</f>
        <v/>
      </c>
      <c r="AA346" t="str">
        <f t="shared" si="5"/>
        <v/>
      </c>
    </row>
    <row r="347" spans="4:27" x14ac:dyDescent="0.25">
      <c r="D347" t="str" cm="1">
        <f t="array" ref="D347">IF(OR(CurveFitting!$N$9="1/y²",CurveFitting!$N$9="1/y"),
IF(A347="","",AVERAGE(IF($B$1:$B$1002=A347,ABS($C$1:$C$1002)))),
IF(CurveFitting!$N$9="1/SD²",IF(A347="","",_xlfn.VAR.S(IF($B$1:$B$1002=A347,$C$1:$C$1002))),
IF(CurveFitting!$N$9="None",IF(A347&lt;&gt;"",1,""),"")))</f>
        <v/>
      </c>
      <c r="AA347" t="str">
        <f t="shared" si="5"/>
        <v/>
      </c>
    </row>
    <row r="348" spans="4:27" x14ac:dyDescent="0.25">
      <c r="D348" t="str" cm="1">
        <f t="array" ref="D348">IF(OR(CurveFitting!$N$9="1/y²",CurveFitting!$N$9="1/y"),
IF(A348="","",AVERAGE(IF($B$1:$B$1002=A348,ABS($C$1:$C$1002)))),
IF(CurveFitting!$N$9="1/SD²",IF(A348="","",_xlfn.VAR.S(IF($B$1:$B$1002=A348,$C$1:$C$1002))),
IF(CurveFitting!$N$9="None",IF(A348&lt;&gt;"",1,""),"")))</f>
        <v/>
      </c>
      <c r="AA348" t="str">
        <f t="shared" si="5"/>
        <v/>
      </c>
    </row>
    <row r="349" spans="4:27" x14ac:dyDescent="0.25">
      <c r="D349" t="str" cm="1">
        <f t="array" ref="D349">IF(OR(CurveFitting!$N$9="1/y²",CurveFitting!$N$9="1/y"),
IF(A349="","",AVERAGE(IF($B$1:$B$1002=A349,ABS($C$1:$C$1002)))),
IF(CurveFitting!$N$9="1/SD²",IF(A349="","",_xlfn.VAR.S(IF($B$1:$B$1002=A349,$C$1:$C$1002))),
IF(CurveFitting!$N$9="None",IF(A349&lt;&gt;"",1,""),"")))</f>
        <v/>
      </c>
      <c r="AA349" t="str">
        <f t="shared" si="5"/>
        <v/>
      </c>
    </row>
    <row r="350" spans="4:27" x14ac:dyDescent="0.25">
      <c r="D350" t="str" cm="1">
        <f t="array" ref="D350">IF(OR(CurveFitting!$N$9="1/y²",CurveFitting!$N$9="1/y"),
IF(A350="","",AVERAGE(IF($B$1:$B$1002=A350,ABS($C$1:$C$1002)))),
IF(CurveFitting!$N$9="1/SD²",IF(A350="","",_xlfn.VAR.S(IF($B$1:$B$1002=A350,$C$1:$C$1002))),
IF(CurveFitting!$N$9="None",IF(A350&lt;&gt;"",1,""),"")))</f>
        <v/>
      </c>
      <c r="AA350" t="str">
        <f t="shared" si="5"/>
        <v/>
      </c>
    </row>
    <row r="351" spans="4:27" x14ac:dyDescent="0.25">
      <c r="D351" t="str" cm="1">
        <f t="array" ref="D351">IF(OR(CurveFitting!$N$9="1/y²",CurveFitting!$N$9="1/y"),
IF(A351="","",AVERAGE(IF($B$1:$B$1002=A351,ABS($C$1:$C$1002)))),
IF(CurveFitting!$N$9="1/SD²",IF(A351="","",_xlfn.VAR.S(IF($B$1:$B$1002=A351,$C$1:$C$1002))),
IF(CurveFitting!$N$9="None",IF(A351&lt;&gt;"",1,""),"")))</f>
        <v/>
      </c>
      <c r="AA351" t="str">
        <f t="shared" si="5"/>
        <v/>
      </c>
    </row>
    <row r="352" spans="4:27" x14ac:dyDescent="0.25">
      <c r="D352" t="str" cm="1">
        <f t="array" ref="D352">IF(OR(CurveFitting!$N$9="1/y²",CurveFitting!$N$9="1/y"),
IF(A352="","",AVERAGE(IF($B$1:$B$1002=A352,ABS($C$1:$C$1002)))),
IF(CurveFitting!$N$9="1/SD²",IF(A352="","",_xlfn.VAR.S(IF($B$1:$B$1002=A352,$C$1:$C$1002))),
IF(CurveFitting!$N$9="None",IF(A352&lt;&gt;"",1,""),"")))</f>
        <v/>
      </c>
      <c r="AA352" t="str">
        <f t="shared" si="5"/>
        <v/>
      </c>
    </row>
    <row r="353" spans="4:27" x14ac:dyDescent="0.25">
      <c r="D353" t="str" cm="1">
        <f t="array" ref="D353">IF(OR(CurveFitting!$N$9="1/y²",CurveFitting!$N$9="1/y"),
IF(A353="","",AVERAGE(IF($B$1:$B$1002=A353,ABS($C$1:$C$1002)))),
IF(CurveFitting!$N$9="1/SD²",IF(A353="","",_xlfn.VAR.S(IF($B$1:$B$1002=A353,$C$1:$C$1002))),
IF(CurveFitting!$N$9="None",IF(A353&lt;&gt;"",1,""),"")))</f>
        <v/>
      </c>
      <c r="AA353" t="str">
        <f t="shared" si="5"/>
        <v/>
      </c>
    </row>
    <row r="354" spans="4:27" x14ac:dyDescent="0.25">
      <c r="D354" t="str" cm="1">
        <f t="array" ref="D354">IF(OR(CurveFitting!$N$9="1/y²",CurveFitting!$N$9="1/y"),
IF(A354="","",AVERAGE(IF($B$1:$B$1002=A354,ABS($C$1:$C$1002)))),
IF(CurveFitting!$N$9="1/SD²",IF(A354="","",_xlfn.VAR.S(IF($B$1:$B$1002=A354,$C$1:$C$1002))),
IF(CurveFitting!$N$9="None",IF(A354&lt;&gt;"",1,""),"")))</f>
        <v/>
      </c>
      <c r="AA354" t="str">
        <f t="shared" si="5"/>
        <v/>
      </c>
    </row>
    <row r="355" spans="4:27" x14ac:dyDescent="0.25">
      <c r="D355" t="str" cm="1">
        <f t="array" ref="D355">IF(OR(CurveFitting!$N$9="1/y²",CurveFitting!$N$9="1/y"),
IF(A355="","",AVERAGE(IF($B$1:$B$1002=A355,ABS($C$1:$C$1002)))),
IF(CurveFitting!$N$9="1/SD²",IF(A355="","",_xlfn.VAR.S(IF($B$1:$B$1002=A355,$C$1:$C$1002))),
IF(CurveFitting!$N$9="None",IF(A355&lt;&gt;"",1,""),"")))</f>
        <v/>
      </c>
      <c r="AA355" t="str">
        <f t="shared" si="5"/>
        <v/>
      </c>
    </row>
    <row r="356" spans="4:27" x14ac:dyDescent="0.25">
      <c r="D356" t="str" cm="1">
        <f t="array" ref="D356">IF(OR(CurveFitting!$N$9="1/y²",CurveFitting!$N$9="1/y"),
IF(A356="","",AVERAGE(IF($B$1:$B$1002=A356,ABS($C$1:$C$1002)))),
IF(CurveFitting!$N$9="1/SD²",IF(A356="","",_xlfn.VAR.S(IF($B$1:$B$1002=A356,$C$1:$C$1002))),
IF(CurveFitting!$N$9="None",IF(A356&lt;&gt;"",1,""),"")))</f>
        <v/>
      </c>
      <c r="AA356" t="str">
        <f t="shared" si="5"/>
        <v/>
      </c>
    </row>
    <row r="357" spans="4:27" x14ac:dyDescent="0.25">
      <c r="D357" t="str" cm="1">
        <f t="array" ref="D357">IF(OR(CurveFitting!$N$9="1/y²",CurveFitting!$N$9="1/y"),
IF(A357="","",AVERAGE(IF($B$1:$B$1002=A357,ABS($C$1:$C$1002)))),
IF(CurveFitting!$N$9="1/SD²",IF(A357="","",_xlfn.VAR.S(IF($B$1:$B$1002=A357,$C$1:$C$1002))),
IF(CurveFitting!$N$9="None",IF(A357&lt;&gt;"",1,""),"")))</f>
        <v/>
      </c>
      <c r="AA357" t="str">
        <f t="shared" si="5"/>
        <v/>
      </c>
    </row>
    <row r="358" spans="4:27" x14ac:dyDescent="0.25">
      <c r="D358" t="str" cm="1">
        <f t="array" ref="D358">IF(OR(CurveFitting!$N$9="1/y²",CurveFitting!$N$9="1/y"),
IF(A358="","",AVERAGE(IF($B$1:$B$1002=A358,ABS($C$1:$C$1002)))),
IF(CurveFitting!$N$9="1/SD²",IF(A358="","",_xlfn.VAR.S(IF($B$1:$B$1002=A358,$C$1:$C$1002))),
IF(CurveFitting!$N$9="None",IF(A358&lt;&gt;"",1,""),"")))</f>
        <v/>
      </c>
      <c r="AA358" t="str">
        <f t="shared" si="5"/>
        <v/>
      </c>
    </row>
    <row r="359" spans="4:27" x14ac:dyDescent="0.25">
      <c r="D359" t="str" cm="1">
        <f t="array" ref="D359">IF(OR(CurveFitting!$N$9="1/y²",CurveFitting!$N$9="1/y"),
IF(A359="","",AVERAGE(IF($B$1:$B$1002=A359,ABS($C$1:$C$1002)))),
IF(CurveFitting!$N$9="1/SD²",IF(A359="","",_xlfn.VAR.S(IF($B$1:$B$1002=A359,$C$1:$C$1002))),
IF(CurveFitting!$N$9="None",IF(A359&lt;&gt;"",1,""),"")))</f>
        <v/>
      </c>
      <c r="AA359" t="str">
        <f t="shared" si="5"/>
        <v/>
      </c>
    </row>
    <row r="360" spans="4:27" x14ac:dyDescent="0.25">
      <c r="D360" t="str" cm="1">
        <f t="array" ref="D360">IF(OR(CurveFitting!$N$9="1/y²",CurveFitting!$N$9="1/y"),
IF(A360="","",AVERAGE(IF($B$1:$B$1002=A360,ABS($C$1:$C$1002)))),
IF(CurveFitting!$N$9="1/SD²",IF(A360="","",_xlfn.VAR.S(IF($B$1:$B$1002=A360,$C$1:$C$1002))),
IF(CurveFitting!$N$9="None",IF(A360&lt;&gt;"",1,""),"")))</f>
        <v/>
      </c>
      <c r="AA360" t="str">
        <f t="shared" si="5"/>
        <v/>
      </c>
    </row>
    <row r="361" spans="4:27" x14ac:dyDescent="0.25">
      <c r="D361" t="str" cm="1">
        <f t="array" ref="D361">IF(OR(CurveFitting!$N$9="1/y²",CurveFitting!$N$9="1/y"),
IF(A361="","",AVERAGE(IF($B$1:$B$1002=A361,ABS($C$1:$C$1002)))),
IF(CurveFitting!$N$9="1/SD²",IF(A361="","",_xlfn.VAR.S(IF($B$1:$B$1002=A361,$C$1:$C$1002))),
IF(CurveFitting!$N$9="None",IF(A361&lt;&gt;"",1,""),"")))</f>
        <v/>
      </c>
      <c r="AA361" t="str">
        <f t="shared" si="5"/>
        <v/>
      </c>
    </row>
    <row r="362" spans="4:27" x14ac:dyDescent="0.25">
      <c r="D362" t="str" cm="1">
        <f t="array" ref="D362">IF(OR(CurveFitting!$N$9="1/y²",CurveFitting!$N$9="1/y"),
IF(A362="","",AVERAGE(IF($B$1:$B$1002=A362,ABS($C$1:$C$1002)))),
IF(CurveFitting!$N$9="1/SD²",IF(A362="","",_xlfn.VAR.S(IF($B$1:$B$1002=A362,$C$1:$C$1002))),
IF(CurveFitting!$N$9="None",IF(A362&lt;&gt;"",1,""),"")))</f>
        <v/>
      </c>
      <c r="AA362" t="str">
        <f t="shared" si="5"/>
        <v/>
      </c>
    </row>
    <row r="363" spans="4:27" x14ac:dyDescent="0.25">
      <c r="D363" t="str" cm="1">
        <f t="array" ref="D363">IF(OR(CurveFitting!$N$9="1/y²",CurveFitting!$N$9="1/y"),
IF(A363="","",AVERAGE(IF($B$1:$B$1002=A363,ABS($C$1:$C$1002)))),
IF(CurveFitting!$N$9="1/SD²",IF(A363="","",_xlfn.VAR.S(IF($B$1:$B$1002=A363,$C$1:$C$1002))),
IF(CurveFitting!$N$9="None",IF(A363&lt;&gt;"",1,""),"")))</f>
        <v/>
      </c>
      <c r="AA363" t="str">
        <f t="shared" si="5"/>
        <v/>
      </c>
    </row>
    <row r="364" spans="4:27" x14ac:dyDescent="0.25">
      <c r="D364" t="str" cm="1">
        <f t="array" ref="D364">IF(OR(CurveFitting!$N$9="1/y²",CurveFitting!$N$9="1/y"),
IF(A364="","",AVERAGE(IF($B$1:$B$1002=A364,ABS($C$1:$C$1002)))),
IF(CurveFitting!$N$9="1/SD²",IF(A364="","",_xlfn.VAR.S(IF($B$1:$B$1002=A364,$C$1:$C$1002))),
IF(CurveFitting!$N$9="None",IF(A364&lt;&gt;"",1,""),"")))</f>
        <v/>
      </c>
      <c r="AA364" t="str">
        <f t="shared" si="5"/>
        <v/>
      </c>
    </row>
    <row r="365" spans="4:27" x14ac:dyDescent="0.25">
      <c r="D365" t="str" cm="1">
        <f t="array" ref="D365">IF(OR(CurveFitting!$N$9="1/y²",CurveFitting!$N$9="1/y"),
IF(A365="","",AVERAGE(IF($B$1:$B$1002=A365,ABS($C$1:$C$1002)))),
IF(CurveFitting!$N$9="1/SD²",IF(A365="","",_xlfn.VAR.S(IF($B$1:$B$1002=A365,$C$1:$C$1002))),
IF(CurveFitting!$N$9="None",IF(A365&lt;&gt;"",1,""),"")))</f>
        <v/>
      </c>
      <c r="AA365" t="str">
        <f t="shared" si="5"/>
        <v/>
      </c>
    </row>
    <row r="366" spans="4:27" x14ac:dyDescent="0.25">
      <c r="D366" t="str" cm="1">
        <f t="array" ref="D366">IF(OR(CurveFitting!$N$9="1/y²",CurveFitting!$N$9="1/y"),
IF(A366="","",AVERAGE(IF($B$1:$B$1002=A366,ABS($C$1:$C$1002)))),
IF(CurveFitting!$N$9="1/SD²",IF(A366="","",_xlfn.VAR.S(IF($B$1:$B$1002=A366,$C$1:$C$1002))),
IF(CurveFitting!$N$9="None",IF(A366&lt;&gt;"",1,""),"")))</f>
        <v/>
      </c>
      <c r="AA366" t="str">
        <f t="shared" si="5"/>
        <v/>
      </c>
    </row>
    <row r="367" spans="4:27" x14ac:dyDescent="0.25">
      <c r="D367" t="str" cm="1">
        <f t="array" ref="D367">IF(OR(CurveFitting!$N$9="1/y²",CurveFitting!$N$9="1/y"),
IF(A367="","",AVERAGE(IF($B$1:$B$1002=A367,ABS($C$1:$C$1002)))),
IF(CurveFitting!$N$9="1/SD²",IF(A367="","",_xlfn.VAR.S(IF($B$1:$B$1002=A367,$C$1:$C$1002))),
IF(CurveFitting!$N$9="None",IF(A367&lt;&gt;"",1,""),"")))</f>
        <v/>
      </c>
      <c r="AA367" t="str">
        <f t="shared" si="5"/>
        <v/>
      </c>
    </row>
    <row r="368" spans="4:27" x14ac:dyDescent="0.25">
      <c r="D368" t="str" cm="1">
        <f t="array" ref="D368">IF(OR(CurveFitting!$N$9="1/y²",CurveFitting!$N$9="1/y"),
IF(A368="","",AVERAGE(IF($B$1:$B$1002=A368,ABS($C$1:$C$1002)))),
IF(CurveFitting!$N$9="1/SD²",IF(A368="","",_xlfn.VAR.S(IF($B$1:$B$1002=A368,$C$1:$C$1002))),
IF(CurveFitting!$N$9="None",IF(A368&lt;&gt;"",1,""),"")))</f>
        <v/>
      </c>
      <c r="AA368" t="str">
        <f t="shared" si="5"/>
        <v/>
      </c>
    </row>
    <row r="369" spans="4:27" x14ac:dyDescent="0.25">
      <c r="D369" t="str" cm="1">
        <f t="array" ref="D369">IF(OR(CurveFitting!$N$9="1/y²",CurveFitting!$N$9="1/y"),
IF(A369="","",AVERAGE(IF($B$1:$B$1002=A369,ABS($C$1:$C$1002)))),
IF(CurveFitting!$N$9="1/SD²",IF(A369="","",_xlfn.VAR.S(IF($B$1:$B$1002=A369,$C$1:$C$1002))),
IF(CurveFitting!$N$9="None",IF(A369&lt;&gt;"",1,""),"")))</f>
        <v/>
      </c>
      <c r="AA369" t="str">
        <f t="shared" si="5"/>
        <v/>
      </c>
    </row>
    <row r="370" spans="4:27" x14ac:dyDescent="0.25">
      <c r="D370" t="str" cm="1">
        <f t="array" ref="D370">IF(OR(CurveFitting!$N$9="1/y²",CurveFitting!$N$9="1/y"),
IF(A370="","",AVERAGE(IF($B$1:$B$1002=A370,ABS($C$1:$C$1002)))),
IF(CurveFitting!$N$9="1/SD²",IF(A370="","",_xlfn.VAR.S(IF($B$1:$B$1002=A370,$C$1:$C$1002))),
IF(CurveFitting!$N$9="None",IF(A370&lt;&gt;"",1,""),"")))</f>
        <v/>
      </c>
      <c r="AA370" t="str">
        <f t="shared" si="5"/>
        <v/>
      </c>
    </row>
    <row r="371" spans="4:27" x14ac:dyDescent="0.25">
      <c r="D371" t="str" cm="1">
        <f t="array" ref="D371">IF(OR(CurveFitting!$N$9="1/y²",CurveFitting!$N$9="1/y"),
IF(A371="","",AVERAGE(IF($B$1:$B$1002=A371,ABS($C$1:$C$1002)))),
IF(CurveFitting!$N$9="1/SD²",IF(A371="","",_xlfn.VAR.S(IF($B$1:$B$1002=A371,$C$1:$C$1002))),
IF(CurveFitting!$N$9="None",IF(A371&lt;&gt;"",1,""),"")))</f>
        <v/>
      </c>
      <c r="AA371" t="str">
        <f t="shared" si="5"/>
        <v/>
      </c>
    </row>
    <row r="372" spans="4:27" x14ac:dyDescent="0.25">
      <c r="D372" t="str" cm="1">
        <f t="array" ref="D372">IF(OR(CurveFitting!$N$9="1/y²",CurveFitting!$N$9="1/y"),
IF(A372="","",AVERAGE(IF($B$1:$B$1002=A372,ABS($C$1:$C$1002)))),
IF(CurveFitting!$N$9="1/SD²",IF(A372="","",_xlfn.VAR.S(IF($B$1:$B$1002=A372,$C$1:$C$1002))),
IF(CurveFitting!$N$9="None",IF(A372&lt;&gt;"",1,""),"")))</f>
        <v/>
      </c>
      <c r="AA372" t="str">
        <f t="shared" si="5"/>
        <v/>
      </c>
    </row>
    <row r="373" spans="4:27" x14ac:dyDescent="0.25">
      <c r="D373" t="str" cm="1">
        <f t="array" ref="D373">IF(OR(CurveFitting!$N$9="1/y²",CurveFitting!$N$9="1/y"),
IF(A373="","",AVERAGE(IF($B$1:$B$1002=A373,ABS($C$1:$C$1002)))),
IF(CurveFitting!$N$9="1/SD²",IF(A373="","",_xlfn.VAR.S(IF($B$1:$B$1002=A373,$C$1:$C$1002))),
IF(CurveFitting!$N$9="None",IF(A373&lt;&gt;"",1,""),"")))</f>
        <v/>
      </c>
      <c r="AA373" t="str">
        <f t="shared" si="5"/>
        <v/>
      </c>
    </row>
    <row r="374" spans="4:27" x14ac:dyDescent="0.25">
      <c r="D374" t="str" cm="1">
        <f t="array" ref="D374">IF(OR(CurveFitting!$N$9="1/y²",CurveFitting!$N$9="1/y"),
IF(A374="","",AVERAGE(IF($B$1:$B$1002=A374,ABS($C$1:$C$1002)))),
IF(CurveFitting!$N$9="1/SD²",IF(A374="","",_xlfn.VAR.S(IF($B$1:$B$1002=A374,$C$1:$C$1002))),
IF(CurveFitting!$N$9="None",IF(A374&lt;&gt;"",1,""),"")))</f>
        <v/>
      </c>
      <c r="AA374" t="str">
        <f t="shared" si="5"/>
        <v/>
      </c>
    </row>
    <row r="375" spans="4:27" x14ac:dyDescent="0.25">
      <c r="D375" t="str" cm="1">
        <f t="array" ref="D375">IF(OR(CurveFitting!$N$9="1/y²",CurveFitting!$N$9="1/y"),
IF(A375="","",AVERAGE(IF($B$1:$B$1002=A375,ABS($C$1:$C$1002)))),
IF(CurveFitting!$N$9="1/SD²",IF(A375="","",_xlfn.VAR.S(IF($B$1:$B$1002=A375,$C$1:$C$1002))),
IF(CurveFitting!$N$9="None",IF(A375&lt;&gt;"",1,""),"")))</f>
        <v/>
      </c>
      <c r="AA375" t="str">
        <f t="shared" si="5"/>
        <v/>
      </c>
    </row>
    <row r="376" spans="4:27" x14ac:dyDescent="0.25">
      <c r="D376" t="str" cm="1">
        <f t="array" ref="D376">IF(OR(CurveFitting!$N$9="1/y²",CurveFitting!$N$9="1/y"),
IF(A376="","",AVERAGE(IF($B$1:$B$1002=A376,ABS($C$1:$C$1002)))),
IF(CurveFitting!$N$9="1/SD²",IF(A376="","",_xlfn.VAR.S(IF($B$1:$B$1002=A376,$C$1:$C$1002))),
IF(CurveFitting!$N$9="None",IF(A376&lt;&gt;"",1,""),"")))</f>
        <v/>
      </c>
      <c r="AA376" t="str">
        <f t="shared" si="5"/>
        <v/>
      </c>
    </row>
    <row r="377" spans="4:27" x14ac:dyDescent="0.25">
      <c r="D377" t="str" cm="1">
        <f t="array" ref="D377">IF(OR(CurveFitting!$N$9="1/y²",CurveFitting!$N$9="1/y"),
IF(A377="","",AVERAGE(IF($B$1:$B$1002=A377,ABS($C$1:$C$1002)))),
IF(CurveFitting!$N$9="1/SD²",IF(A377="","",_xlfn.VAR.S(IF($B$1:$B$1002=A377,$C$1:$C$1002))),
IF(CurveFitting!$N$9="None",IF(A377&lt;&gt;"",1,""),"")))</f>
        <v/>
      </c>
      <c r="AA377" t="str">
        <f t="shared" si="5"/>
        <v/>
      </c>
    </row>
    <row r="378" spans="4:27" x14ac:dyDescent="0.25">
      <c r="D378" t="str" cm="1">
        <f t="array" ref="D378">IF(OR(CurveFitting!$N$9="1/y²",CurveFitting!$N$9="1/y"),
IF(A378="","",AVERAGE(IF($B$1:$B$1002=A378,ABS($C$1:$C$1002)))),
IF(CurveFitting!$N$9="1/SD²",IF(A378="","",_xlfn.VAR.S(IF($B$1:$B$1002=A378,$C$1:$C$1002))),
IF(CurveFitting!$N$9="None",IF(A378&lt;&gt;"",1,""),"")))</f>
        <v/>
      </c>
      <c r="AA378" t="str">
        <f t="shared" si="5"/>
        <v/>
      </c>
    </row>
    <row r="379" spans="4:27" x14ac:dyDescent="0.25">
      <c r="D379" t="str" cm="1">
        <f t="array" ref="D379">IF(OR(CurveFitting!$N$9="1/y²",CurveFitting!$N$9="1/y"),
IF(A379="","",AVERAGE(IF($B$1:$B$1002=A379,ABS($C$1:$C$1002)))),
IF(CurveFitting!$N$9="1/SD²",IF(A379="","",_xlfn.VAR.S(IF($B$1:$B$1002=A379,$C$1:$C$1002))),
IF(CurveFitting!$N$9="None",IF(A379&lt;&gt;"",1,""),"")))</f>
        <v/>
      </c>
      <c r="AA379" t="str">
        <f t="shared" si="5"/>
        <v/>
      </c>
    </row>
    <row r="380" spans="4:27" x14ac:dyDescent="0.25">
      <c r="D380" t="str" cm="1">
        <f t="array" ref="D380">IF(OR(CurveFitting!$N$9="1/y²",CurveFitting!$N$9="1/y"),
IF(A380="","",AVERAGE(IF($B$1:$B$1002=A380,ABS($C$1:$C$1002)))),
IF(CurveFitting!$N$9="1/SD²",IF(A380="","",_xlfn.VAR.S(IF($B$1:$B$1002=A380,$C$1:$C$1002))),
IF(CurveFitting!$N$9="None",IF(A380&lt;&gt;"",1,""),"")))</f>
        <v/>
      </c>
      <c r="AA380" t="str">
        <f t="shared" si="5"/>
        <v/>
      </c>
    </row>
    <row r="381" spans="4:27" x14ac:dyDescent="0.25">
      <c r="D381" t="str" cm="1">
        <f t="array" ref="D381">IF(OR(CurveFitting!$N$9="1/y²",CurveFitting!$N$9="1/y"),
IF(A381="","",AVERAGE(IF($B$1:$B$1002=A381,ABS($C$1:$C$1002)))),
IF(CurveFitting!$N$9="1/SD²",IF(A381="","",_xlfn.VAR.S(IF($B$1:$B$1002=A381,$C$1:$C$1002))),
IF(CurveFitting!$N$9="None",IF(A381&lt;&gt;"",1,""),"")))</f>
        <v/>
      </c>
      <c r="AA381" t="str">
        <f t="shared" si="5"/>
        <v/>
      </c>
    </row>
    <row r="382" spans="4:27" x14ac:dyDescent="0.25">
      <c r="D382" t="str" cm="1">
        <f t="array" ref="D382">IF(OR(CurveFitting!$N$9="1/y²",CurveFitting!$N$9="1/y"),
IF(A382="","",AVERAGE(IF($B$1:$B$1002=A382,ABS($C$1:$C$1002)))),
IF(CurveFitting!$N$9="1/SD²",IF(A382="","",_xlfn.VAR.S(IF($B$1:$B$1002=A382,$C$1:$C$1002))),
IF(CurveFitting!$N$9="None",IF(A382&lt;&gt;"",1,""),"")))</f>
        <v/>
      </c>
      <c r="AA382" t="str">
        <f t="shared" si="5"/>
        <v/>
      </c>
    </row>
    <row r="383" spans="4:27" x14ac:dyDescent="0.25">
      <c r="D383" t="str" cm="1">
        <f t="array" ref="D383">IF(OR(CurveFitting!$N$9="1/y²",CurveFitting!$N$9="1/y"),
IF(A383="","",AVERAGE(IF($B$1:$B$1002=A383,ABS($C$1:$C$1002)))),
IF(CurveFitting!$N$9="1/SD²",IF(A383="","",_xlfn.VAR.S(IF($B$1:$B$1002=A383,$C$1:$C$1002))),
IF(CurveFitting!$N$9="None",IF(A383&lt;&gt;"",1,""),"")))</f>
        <v/>
      </c>
      <c r="AA383" t="str">
        <f t="shared" si="5"/>
        <v/>
      </c>
    </row>
    <row r="384" spans="4:27" x14ac:dyDescent="0.25">
      <c r="D384" t="str" cm="1">
        <f t="array" ref="D384">IF(OR(CurveFitting!$N$9="1/y²",CurveFitting!$N$9="1/y"),
IF(A384="","",AVERAGE(IF($B$1:$B$1002=A384,ABS($C$1:$C$1002)))),
IF(CurveFitting!$N$9="1/SD²",IF(A384="","",_xlfn.VAR.S(IF($B$1:$B$1002=A384,$C$1:$C$1002))),
IF(CurveFitting!$N$9="None",IF(A384&lt;&gt;"",1,""),"")))</f>
        <v/>
      </c>
      <c r="AA384" t="str">
        <f t="shared" si="5"/>
        <v/>
      </c>
    </row>
    <row r="385" spans="4:27" x14ac:dyDescent="0.25">
      <c r="D385" t="str" cm="1">
        <f t="array" ref="D385">IF(OR(CurveFitting!$N$9="1/y²",CurveFitting!$N$9="1/y"),
IF(A385="","",AVERAGE(IF($B$1:$B$1002=A385,ABS($C$1:$C$1002)))),
IF(CurveFitting!$N$9="1/SD²",IF(A385="","",_xlfn.VAR.S(IF($B$1:$B$1002=A385,$C$1:$C$1002))),
IF(CurveFitting!$N$9="None",IF(A385&lt;&gt;"",1,""),"")))</f>
        <v/>
      </c>
      <c r="AA385" t="str">
        <f t="shared" si="5"/>
        <v/>
      </c>
    </row>
    <row r="386" spans="4:27" x14ac:dyDescent="0.25">
      <c r="D386" t="str" cm="1">
        <f t="array" ref="D386">IF(OR(CurveFitting!$N$9="1/y²",CurveFitting!$N$9="1/y"),
IF(A386="","",AVERAGE(IF($B$1:$B$1002=A386,ABS($C$1:$C$1002)))),
IF(CurveFitting!$N$9="1/SD²",IF(A386="","",_xlfn.VAR.S(IF($B$1:$B$1002=A386,$C$1:$C$1002))),
IF(CurveFitting!$N$9="None",IF(A386&lt;&gt;"",1,""),"")))</f>
        <v/>
      </c>
      <c r="AA386" t="str">
        <f t="shared" si="5"/>
        <v/>
      </c>
    </row>
    <row r="387" spans="4:27" x14ac:dyDescent="0.25">
      <c r="D387" t="str" cm="1">
        <f t="array" ref="D387">IF(OR(CurveFitting!$N$9="1/y²",CurveFitting!$N$9="1/y"),
IF(A387="","",AVERAGE(IF($B$1:$B$1002=A387,ABS($C$1:$C$1002)))),
IF(CurveFitting!$N$9="1/SD²",IF(A387="","",_xlfn.VAR.S(IF($B$1:$B$1002=A387,$C$1:$C$1002))),
IF(CurveFitting!$N$9="None",IF(A387&lt;&gt;"",1,""),"")))</f>
        <v/>
      </c>
      <c r="AA387" t="str">
        <f t="shared" si="5"/>
        <v/>
      </c>
    </row>
    <row r="388" spans="4:27" x14ac:dyDescent="0.25">
      <c r="D388" t="str" cm="1">
        <f t="array" ref="D388">IF(OR(CurveFitting!$N$9="1/y²",CurveFitting!$N$9="1/y"),
IF(A388="","",AVERAGE(IF($B$1:$B$1002=A388,ABS($C$1:$C$1002)))),
IF(CurveFitting!$N$9="1/SD²",IF(A388="","",_xlfn.VAR.S(IF($B$1:$B$1002=A388,$C$1:$C$1002))),
IF(CurveFitting!$N$9="None",IF(A388&lt;&gt;"",1,""),"")))</f>
        <v/>
      </c>
      <c r="AA388" t="str">
        <f t="shared" ref="AA388:AA451" si="6">IF(E388="","",SUM(E388:Z388))</f>
        <v/>
      </c>
    </row>
    <row r="389" spans="4:27" x14ac:dyDescent="0.25">
      <c r="D389" t="str" cm="1">
        <f t="array" ref="D389">IF(OR(CurveFitting!$N$9="1/y²",CurveFitting!$N$9="1/y"),
IF(A389="","",AVERAGE(IF($B$1:$B$1002=A389,ABS($C$1:$C$1002)))),
IF(CurveFitting!$N$9="1/SD²",IF(A389="","",_xlfn.VAR.S(IF($B$1:$B$1002=A389,$C$1:$C$1002))),
IF(CurveFitting!$N$9="None",IF(A389&lt;&gt;"",1,""),"")))</f>
        <v/>
      </c>
      <c r="AA389" t="str">
        <f t="shared" si="6"/>
        <v/>
      </c>
    </row>
    <row r="390" spans="4:27" x14ac:dyDescent="0.25">
      <c r="D390" t="str" cm="1">
        <f t="array" ref="D390">IF(OR(CurveFitting!$N$9="1/y²",CurveFitting!$N$9="1/y"),
IF(A390="","",AVERAGE(IF($B$1:$B$1002=A390,ABS($C$1:$C$1002)))),
IF(CurveFitting!$N$9="1/SD²",IF(A390="","",_xlfn.VAR.S(IF($B$1:$B$1002=A390,$C$1:$C$1002))),
IF(CurveFitting!$N$9="None",IF(A390&lt;&gt;"",1,""),"")))</f>
        <v/>
      </c>
      <c r="AA390" t="str">
        <f t="shared" si="6"/>
        <v/>
      </c>
    </row>
    <row r="391" spans="4:27" x14ac:dyDescent="0.25">
      <c r="D391" t="str" cm="1">
        <f t="array" ref="D391">IF(OR(CurveFitting!$N$9="1/y²",CurveFitting!$N$9="1/y"),
IF(A391="","",AVERAGE(IF($B$1:$B$1002=A391,ABS($C$1:$C$1002)))),
IF(CurveFitting!$N$9="1/SD²",IF(A391="","",_xlfn.VAR.S(IF($B$1:$B$1002=A391,$C$1:$C$1002))),
IF(CurveFitting!$N$9="None",IF(A391&lt;&gt;"",1,""),"")))</f>
        <v/>
      </c>
      <c r="AA391" t="str">
        <f t="shared" si="6"/>
        <v/>
      </c>
    </row>
    <row r="392" spans="4:27" x14ac:dyDescent="0.25">
      <c r="D392" t="str" cm="1">
        <f t="array" ref="D392">IF(OR(CurveFitting!$N$9="1/y²",CurveFitting!$N$9="1/y"),
IF(A392="","",AVERAGE(IF($B$1:$B$1002=A392,ABS($C$1:$C$1002)))),
IF(CurveFitting!$N$9="1/SD²",IF(A392="","",_xlfn.VAR.S(IF($B$1:$B$1002=A392,$C$1:$C$1002))),
IF(CurveFitting!$N$9="None",IF(A392&lt;&gt;"",1,""),"")))</f>
        <v/>
      </c>
      <c r="AA392" t="str">
        <f t="shared" si="6"/>
        <v/>
      </c>
    </row>
    <row r="393" spans="4:27" x14ac:dyDescent="0.25">
      <c r="D393" t="str" cm="1">
        <f t="array" ref="D393">IF(OR(CurveFitting!$N$9="1/y²",CurveFitting!$N$9="1/y"),
IF(A393="","",AVERAGE(IF($B$1:$B$1002=A393,ABS($C$1:$C$1002)))),
IF(CurveFitting!$N$9="1/SD²",IF(A393="","",_xlfn.VAR.S(IF($B$1:$B$1002=A393,$C$1:$C$1002))),
IF(CurveFitting!$N$9="None",IF(A393&lt;&gt;"",1,""),"")))</f>
        <v/>
      </c>
      <c r="AA393" t="str">
        <f t="shared" si="6"/>
        <v/>
      </c>
    </row>
    <row r="394" spans="4:27" x14ac:dyDescent="0.25">
      <c r="D394" t="str" cm="1">
        <f t="array" ref="D394">IF(OR(CurveFitting!$N$9="1/y²",CurveFitting!$N$9="1/y"),
IF(A394="","",AVERAGE(IF($B$1:$B$1002=A394,ABS($C$1:$C$1002)))),
IF(CurveFitting!$N$9="1/SD²",IF(A394="","",_xlfn.VAR.S(IF($B$1:$B$1002=A394,$C$1:$C$1002))),
IF(CurveFitting!$N$9="None",IF(A394&lt;&gt;"",1,""),"")))</f>
        <v/>
      </c>
      <c r="AA394" t="str">
        <f t="shared" si="6"/>
        <v/>
      </c>
    </row>
    <row r="395" spans="4:27" x14ac:dyDescent="0.25">
      <c r="D395" t="str" cm="1">
        <f t="array" ref="D395">IF(OR(CurveFitting!$N$9="1/y²",CurveFitting!$N$9="1/y"),
IF(A395="","",AVERAGE(IF($B$1:$B$1002=A395,ABS($C$1:$C$1002)))),
IF(CurveFitting!$N$9="1/SD²",IF(A395="","",_xlfn.VAR.S(IF($B$1:$B$1002=A395,$C$1:$C$1002))),
IF(CurveFitting!$N$9="None",IF(A395&lt;&gt;"",1,""),"")))</f>
        <v/>
      </c>
      <c r="AA395" t="str">
        <f t="shared" si="6"/>
        <v/>
      </c>
    </row>
    <row r="396" spans="4:27" x14ac:dyDescent="0.25">
      <c r="D396" t="str" cm="1">
        <f t="array" ref="D396">IF(OR(CurveFitting!$N$9="1/y²",CurveFitting!$N$9="1/y"),
IF(A396="","",AVERAGE(IF($B$1:$B$1002=A396,ABS($C$1:$C$1002)))),
IF(CurveFitting!$N$9="1/SD²",IF(A396="","",_xlfn.VAR.S(IF($B$1:$B$1002=A396,$C$1:$C$1002))),
IF(CurveFitting!$N$9="None",IF(A396&lt;&gt;"",1,""),"")))</f>
        <v/>
      </c>
      <c r="AA396" t="str">
        <f t="shared" si="6"/>
        <v/>
      </c>
    </row>
    <row r="397" spans="4:27" x14ac:dyDescent="0.25">
      <c r="D397" t="str" cm="1">
        <f t="array" ref="D397">IF(OR(CurveFitting!$N$9="1/y²",CurveFitting!$N$9="1/y"),
IF(A397="","",AVERAGE(IF($B$1:$B$1002=A397,ABS($C$1:$C$1002)))),
IF(CurveFitting!$N$9="1/SD²",IF(A397="","",_xlfn.VAR.S(IF($B$1:$B$1002=A397,$C$1:$C$1002))),
IF(CurveFitting!$N$9="None",IF(A397&lt;&gt;"",1,""),"")))</f>
        <v/>
      </c>
      <c r="AA397" t="str">
        <f t="shared" si="6"/>
        <v/>
      </c>
    </row>
    <row r="398" spans="4:27" x14ac:dyDescent="0.25">
      <c r="D398" t="str" cm="1">
        <f t="array" ref="D398">IF(OR(CurveFitting!$N$9="1/y²",CurveFitting!$N$9="1/y"),
IF(A398="","",AVERAGE(IF($B$1:$B$1002=A398,ABS($C$1:$C$1002)))),
IF(CurveFitting!$N$9="1/SD²",IF(A398="","",_xlfn.VAR.S(IF($B$1:$B$1002=A398,$C$1:$C$1002))),
IF(CurveFitting!$N$9="None",IF(A398&lt;&gt;"",1,""),"")))</f>
        <v/>
      </c>
      <c r="AA398" t="str">
        <f t="shared" si="6"/>
        <v/>
      </c>
    </row>
    <row r="399" spans="4:27" x14ac:dyDescent="0.25">
      <c r="D399" t="str" cm="1">
        <f t="array" ref="D399">IF(OR(CurveFitting!$N$9="1/y²",CurveFitting!$N$9="1/y"),
IF(A399="","",AVERAGE(IF($B$1:$B$1002=A399,ABS($C$1:$C$1002)))),
IF(CurveFitting!$N$9="1/SD²",IF(A399="","",_xlfn.VAR.S(IF($B$1:$B$1002=A399,$C$1:$C$1002))),
IF(CurveFitting!$N$9="None",IF(A399&lt;&gt;"",1,""),"")))</f>
        <v/>
      </c>
      <c r="AA399" t="str">
        <f t="shared" si="6"/>
        <v/>
      </c>
    </row>
    <row r="400" spans="4:27" x14ac:dyDescent="0.25">
      <c r="D400" t="str" cm="1">
        <f t="array" ref="D400">IF(OR(CurveFitting!$N$9="1/y²",CurveFitting!$N$9="1/y"),
IF(A400="","",AVERAGE(IF($B$1:$B$1002=A400,ABS($C$1:$C$1002)))),
IF(CurveFitting!$N$9="1/SD²",IF(A400="","",_xlfn.VAR.S(IF($B$1:$B$1002=A400,$C$1:$C$1002))),
IF(CurveFitting!$N$9="None",IF(A400&lt;&gt;"",1,""),"")))</f>
        <v/>
      </c>
      <c r="AA400" t="str">
        <f t="shared" si="6"/>
        <v/>
      </c>
    </row>
    <row r="401" spans="4:27" x14ac:dyDescent="0.25">
      <c r="D401" t="str" cm="1">
        <f t="array" ref="D401">IF(OR(CurveFitting!$N$9="1/y²",CurveFitting!$N$9="1/y"),
IF(A401="","",AVERAGE(IF($B$1:$B$1002=A401,ABS($C$1:$C$1002)))),
IF(CurveFitting!$N$9="1/SD²",IF(A401="","",_xlfn.VAR.S(IF($B$1:$B$1002=A401,$C$1:$C$1002))),
IF(CurveFitting!$N$9="None",IF(A401&lt;&gt;"",1,""),"")))</f>
        <v/>
      </c>
      <c r="AA401" t="str">
        <f t="shared" si="6"/>
        <v/>
      </c>
    </row>
    <row r="402" spans="4:27" x14ac:dyDescent="0.25">
      <c r="D402" t="str" cm="1">
        <f t="array" ref="D402">IF(OR(CurveFitting!$N$9="1/y²",CurveFitting!$N$9="1/y"),
IF(A402="","",AVERAGE(IF($B$1:$B$1002=A402,ABS($C$1:$C$1002)))),
IF(CurveFitting!$N$9="1/SD²",IF(A402="","",_xlfn.VAR.S(IF($B$1:$B$1002=A402,$C$1:$C$1002))),
IF(CurveFitting!$N$9="None",IF(A402&lt;&gt;"",1,""),"")))</f>
        <v/>
      </c>
      <c r="AA402" t="str">
        <f t="shared" si="6"/>
        <v/>
      </c>
    </row>
    <row r="403" spans="4:27" x14ac:dyDescent="0.25">
      <c r="D403" t="str" cm="1">
        <f t="array" ref="D403">IF(OR(CurveFitting!$N$9="1/y²",CurveFitting!$N$9="1/y"),
IF(A403="","",AVERAGE(IF($B$1:$B$1002=A403,ABS($C$1:$C$1002)))),
IF(CurveFitting!$N$9="1/SD²",IF(A403="","",_xlfn.VAR.S(IF($B$1:$B$1002=A403,$C$1:$C$1002))),
IF(CurveFitting!$N$9="None",IF(A403&lt;&gt;"",1,""),"")))</f>
        <v/>
      </c>
      <c r="AA403" t="str">
        <f t="shared" si="6"/>
        <v/>
      </c>
    </row>
    <row r="404" spans="4:27" x14ac:dyDescent="0.25">
      <c r="D404" t="str" cm="1">
        <f t="array" ref="D404">IF(OR(CurveFitting!$N$9="1/y²",CurveFitting!$N$9="1/y"),
IF(A404="","",AVERAGE(IF($B$1:$B$1002=A404,ABS($C$1:$C$1002)))),
IF(CurveFitting!$N$9="1/SD²",IF(A404="","",_xlfn.VAR.S(IF($B$1:$B$1002=A404,$C$1:$C$1002))),
IF(CurveFitting!$N$9="None",IF(A404&lt;&gt;"",1,""),"")))</f>
        <v/>
      </c>
      <c r="AA404" t="str">
        <f t="shared" si="6"/>
        <v/>
      </c>
    </row>
    <row r="405" spans="4:27" x14ac:dyDescent="0.25">
      <c r="D405" t="str" cm="1">
        <f t="array" ref="D405">IF(OR(CurveFitting!$N$9="1/y²",CurveFitting!$N$9="1/y"),
IF(A405="","",AVERAGE(IF($B$1:$B$1002=A405,ABS($C$1:$C$1002)))),
IF(CurveFitting!$N$9="1/SD²",IF(A405="","",_xlfn.VAR.S(IF($B$1:$B$1002=A405,$C$1:$C$1002))),
IF(CurveFitting!$N$9="None",IF(A405&lt;&gt;"",1,""),"")))</f>
        <v/>
      </c>
      <c r="AA405" t="str">
        <f t="shared" si="6"/>
        <v/>
      </c>
    </row>
    <row r="406" spans="4:27" x14ac:dyDescent="0.25">
      <c r="D406" t="str" cm="1">
        <f t="array" ref="D406">IF(OR(CurveFitting!$N$9="1/y²",CurveFitting!$N$9="1/y"),
IF(A406="","",AVERAGE(IF($B$1:$B$1002=A406,ABS($C$1:$C$1002)))),
IF(CurveFitting!$N$9="1/SD²",IF(A406="","",_xlfn.VAR.S(IF($B$1:$B$1002=A406,$C$1:$C$1002))),
IF(CurveFitting!$N$9="None",IF(A406&lt;&gt;"",1,""),"")))</f>
        <v/>
      </c>
      <c r="AA406" t="str">
        <f t="shared" si="6"/>
        <v/>
      </c>
    </row>
    <row r="407" spans="4:27" x14ac:dyDescent="0.25">
      <c r="D407" t="str" cm="1">
        <f t="array" ref="D407">IF(OR(CurveFitting!$N$9="1/y²",CurveFitting!$N$9="1/y"),
IF(A407="","",AVERAGE(IF($B$1:$B$1002=A407,ABS($C$1:$C$1002)))),
IF(CurveFitting!$N$9="1/SD²",IF(A407="","",_xlfn.VAR.S(IF($B$1:$B$1002=A407,$C$1:$C$1002))),
IF(CurveFitting!$N$9="None",IF(A407&lt;&gt;"",1,""),"")))</f>
        <v/>
      </c>
      <c r="AA407" t="str">
        <f t="shared" si="6"/>
        <v/>
      </c>
    </row>
    <row r="408" spans="4:27" x14ac:dyDescent="0.25">
      <c r="D408" t="str" cm="1">
        <f t="array" ref="D408">IF(OR(CurveFitting!$N$9="1/y²",CurveFitting!$N$9="1/y"),
IF(A408="","",AVERAGE(IF($B$1:$B$1002=A408,ABS($C$1:$C$1002)))),
IF(CurveFitting!$N$9="1/SD²",IF(A408="","",_xlfn.VAR.S(IF($B$1:$B$1002=A408,$C$1:$C$1002))),
IF(CurveFitting!$N$9="None",IF(A408&lt;&gt;"",1,""),"")))</f>
        <v/>
      </c>
      <c r="AA408" t="str">
        <f t="shared" si="6"/>
        <v/>
      </c>
    </row>
    <row r="409" spans="4:27" x14ac:dyDescent="0.25">
      <c r="D409" t="str" cm="1">
        <f t="array" ref="D409">IF(OR(CurveFitting!$N$9="1/y²",CurveFitting!$N$9="1/y"),
IF(A409="","",AVERAGE(IF($B$1:$B$1002=A409,ABS($C$1:$C$1002)))),
IF(CurveFitting!$N$9="1/SD²",IF(A409="","",_xlfn.VAR.S(IF($B$1:$B$1002=A409,$C$1:$C$1002))),
IF(CurveFitting!$N$9="None",IF(A409&lt;&gt;"",1,""),"")))</f>
        <v/>
      </c>
      <c r="AA409" t="str">
        <f t="shared" si="6"/>
        <v/>
      </c>
    </row>
    <row r="410" spans="4:27" x14ac:dyDescent="0.25">
      <c r="D410" t="str" cm="1">
        <f t="array" ref="D410">IF(OR(CurveFitting!$N$9="1/y²",CurveFitting!$N$9="1/y"),
IF(A410="","",AVERAGE(IF($B$1:$B$1002=A410,ABS($C$1:$C$1002)))),
IF(CurveFitting!$N$9="1/SD²",IF(A410="","",_xlfn.VAR.S(IF($B$1:$B$1002=A410,$C$1:$C$1002))),
IF(CurveFitting!$N$9="None",IF(A410&lt;&gt;"",1,""),"")))</f>
        <v/>
      </c>
      <c r="AA410" t="str">
        <f t="shared" si="6"/>
        <v/>
      </c>
    </row>
    <row r="411" spans="4:27" x14ac:dyDescent="0.25">
      <c r="D411" t="str" cm="1">
        <f t="array" ref="D411">IF(OR(CurveFitting!$N$9="1/y²",CurveFitting!$N$9="1/y"),
IF(A411="","",AVERAGE(IF($B$1:$B$1002=A411,ABS($C$1:$C$1002)))),
IF(CurveFitting!$N$9="1/SD²",IF(A411="","",_xlfn.VAR.S(IF($B$1:$B$1002=A411,$C$1:$C$1002))),
IF(CurveFitting!$N$9="None",IF(A411&lt;&gt;"",1,""),"")))</f>
        <v/>
      </c>
      <c r="AA411" t="str">
        <f t="shared" si="6"/>
        <v/>
      </c>
    </row>
    <row r="412" spans="4:27" x14ac:dyDescent="0.25">
      <c r="D412" t="str" cm="1">
        <f t="array" ref="D412">IF(OR(CurveFitting!$N$9="1/y²",CurveFitting!$N$9="1/y"),
IF(A412="","",AVERAGE(IF($B$1:$B$1002=A412,ABS($C$1:$C$1002)))),
IF(CurveFitting!$N$9="1/SD²",IF(A412="","",_xlfn.VAR.S(IF($B$1:$B$1002=A412,$C$1:$C$1002))),
IF(CurveFitting!$N$9="None",IF(A412&lt;&gt;"",1,""),"")))</f>
        <v/>
      </c>
      <c r="AA412" t="str">
        <f t="shared" si="6"/>
        <v/>
      </c>
    </row>
    <row r="413" spans="4:27" x14ac:dyDescent="0.25">
      <c r="D413" t="str" cm="1">
        <f t="array" ref="D413">IF(OR(CurveFitting!$N$9="1/y²",CurveFitting!$N$9="1/y"),
IF(A413="","",AVERAGE(IF($B$1:$B$1002=A413,ABS($C$1:$C$1002)))),
IF(CurveFitting!$N$9="1/SD²",IF(A413="","",_xlfn.VAR.S(IF($B$1:$B$1002=A413,$C$1:$C$1002))),
IF(CurveFitting!$N$9="None",IF(A413&lt;&gt;"",1,""),"")))</f>
        <v/>
      </c>
      <c r="AA413" t="str">
        <f t="shared" si="6"/>
        <v/>
      </c>
    </row>
    <row r="414" spans="4:27" x14ac:dyDescent="0.25">
      <c r="D414" t="str" cm="1">
        <f t="array" ref="D414">IF(OR(CurveFitting!$N$9="1/y²",CurveFitting!$N$9="1/y"),
IF(A414="","",AVERAGE(IF($B$1:$B$1002=A414,ABS($C$1:$C$1002)))),
IF(CurveFitting!$N$9="1/SD²",IF(A414="","",_xlfn.VAR.S(IF($B$1:$B$1002=A414,$C$1:$C$1002))),
IF(CurveFitting!$N$9="None",IF(A414&lt;&gt;"",1,""),"")))</f>
        <v/>
      </c>
      <c r="AA414" t="str">
        <f t="shared" si="6"/>
        <v/>
      </c>
    </row>
    <row r="415" spans="4:27" x14ac:dyDescent="0.25">
      <c r="D415" t="str" cm="1">
        <f t="array" ref="D415">IF(OR(CurveFitting!$N$9="1/y²",CurveFitting!$N$9="1/y"),
IF(A415="","",AVERAGE(IF($B$1:$B$1002=A415,ABS($C$1:$C$1002)))),
IF(CurveFitting!$N$9="1/SD²",IF(A415="","",_xlfn.VAR.S(IF($B$1:$B$1002=A415,$C$1:$C$1002))),
IF(CurveFitting!$N$9="None",IF(A415&lt;&gt;"",1,""),"")))</f>
        <v/>
      </c>
      <c r="AA415" t="str">
        <f t="shared" si="6"/>
        <v/>
      </c>
    </row>
    <row r="416" spans="4:27" x14ac:dyDescent="0.25">
      <c r="D416" t="str" cm="1">
        <f t="array" ref="D416">IF(OR(CurveFitting!$N$9="1/y²",CurveFitting!$N$9="1/y"),
IF(A416="","",AVERAGE(IF($B$1:$B$1002=A416,ABS($C$1:$C$1002)))),
IF(CurveFitting!$N$9="1/SD²",IF(A416="","",_xlfn.VAR.S(IF($B$1:$B$1002=A416,$C$1:$C$1002))),
IF(CurveFitting!$N$9="None",IF(A416&lt;&gt;"",1,""),"")))</f>
        <v/>
      </c>
      <c r="AA416" t="str">
        <f t="shared" si="6"/>
        <v/>
      </c>
    </row>
    <row r="417" spans="4:27" x14ac:dyDescent="0.25">
      <c r="D417" t="str" cm="1">
        <f t="array" ref="D417">IF(OR(CurveFitting!$N$9="1/y²",CurveFitting!$N$9="1/y"),
IF(A417="","",AVERAGE(IF($B$1:$B$1002=A417,ABS($C$1:$C$1002)))),
IF(CurveFitting!$N$9="1/SD²",IF(A417="","",_xlfn.VAR.S(IF($B$1:$B$1002=A417,$C$1:$C$1002))),
IF(CurveFitting!$N$9="None",IF(A417&lt;&gt;"",1,""),"")))</f>
        <v/>
      </c>
      <c r="AA417" t="str">
        <f t="shared" si="6"/>
        <v/>
      </c>
    </row>
    <row r="418" spans="4:27" x14ac:dyDescent="0.25">
      <c r="D418" t="str" cm="1">
        <f t="array" ref="D418">IF(OR(CurveFitting!$N$9="1/y²",CurveFitting!$N$9="1/y"),
IF(A418="","",AVERAGE(IF($B$1:$B$1002=A418,ABS($C$1:$C$1002)))),
IF(CurveFitting!$N$9="1/SD²",IF(A418="","",_xlfn.VAR.S(IF($B$1:$B$1002=A418,$C$1:$C$1002))),
IF(CurveFitting!$N$9="None",IF(A418&lt;&gt;"",1,""),"")))</f>
        <v/>
      </c>
      <c r="AA418" t="str">
        <f t="shared" si="6"/>
        <v/>
      </c>
    </row>
    <row r="419" spans="4:27" x14ac:dyDescent="0.25">
      <c r="D419" t="str" cm="1">
        <f t="array" ref="D419">IF(OR(CurveFitting!$N$9="1/y²",CurveFitting!$N$9="1/y"),
IF(A419="","",AVERAGE(IF($B$1:$B$1002=A419,ABS($C$1:$C$1002)))),
IF(CurveFitting!$N$9="1/SD²",IF(A419="","",_xlfn.VAR.S(IF($B$1:$B$1002=A419,$C$1:$C$1002))),
IF(CurveFitting!$N$9="None",IF(A419&lt;&gt;"",1,""),"")))</f>
        <v/>
      </c>
      <c r="AA419" t="str">
        <f t="shared" si="6"/>
        <v/>
      </c>
    </row>
    <row r="420" spans="4:27" x14ac:dyDescent="0.25">
      <c r="D420" t="str" cm="1">
        <f t="array" ref="D420">IF(OR(CurveFitting!$N$9="1/y²",CurveFitting!$N$9="1/y"),
IF(A420="","",AVERAGE(IF($B$1:$B$1002=A420,ABS($C$1:$C$1002)))),
IF(CurveFitting!$N$9="1/SD²",IF(A420="","",_xlfn.VAR.S(IF($B$1:$B$1002=A420,$C$1:$C$1002))),
IF(CurveFitting!$N$9="None",IF(A420&lt;&gt;"",1,""),"")))</f>
        <v/>
      </c>
      <c r="AA420" t="str">
        <f t="shared" si="6"/>
        <v/>
      </c>
    </row>
    <row r="421" spans="4:27" x14ac:dyDescent="0.25">
      <c r="D421" t="str" cm="1">
        <f t="array" ref="D421">IF(OR(CurveFitting!$N$9="1/y²",CurveFitting!$N$9="1/y"),
IF(A421="","",AVERAGE(IF($B$1:$B$1002=A421,ABS($C$1:$C$1002)))),
IF(CurveFitting!$N$9="1/SD²",IF(A421="","",_xlfn.VAR.S(IF($B$1:$B$1002=A421,$C$1:$C$1002))),
IF(CurveFitting!$N$9="None",IF(A421&lt;&gt;"",1,""),"")))</f>
        <v/>
      </c>
      <c r="AA421" t="str">
        <f t="shared" si="6"/>
        <v/>
      </c>
    </row>
    <row r="422" spans="4:27" x14ac:dyDescent="0.25">
      <c r="D422" t="str" cm="1">
        <f t="array" ref="D422">IF(OR(CurveFitting!$N$9="1/y²",CurveFitting!$N$9="1/y"),
IF(A422="","",AVERAGE(IF($B$1:$B$1002=A422,ABS($C$1:$C$1002)))),
IF(CurveFitting!$N$9="1/SD²",IF(A422="","",_xlfn.VAR.S(IF($B$1:$B$1002=A422,$C$1:$C$1002))),
IF(CurveFitting!$N$9="None",IF(A422&lt;&gt;"",1,""),"")))</f>
        <v/>
      </c>
      <c r="AA422" t="str">
        <f t="shared" si="6"/>
        <v/>
      </c>
    </row>
    <row r="423" spans="4:27" x14ac:dyDescent="0.25">
      <c r="D423" t="str" cm="1">
        <f t="array" ref="D423">IF(OR(CurveFitting!$N$9="1/y²",CurveFitting!$N$9="1/y"),
IF(A423="","",AVERAGE(IF($B$1:$B$1002=A423,ABS($C$1:$C$1002)))),
IF(CurveFitting!$N$9="1/SD²",IF(A423="","",_xlfn.VAR.S(IF($B$1:$B$1002=A423,$C$1:$C$1002))),
IF(CurveFitting!$N$9="None",IF(A423&lt;&gt;"",1,""),"")))</f>
        <v/>
      </c>
      <c r="AA423" t="str">
        <f t="shared" si="6"/>
        <v/>
      </c>
    </row>
    <row r="424" spans="4:27" x14ac:dyDescent="0.25">
      <c r="D424" t="str" cm="1">
        <f t="array" ref="D424">IF(OR(CurveFitting!$N$9="1/y²",CurveFitting!$N$9="1/y"),
IF(A424="","",AVERAGE(IF($B$1:$B$1002=A424,ABS($C$1:$C$1002)))),
IF(CurveFitting!$N$9="1/SD²",IF(A424="","",_xlfn.VAR.S(IF($B$1:$B$1002=A424,$C$1:$C$1002))),
IF(CurveFitting!$N$9="None",IF(A424&lt;&gt;"",1,""),"")))</f>
        <v/>
      </c>
      <c r="AA424" t="str">
        <f t="shared" si="6"/>
        <v/>
      </c>
    </row>
    <row r="425" spans="4:27" x14ac:dyDescent="0.25">
      <c r="D425" t="str" cm="1">
        <f t="array" ref="D425">IF(OR(CurveFitting!$N$9="1/y²",CurveFitting!$N$9="1/y"),
IF(A425="","",AVERAGE(IF($B$1:$B$1002=A425,ABS($C$1:$C$1002)))),
IF(CurveFitting!$N$9="1/SD²",IF(A425="","",_xlfn.VAR.S(IF($B$1:$B$1002=A425,$C$1:$C$1002))),
IF(CurveFitting!$N$9="None",IF(A425&lt;&gt;"",1,""),"")))</f>
        <v/>
      </c>
      <c r="AA425" t="str">
        <f t="shared" si="6"/>
        <v/>
      </c>
    </row>
    <row r="426" spans="4:27" x14ac:dyDescent="0.25">
      <c r="D426" t="str" cm="1">
        <f t="array" ref="D426">IF(OR(CurveFitting!$N$9="1/y²",CurveFitting!$N$9="1/y"),
IF(A426="","",AVERAGE(IF($B$1:$B$1002=A426,ABS($C$1:$C$1002)))),
IF(CurveFitting!$N$9="1/SD²",IF(A426="","",_xlfn.VAR.S(IF($B$1:$B$1002=A426,$C$1:$C$1002))),
IF(CurveFitting!$N$9="None",IF(A426&lt;&gt;"",1,""),"")))</f>
        <v/>
      </c>
      <c r="AA426" t="str">
        <f t="shared" si="6"/>
        <v/>
      </c>
    </row>
    <row r="427" spans="4:27" x14ac:dyDescent="0.25">
      <c r="D427" t="str" cm="1">
        <f t="array" ref="D427">IF(OR(CurveFitting!$N$9="1/y²",CurveFitting!$N$9="1/y"),
IF(A427="","",AVERAGE(IF($B$1:$B$1002=A427,ABS($C$1:$C$1002)))),
IF(CurveFitting!$N$9="1/SD²",IF(A427="","",_xlfn.VAR.S(IF($B$1:$B$1002=A427,$C$1:$C$1002))),
IF(CurveFitting!$N$9="None",IF(A427&lt;&gt;"",1,""),"")))</f>
        <v/>
      </c>
      <c r="AA427" t="str">
        <f t="shared" si="6"/>
        <v/>
      </c>
    </row>
    <row r="428" spans="4:27" x14ac:dyDescent="0.25">
      <c r="D428" t="str" cm="1">
        <f t="array" ref="D428">IF(OR(CurveFitting!$N$9="1/y²",CurveFitting!$N$9="1/y"),
IF(A428="","",AVERAGE(IF($B$1:$B$1002=A428,ABS($C$1:$C$1002)))),
IF(CurveFitting!$N$9="1/SD²",IF(A428="","",_xlfn.VAR.S(IF($B$1:$B$1002=A428,$C$1:$C$1002))),
IF(CurveFitting!$N$9="None",IF(A428&lt;&gt;"",1,""),"")))</f>
        <v/>
      </c>
      <c r="AA428" t="str">
        <f t="shared" si="6"/>
        <v/>
      </c>
    </row>
    <row r="429" spans="4:27" x14ac:dyDescent="0.25">
      <c r="D429" t="str" cm="1">
        <f t="array" ref="D429">IF(OR(CurveFitting!$N$9="1/y²",CurveFitting!$N$9="1/y"),
IF(A429="","",AVERAGE(IF($B$1:$B$1002=A429,ABS($C$1:$C$1002)))),
IF(CurveFitting!$N$9="1/SD²",IF(A429="","",_xlfn.VAR.S(IF($B$1:$B$1002=A429,$C$1:$C$1002))),
IF(CurveFitting!$N$9="None",IF(A429&lt;&gt;"",1,""),"")))</f>
        <v/>
      </c>
      <c r="AA429" t="str">
        <f t="shared" si="6"/>
        <v/>
      </c>
    </row>
    <row r="430" spans="4:27" x14ac:dyDescent="0.25">
      <c r="D430" t="str" cm="1">
        <f t="array" ref="D430">IF(OR(CurveFitting!$N$9="1/y²",CurveFitting!$N$9="1/y"),
IF(A430="","",AVERAGE(IF($B$1:$B$1002=A430,ABS($C$1:$C$1002)))),
IF(CurveFitting!$N$9="1/SD²",IF(A430="","",_xlfn.VAR.S(IF($B$1:$B$1002=A430,$C$1:$C$1002))),
IF(CurveFitting!$N$9="None",IF(A430&lt;&gt;"",1,""),"")))</f>
        <v/>
      </c>
      <c r="AA430" t="str">
        <f t="shared" si="6"/>
        <v/>
      </c>
    </row>
    <row r="431" spans="4:27" x14ac:dyDescent="0.25">
      <c r="D431" t="str" cm="1">
        <f t="array" ref="D431">IF(OR(CurveFitting!$N$9="1/y²",CurveFitting!$N$9="1/y"),
IF(A431="","",AVERAGE(IF($B$1:$B$1002=A431,ABS($C$1:$C$1002)))),
IF(CurveFitting!$N$9="1/SD²",IF(A431="","",_xlfn.VAR.S(IF($B$1:$B$1002=A431,$C$1:$C$1002))),
IF(CurveFitting!$N$9="None",IF(A431&lt;&gt;"",1,""),"")))</f>
        <v/>
      </c>
      <c r="AA431" t="str">
        <f t="shared" si="6"/>
        <v/>
      </c>
    </row>
    <row r="432" spans="4:27" x14ac:dyDescent="0.25">
      <c r="D432" t="str" cm="1">
        <f t="array" ref="D432">IF(OR(CurveFitting!$N$9="1/y²",CurveFitting!$N$9="1/y"),
IF(A432="","",AVERAGE(IF($B$1:$B$1002=A432,ABS($C$1:$C$1002)))),
IF(CurveFitting!$N$9="1/SD²",IF(A432="","",_xlfn.VAR.S(IF($B$1:$B$1002=A432,$C$1:$C$1002))),
IF(CurveFitting!$N$9="None",IF(A432&lt;&gt;"",1,""),"")))</f>
        <v/>
      </c>
      <c r="AA432" t="str">
        <f t="shared" si="6"/>
        <v/>
      </c>
    </row>
    <row r="433" spans="4:27" x14ac:dyDescent="0.25">
      <c r="D433" t="str" cm="1">
        <f t="array" ref="D433">IF(OR(CurveFitting!$N$9="1/y²",CurveFitting!$N$9="1/y"),
IF(A433="","",AVERAGE(IF($B$1:$B$1002=A433,ABS($C$1:$C$1002)))),
IF(CurveFitting!$N$9="1/SD²",IF(A433="","",_xlfn.VAR.S(IF($B$1:$B$1002=A433,$C$1:$C$1002))),
IF(CurveFitting!$N$9="None",IF(A433&lt;&gt;"",1,""),"")))</f>
        <v/>
      </c>
      <c r="AA433" t="str">
        <f t="shared" si="6"/>
        <v/>
      </c>
    </row>
    <row r="434" spans="4:27" x14ac:dyDescent="0.25">
      <c r="D434" t="str" cm="1">
        <f t="array" ref="D434">IF(OR(CurveFitting!$N$9="1/y²",CurveFitting!$N$9="1/y"),
IF(A434="","",AVERAGE(IF($B$1:$B$1002=A434,ABS($C$1:$C$1002)))),
IF(CurveFitting!$N$9="1/SD²",IF(A434="","",_xlfn.VAR.S(IF($B$1:$B$1002=A434,$C$1:$C$1002))),
IF(CurveFitting!$N$9="None",IF(A434&lt;&gt;"",1,""),"")))</f>
        <v/>
      </c>
      <c r="AA434" t="str">
        <f t="shared" si="6"/>
        <v/>
      </c>
    </row>
    <row r="435" spans="4:27" x14ac:dyDescent="0.25">
      <c r="D435" t="str" cm="1">
        <f t="array" ref="D435">IF(OR(CurveFitting!$N$9="1/y²",CurveFitting!$N$9="1/y"),
IF(A435="","",AVERAGE(IF($B$1:$B$1002=A435,ABS($C$1:$C$1002)))),
IF(CurveFitting!$N$9="1/SD²",IF(A435="","",_xlfn.VAR.S(IF($B$1:$B$1002=A435,$C$1:$C$1002))),
IF(CurveFitting!$N$9="None",IF(A435&lt;&gt;"",1,""),"")))</f>
        <v/>
      </c>
      <c r="AA435" t="str">
        <f t="shared" si="6"/>
        <v/>
      </c>
    </row>
    <row r="436" spans="4:27" x14ac:dyDescent="0.25">
      <c r="D436" t="str" cm="1">
        <f t="array" ref="D436">IF(OR(CurveFitting!$N$9="1/y²",CurveFitting!$N$9="1/y"),
IF(A436="","",AVERAGE(IF($B$1:$B$1002=A436,ABS($C$1:$C$1002)))),
IF(CurveFitting!$N$9="1/SD²",IF(A436="","",_xlfn.VAR.S(IF($B$1:$B$1002=A436,$C$1:$C$1002))),
IF(CurveFitting!$N$9="None",IF(A436&lt;&gt;"",1,""),"")))</f>
        <v/>
      </c>
      <c r="AA436" t="str">
        <f t="shared" si="6"/>
        <v/>
      </c>
    </row>
    <row r="437" spans="4:27" x14ac:dyDescent="0.25">
      <c r="D437" t="str" cm="1">
        <f t="array" ref="D437">IF(OR(CurveFitting!$N$9="1/y²",CurveFitting!$N$9="1/y"),
IF(A437="","",AVERAGE(IF($B$1:$B$1002=A437,ABS($C$1:$C$1002)))),
IF(CurveFitting!$N$9="1/SD²",IF(A437="","",_xlfn.VAR.S(IF($B$1:$B$1002=A437,$C$1:$C$1002))),
IF(CurveFitting!$N$9="None",IF(A437&lt;&gt;"",1,""),"")))</f>
        <v/>
      </c>
      <c r="AA437" t="str">
        <f t="shared" si="6"/>
        <v/>
      </c>
    </row>
    <row r="438" spans="4:27" x14ac:dyDescent="0.25">
      <c r="D438" t="str" cm="1">
        <f t="array" ref="D438">IF(OR(CurveFitting!$N$9="1/y²",CurveFitting!$N$9="1/y"),
IF(A438="","",AVERAGE(IF($B$1:$B$1002=A438,ABS($C$1:$C$1002)))),
IF(CurveFitting!$N$9="1/SD²",IF(A438="","",_xlfn.VAR.S(IF($B$1:$B$1002=A438,$C$1:$C$1002))),
IF(CurveFitting!$N$9="None",IF(A438&lt;&gt;"",1,""),"")))</f>
        <v/>
      </c>
      <c r="AA438" t="str">
        <f t="shared" si="6"/>
        <v/>
      </c>
    </row>
    <row r="439" spans="4:27" x14ac:dyDescent="0.25">
      <c r="D439" t="str" cm="1">
        <f t="array" ref="D439">IF(OR(CurveFitting!$N$9="1/y²",CurveFitting!$N$9="1/y"),
IF(A439="","",AVERAGE(IF($B$1:$B$1002=A439,ABS($C$1:$C$1002)))),
IF(CurveFitting!$N$9="1/SD²",IF(A439="","",_xlfn.VAR.S(IF($B$1:$B$1002=A439,$C$1:$C$1002))),
IF(CurveFitting!$N$9="None",IF(A439&lt;&gt;"",1,""),"")))</f>
        <v/>
      </c>
      <c r="AA439" t="str">
        <f t="shared" si="6"/>
        <v/>
      </c>
    </row>
    <row r="440" spans="4:27" x14ac:dyDescent="0.25">
      <c r="D440" t="str" cm="1">
        <f t="array" ref="D440">IF(OR(CurveFitting!$N$9="1/y²",CurveFitting!$N$9="1/y"),
IF(A440="","",AVERAGE(IF($B$1:$B$1002=A440,ABS($C$1:$C$1002)))),
IF(CurveFitting!$N$9="1/SD²",IF(A440="","",_xlfn.VAR.S(IF($B$1:$B$1002=A440,$C$1:$C$1002))),
IF(CurveFitting!$N$9="None",IF(A440&lt;&gt;"",1,""),"")))</f>
        <v/>
      </c>
      <c r="AA440" t="str">
        <f t="shared" si="6"/>
        <v/>
      </c>
    </row>
    <row r="441" spans="4:27" x14ac:dyDescent="0.25">
      <c r="D441" t="str" cm="1">
        <f t="array" ref="D441">IF(OR(CurveFitting!$N$9="1/y²",CurveFitting!$N$9="1/y"),
IF(A441="","",AVERAGE(IF($B$1:$B$1002=A441,ABS($C$1:$C$1002)))),
IF(CurveFitting!$N$9="1/SD²",IF(A441="","",_xlfn.VAR.S(IF($B$1:$B$1002=A441,$C$1:$C$1002))),
IF(CurveFitting!$N$9="None",IF(A441&lt;&gt;"",1,""),"")))</f>
        <v/>
      </c>
      <c r="AA441" t="str">
        <f t="shared" si="6"/>
        <v/>
      </c>
    </row>
    <row r="442" spans="4:27" x14ac:dyDescent="0.25">
      <c r="D442" t="str" cm="1">
        <f t="array" ref="D442">IF(OR(CurveFitting!$N$9="1/y²",CurveFitting!$N$9="1/y"),
IF(A442="","",AVERAGE(IF($B$1:$B$1002=A442,ABS($C$1:$C$1002)))),
IF(CurveFitting!$N$9="1/SD²",IF(A442="","",_xlfn.VAR.S(IF($B$1:$B$1002=A442,$C$1:$C$1002))),
IF(CurveFitting!$N$9="None",IF(A442&lt;&gt;"",1,""),"")))</f>
        <v/>
      </c>
      <c r="AA442" t="str">
        <f t="shared" si="6"/>
        <v/>
      </c>
    </row>
    <row r="443" spans="4:27" x14ac:dyDescent="0.25">
      <c r="D443" t="str" cm="1">
        <f t="array" ref="D443">IF(OR(CurveFitting!$N$9="1/y²",CurveFitting!$N$9="1/y"),
IF(A443="","",AVERAGE(IF($B$1:$B$1002=A443,ABS($C$1:$C$1002)))),
IF(CurveFitting!$N$9="1/SD²",IF(A443="","",_xlfn.VAR.S(IF($B$1:$B$1002=A443,$C$1:$C$1002))),
IF(CurveFitting!$N$9="None",IF(A443&lt;&gt;"",1,""),"")))</f>
        <v/>
      </c>
      <c r="AA443" t="str">
        <f t="shared" si="6"/>
        <v/>
      </c>
    </row>
    <row r="444" spans="4:27" x14ac:dyDescent="0.25">
      <c r="D444" t="str" cm="1">
        <f t="array" ref="D444">IF(OR(CurveFitting!$N$9="1/y²",CurveFitting!$N$9="1/y"),
IF(A444="","",AVERAGE(IF($B$1:$B$1002=A444,ABS($C$1:$C$1002)))),
IF(CurveFitting!$N$9="1/SD²",IF(A444="","",_xlfn.VAR.S(IF($B$1:$B$1002=A444,$C$1:$C$1002))),
IF(CurveFitting!$N$9="None",IF(A444&lt;&gt;"",1,""),"")))</f>
        <v/>
      </c>
      <c r="AA444" t="str">
        <f t="shared" si="6"/>
        <v/>
      </c>
    </row>
    <row r="445" spans="4:27" x14ac:dyDescent="0.25">
      <c r="D445" t="str" cm="1">
        <f t="array" ref="D445">IF(OR(CurveFitting!$N$9="1/y²",CurveFitting!$N$9="1/y"),
IF(A445="","",AVERAGE(IF($B$1:$B$1002=A445,ABS($C$1:$C$1002)))),
IF(CurveFitting!$N$9="1/SD²",IF(A445="","",_xlfn.VAR.S(IF($B$1:$B$1002=A445,$C$1:$C$1002))),
IF(CurveFitting!$N$9="None",IF(A445&lt;&gt;"",1,""),"")))</f>
        <v/>
      </c>
      <c r="AA445" t="str">
        <f t="shared" si="6"/>
        <v/>
      </c>
    </row>
    <row r="446" spans="4:27" x14ac:dyDescent="0.25">
      <c r="D446" t="str" cm="1">
        <f t="array" ref="D446">IF(OR(CurveFitting!$N$9="1/y²",CurveFitting!$N$9="1/y"),
IF(A446="","",AVERAGE(IF($B$1:$B$1002=A446,ABS($C$1:$C$1002)))),
IF(CurveFitting!$N$9="1/SD²",IF(A446="","",_xlfn.VAR.S(IF($B$1:$B$1002=A446,$C$1:$C$1002))),
IF(CurveFitting!$N$9="None",IF(A446&lt;&gt;"",1,""),"")))</f>
        <v/>
      </c>
      <c r="AA446" t="str">
        <f t="shared" si="6"/>
        <v/>
      </c>
    </row>
    <row r="447" spans="4:27" x14ac:dyDescent="0.25">
      <c r="D447" t="str" cm="1">
        <f t="array" ref="D447">IF(OR(CurveFitting!$N$9="1/y²",CurveFitting!$N$9="1/y"),
IF(A447="","",AVERAGE(IF($B$1:$B$1002=A447,ABS($C$1:$C$1002)))),
IF(CurveFitting!$N$9="1/SD²",IF(A447="","",_xlfn.VAR.S(IF($B$1:$B$1002=A447,$C$1:$C$1002))),
IF(CurveFitting!$N$9="None",IF(A447&lt;&gt;"",1,""),"")))</f>
        <v/>
      </c>
      <c r="AA447" t="str">
        <f t="shared" si="6"/>
        <v/>
      </c>
    </row>
    <row r="448" spans="4:27" x14ac:dyDescent="0.25">
      <c r="D448" t="str" cm="1">
        <f t="array" ref="D448">IF(OR(CurveFitting!$N$9="1/y²",CurveFitting!$N$9="1/y"),
IF(A448="","",AVERAGE(IF($B$1:$B$1002=A448,ABS($C$1:$C$1002)))),
IF(CurveFitting!$N$9="1/SD²",IF(A448="","",_xlfn.VAR.S(IF($B$1:$B$1002=A448,$C$1:$C$1002))),
IF(CurveFitting!$N$9="None",IF(A448&lt;&gt;"",1,""),"")))</f>
        <v/>
      </c>
      <c r="AA448" t="str">
        <f t="shared" si="6"/>
        <v/>
      </c>
    </row>
    <row r="449" spans="4:27" x14ac:dyDescent="0.25">
      <c r="D449" t="str" cm="1">
        <f t="array" ref="D449">IF(OR(CurveFitting!$N$9="1/y²",CurveFitting!$N$9="1/y"),
IF(A449="","",AVERAGE(IF($B$1:$B$1002=A449,ABS($C$1:$C$1002)))),
IF(CurveFitting!$N$9="1/SD²",IF(A449="","",_xlfn.VAR.S(IF($B$1:$B$1002=A449,$C$1:$C$1002))),
IF(CurveFitting!$N$9="None",IF(A449&lt;&gt;"",1,""),"")))</f>
        <v/>
      </c>
      <c r="AA449" t="str">
        <f t="shared" si="6"/>
        <v/>
      </c>
    </row>
    <row r="450" spans="4:27" x14ac:dyDescent="0.25">
      <c r="D450" t="str" cm="1">
        <f t="array" ref="D450">IF(OR(CurveFitting!$N$9="1/y²",CurveFitting!$N$9="1/y"),
IF(A450="","",AVERAGE(IF($B$1:$B$1002=A450,ABS($C$1:$C$1002)))),
IF(CurveFitting!$N$9="1/SD²",IF(A450="","",_xlfn.VAR.S(IF($B$1:$B$1002=A450,$C$1:$C$1002))),
IF(CurveFitting!$N$9="None",IF(A450&lt;&gt;"",1,""),"")))</f>
        <v/>
      </c>
      <c r="AA450" t="str">
        <f t="shared" si="6"/>
        <v/>
      </c>
    </row>
    <row r="451" spans="4:27" x14ac:dyDescent="0.25">
      <c r="D451" t="str" cm="1">
        <f t="array" ref="D451">IF(OR(CurveFitting!$N$9="1/y²",CurveFitting!$N$9="1/y"),
IF(A451="","",AVERAGE(IF($B$1:$B$1002=A451,ABS($C$1:$C$1002)))),
IF(CurveFitting!$N$9="1/SD²",IF(A451="","",_xlfn.VAR.S(IF($B$1:$B$1002=A451,$C$1:$C$1002))),
IF(CurveFitting!$N$9="None",IF(A451&lt;&gt;"",1,""),"")))</f>
        <v/>
      </c>
      <c r="AA451" t="str">
        <f t="shared" si="6"/>
        <v/>
      </c>
    </row>
    <row r="452" spans="4:27" x14ac:dyDescent="0.25">
      <c r="D452" t="str" cm="1">
        <f t="array" ref="D452">IF(OR(CurveFitting!$N$9="1/y²",CurveFitting!$N$9="1/y"),
IF(A452="","",AVERAGE(IF($B$1:$B$1002=A452,ABS($C$1:$C$1002)))),
IF(CurveFitting!$N$9="1/SD²",IF(A452="","",_xlfn.VAR.S(IF($B$1:$B$1002=A452,$C$1:$C$1002))),
IF(CurveFitting!$N$9="None",IF(A452&lt;&gt;"",1,""),"")))</f>
        <v/>
      </c>
      <c r="AA452" t="str">
        <f t="shared" ref="AA452:AA515" si="7">IF(E452="","",SUM(E452:Z452))</f>
        <v/>
      </c>
    </row>
    <row r="453" spans="4:27" x14ac:dyDescent="0.25">
      <c r="D453" t="str" cm="1">
        <f t="array" ref="D453">IF(OR(CurveFitting!$N$9="1/y²",CurveFitting!$N$9="1/y"),
IF(A453="","",AVERAGE(IF($B$1:$B$1002=A453,ABS($C$1:$C$1002)))),
IF(CurveFitting!$N$9="1/SD²",IF(A453="","",_xlfn.VAR.S(IF($B$1:$B$1002=A453,$C$1:$C$1002))),
IF(CurveFitting!$N$9="None",IF(A453&lt;&gt;"",1,""),"")))</f>
        <v/>
      </c>
      <c r="AA453" t="str">
        <f t="shared" si="7"/>
        <v/>
      </c>
    </row>
    <row r="454" spans="4:27" x14ac:dyDescent="0.25">
      <c r="D454" t="str" cm="1">
        <f t="array" ref="D454">IF(OR(CurveFitting!$N$9="1/y²",CurveFitting!$N$9="1/y"),
IF(A454="","",AVERAGE(IF($B$1:$B$1002=A454,ABS($C$1:$C$1002)))),
IF(CurveFitting!$N$9="1/SD²",IF(A454="","",_xlfn.VAR.S(IF($B$1:$B$1002=A454,$C$1:$C$1002))),
IF(CurveFitting!$N$9="None",IF(A454&lt;&gt;"",1,""),"")))</f>
        <v/>
      </c>
      <c r="AA454" t="str">
        <f t="shared" si="7"/>
        <v/>
      </c>
    </row>
    <row r="455" spans="4:27" x14ac:dyDescent="0.25">
      <c r="D455" t="str" cm="1">
        <f t="array" ref="D455">IF(OR(CurveFitting!$N$9="1/y²",CurveFitting!$N$9="1/y"),
IF(A455="","",AVERAGE(IF($B$1:$B$1002=A455,ABS($C$1:$C$1002)))),
IF(CurveFitting!$N$9="1/SD²",IF(A455="","",_xlfn.VAR.S(IF($B$1:$B$1002=A455,$C$1:$C$1002))),
IF(CurveFitting!$N$9="None",IF(A455&lt;&gt;"",1,""),"")))</f>
        <v/>
      </c>
      <c r="AA455" t="str">
        <f t="shared" si="7"/>
        <v/>
      </c>
    </row>
    <row r="456" spans="4:27" x14ac:dyDescent="0.25">
      <c r="D456" t="str" cm="1">
        <f t="array" ref="D456">IF(OR(CurveFitting!$N$9="1/y²",CurveFitting!$N$9="1/y"),
IF(A456="","",AVERAGE(IF($B$1:$B$1002=A456,ABS($C$1:$C$1002)))),
IF(CurveFitting!$N$9="1/SD²",IF(A456="","",_xlfn.VAR.S(IF($B$1:$B$1002=A456,$C$1:$C$1002))),
IF(CurveFitting!$N$9="None",IF(A456&lt;&gt;"",1,""),"")))</f>
        <v/>
      </c>
      <c r="AA456" t="str">
        <f t="shared" si="7"/>
        <v/>
      </c>
    </row>
    <row r="457" spans="4:27" x14ac:dyDescent="0.25">
      <c r="D457" t="str" cm="1">
        <f t="array" ref="D457">IF(OR(CurveFitting!$N$9="1/y²",CurveFitting!$N$9="1/y"),
IF(A457="","",AVERAGE(IF($B$1:$B$1002=A457,ABS($C$1:$C$1002)))),
IF(CurveFitting!$N$9="1/SD²",IF(A457="","",_xlfn.VAR.S(IF($B$1:$B$1002=A457,$C$1:$C$1002))),
IF(CurveFitting!$N$9="None",IF(A457&lt;&gt;"",1,""),"")))</f>
        <v/>
      </c>
      <c r="AA457" t="str">
        <f t="shared" si="7"/>
        <v/>
      </c>
    </row>
    <row r="458" spans="4:27" x14ac:dyDescent="0.25">
      <c r="D458" t="str" cm="1">
        <f t="array" ref="D458">IF(OR(CurveFitting!$N$9="1/y²",CurveFitting!$N$9="1/y"),
IF(A458="","",AVERAGE(IF($B$1:$B$1002=A458,ABS($C$1:$C$1002)))),
IF(CurveFitting!$N$9="1/SD²",IF(A458="","",_xlfn.VAR.S(IF($B$1:$B$1002=A458,$C$1:$C$1002))),
IF(CurveFitting!$N$9="None",IF(A458&lt;&gt;"",1,""),"")))</f>
        <v/>
      </c>
      <c r="AA458" t="str">
        <f t="shared" si="7"/>
        <v/>
      </c>
    </row>
    <row r="459" spans="4:27" x14ac:dyDescent="0.25">
      <c r="D459" t="str" cm="1">
        <f t="array" ref="D459">IF(OR(CurveFitting!$N$9="1/y²",CurveFitting!$N$9="1/y"),
IF(A459="","",AVERAGE(IF($B$1:$B$1002=A459,ABS($C$1:$C$1002)))),
IF(CurveFitting!$N$9="1/SD²",IF(A459="","",_xlfn.VAR.S(IF($B$1:$B$1002=A459,$C$1:$C$1002))),
IF(CurveFitting!$N$9="None",IF(A459&lt;&gt;"",1,""),"")))</f>
        <v/>
      </c>
      <c r="AA459" t="str">
        <f t="shared" si="7"/>
        <v/>
      </c>
    </row>
    <row r="460" spans="4:27" x14ac:dyDescent="0.25">
      <c r="D460" t="str" cm="1">
        <f t="array" ref="D460">IF(OR(CurveFitting!$N$9="1/y²",CurveFitting!$N$9="1/y"),
IF(A460="","",AVERAGE(IF($B$1:$B$1002=A460,ABS($C$1:$C$1002)))),
IF(CurveFitting!$N$9="1/SD²",IF(A460="","",_xlfn.VAR.S(IF($B$1:$B$1002=A460,$C$1:$C$1002))),
IF(CurveFitting!$N$9="None",IF(A460&lt;&gt;"",1,""),"")))</f>
        <v/>
      </c>
      <c r="AA460" t="str">
        <f t="shared" si="7"/>
        <v/>
      </c>
    </row>
    <row r="461" spans="4:27" x14ac:dyDescent="0.25">
      <c r="D461" t="str" cm="1">
        <f t="array" ref="D461">IF(OR(CurveFitting!$N$9="1/y²",CurveFitting!$N$9="1/y"),
IF(A461="","",AVERAGE(IF($B$1:$B$1002=A461,ABS($C$1:$C$1002)))),
IF(CurveFitting!$N$9="1/SD²",IF(A461="","",_xlfn.VAR.S(IF($B$1:$B$1002=A461,$C$1:$C$1002))),
IF(CurveFitting!$N$9="None",IF(A461&lt;&gt;"",1,""),"")))</f>
        <v/>
      </c>
      <c r="AA461" t="str">
        <f t="shared" si="7"/>
        <v/>
      </c>
    </row>
    <row r="462" spans="4:27" x14ac:dyDescent="0.25">
      <c r="D462" t="str" cm="1">
        <f t="array" ref="D462">IF(OR(CurveFitting!$N$9="1/y²",CurveFitting!$N$9="1/y"),
IF(A462="","",AVERAGE(IF($B$1:$B$1002=A462,ABS($C$1:$C$1002)))),
IF(CurveFitting!$N$9="1/SD²",IF(A462="","",_xlfn.VAR.S(IF($B$1:$B$1002=A462,$C$1:$C$1002))),
IF(CurveFitting!$N$9="None",IF(A462&lt;&gt;"",1,""),"")))</f>
        <v/>
      </c>
      <c r="AA462" t="str">
        <f t="shared" si="7"/>
        <v/>
      </c>
    </row>
    <row r="463" spans="4:27" x14ac:dyDescent="0.25">
      <c r="D463" t="str" cm="1">
        <f t="array" ref="D463">IF(OR(CurveFitting!$N$9="1/y²",CurveFitting!$N$9="1/y"),
IF(A463="","",AVERAGE(IF($B$1:$B$1002=A463,ABS($C$1:$C$1002)))),
IF(CurveFitting!$N$9="1/SD²",IF(A463="","",_xlfn.VAR.S(IF($B$1:$B$1002=A463,$C$1:$C$1002))),
IF(CurveFitting!$N$9="None",IF(A463&lt;&gt;"",1,""),"")))</f>
        <v/>
      </c>
      <c r="AA463" t="str">
        <f t="shared" si="7"/>
        <v/>
      </c>
    </row>
    <row r="464" spans="4:27" x14ac:dyDescent="0.25">
      <c r="D464" t="str" cm="1">
        <f t="array" ref="D464">IF(OR(CurveFitting!$N$9="1/y²",CurveFitting!$N$9="1/y"),
IF(A464="","",AVERAGE(IF($B$1:$B$1002=A464,ABS($C$1:$C$1002)))),
IF(CurveFitting!$N$9="1/SD²",IF(A464="","",_xlfn.VAR.S(IF($B$1:$B$1002=A464,$C$1:$C$1002))),
IF(CurveFitting!$N$9="None",IF(A464&lt;&gt;"",1,""),"")))</f>
        <v/>
      </c>
      <c r="AA464" t="str">
        <f t="shared" si="7"/>
        <v/>
      </c>
    </row>
    <row r="465" spans="4:27" x14ac:dyDescent="0.25">
      <c r="D465" t="str" cm="1">
        <f t="array" ref="D465">IF(OR(CurveFitting!$N$9="1/y²",CurveFitting!$N$9="1/y"),
IF(A465="","",AVERAGE(IF($B$1:$B$1002=A465,ABS($C$1:$C$1002)))),
IF(CurveFitting!$N$9="1/SD²",IF(A465="","",_xlfn.VAR.S(IF($B$1:$B$1002=A465,$C$1:$C$1002))),
IF(CurveFitting!$N$9="None",IF(A465&lt;&gt;"",1,""),"")))</f>
        <v/>
      </c>
      <c r="AA465" t="str">
        <f t="shared" si="7"/>
        <v/>
      </c>
    </row>
    <row r="466" spans="4:27" x14ac:dyDescent="0.25">
      <c r="D466" t="str" cm="1">
        <f t="array" ref="D466">IF(OR(CurveFitting!$N$9="1/y²",CurveFitting!$N$9="1/y"),
IF(A466="","",AVERAGE(IF($B$1:$B$1002=A466,ABS($C$1:$C$1002)))),
IF(CurveFitting!$N$9="1/SD²",IF(A466="","",_xlfn.VAR.S(IF($B$1:$B$1002=A466,$C$1:$C$1002))),
IF(CurveFitting!$N$9="None",IF(A466&lt;&gt;"",1,""),"")))</f>
        <v/>
      </c>
      <c r="AA466" t="str">
        <f t="shared" si="7"/>
        <v/>
      </c>
    </row>
    <row r="467" spans="4:27" x14ac:dyDescent="0.25">
      <c r="D467" t="str" cm="1">
        <f t="array" ref="D467">IF(OR(CurveFitting!$N$9="1/y²",CurveFitting!$N$9="1/y"),
IF(A467="","",AVERAGE(IF($B$1:$B$1002=A467,ABS($C$1:$C$1002)))),
IF(CurveFitting!$N$9="1/SD²",IF(A467="","",_xlfn.VAR.S(IF($B$1:$B$1002=A467,$C$1:$C$1002))),
IF(CurveFitting!$N$9="None",IF(A467&lt;&gt;"",1,""),"")))</f>
        <v/>
      </c>
      <c r="AA467" t="str">
        <f t="shared" si="7"/>
        <v/>
      </c>
    </row>
    <row r="468" spans="4:27" x14ac:dyDescent="0.25">
      <c r="D468" t="str" cm="1">
        <f t="array" ref="D468">IF(OR(CurveFitting!$N$9="1/y²",CurveFitting!$N$9="1/y"),
IF(A468="","",AVERAGE(IF($B$1:$B$1002=A468,ABS($C$1:$C$1002)))),
IF(CurveFitting!$N$9="1/SD²",IF(A468="","",_xlfn.VAR.S(IF($B$1:$B$1002=A468,$C$1:$C$1002))),
IF(CurveFitting!$N$9="None",IF(A468&lt;&gt;"",1,""),"")))</f>
        <v/>
      </c>
      <c r="AA468" t="str">
        <f t="shared" si="7"/>
        <v/>
      </c>
    </row>
    <row r="469" spans="4:27" x14ac:dyDescent="0.25">
      <c r="D469" t="str" cm="1">
        <f t="array" ref="D469">IF(OR(CurveFitting!$N$9="1/y²",CurveFitting!$N$9="1/y"),
IF(A469="","",AVERAGE(IF($B$1:$B$1002=A469,ABS($C$1:$C$1002)))),
IF(CurveFitting!$N$9="1/SD²",IF(A469="","",_xlfn.VAR.S(IF($B$1:$B$1002=A469,$C$1:$C$1002))),
IF(CurveFitting!$N$9="None",IF(A469&lt;&gt;"",1,""),"")))</f>
        <v/>
      </c>
      <c r="AA469" t="str">
        <f t="shared" si="7"/>
        <v/>
      </c>
    </row>
    <row r="470" spans="4:27" x14ac:dyDescent="0.25">
      <c r="D470" t="str" cm="1">
        <f t="array" ref="D470">IF(OR(CurveFitting!$N$9="1/y²",CurveFitting!$N$9="1/y"),
IF(A470="","",AVERAGE(IF($B$1:$B$1002=A470,ABS($C$1:$C$1002)))),
IF(CurveFitting!$N$9="1/SD²",IF(A470="","",_xlfn.VAR.S(IF($B$1:$B$1002=A470,$C$1:$C$1002))),
IF(CurveFitting!$N$9="None",IF(A470&lt;&gt;"",1,""),"")))</f>
        <v/>
      </c>
      <c r="AA470" t="str">
        <f t="shared" si="7"/>
        <v/>
      </c>
    </row>
    <row r="471" spans="4:27" x14ac:dyDescent="0.25">
      <c r="D471" t="str" cm="1">
        <f t="array" ref="D471">IF(OR(CurveFitting!$N$9="1/y²",CurveFitting!$N$9="1/y"),
IF(A471="","",AVERAGE(IF($B$1:$B$1002=A471,ABS($C$1:$C$1002)))),
IF(CurveFitting!$N$9="1/SD²",IF(A471="","",_xlfn.VAR.S(IF($B$1:$B$1002=A471,$C$1:$C$1002))),
IF(CurveFitting!$N$9="None",IF(A471&lt;&gt;"",1,""),"")))</f>
        <v/>
      </c>
      <c r="AA471" t="str">
        <f t="shared" si="7"/>
        <v/>
      </c>
    </row>
    <row r="472" spans="4:27" x14ac:dyDescent="0.25">
      <c r="D472" t="str" cm="1">
        <f t="array" ref="D472">IF(OR(CurveFitting!$N$9="1/y²",CurveFitting!$N$9="1/y"),
IF(A472="","",AVERAGE(IF($B$1:$B$1002=A472,ABS($C$1:$C$1002)))),
IF(CurveFitting!$N$9="1/SD²",IF(A472="","",_xlfn.VAR.S(IF($B$1:$B$1002=A472,$C$1:$C$1002))),
IF(CurveFitting!$N$9="None",IF(A472&lt;&gt;"",1,""),"")))</f>
        <v/>
      </c>
      <c r="AA472" t="str">
        <f t="shared" si="7"/>
        <v/>
      </c>
    </row>
    <row r="473" spans="4:27" x14ac:dyDescent="0.25">
      <c r="D473" t="str" cm="1">
        <f t="array" ref="D473">IF(OR(CurveFitting!$N$9="1/y²",CurveFitting!$N$9="1/y"),
IF(A473="","",AVERAGE(IF($B$1:$B$1002=A473,ABS($C$1:$C$1002)))),
IF(CurveFitting!$N$9="1/SD²",IF(A473="","",_xlfn.VAR.S(IF($B$1:$B$1002=A473,$C$1:$C$1002))),
IF(CurveFitting!$N$9="None",IF(A473&lt;&gt;"",1,""),"")))</f>
        <v/>
      </c>
      <c r="AA473" t="str">
        <f t="shared" si="7"/>
        <v/>
      </c>
    </row>
    <row r="474" spans="4:27" x14ac:dyDescent="0.25">
      <c r="D474" t="str" cm="1">
        <f t="array" ref="D474">IF(OR(CurveFitting!$N$9="1/y²",CurveFitting!$N$9="1/y"),
IF(A474="","",AVERAGE(IF($B$1:$B$1002=A474,ABS($C$1:$C$1002)))),
IF(CurveFitting!$N$9="1/SD²",IF(A474="","",_xlfn.VAR.S(IF($B$1:$B$1002=A474,$C$1:$C$1002))),
IF(CurveFitting!$N$9="None",IF(A474&lt;&gt;"",1,""),"")))</f>
        <v/>
      </c>
      <c r="AA474" t="str">
        <f t="shared" si="7"/>
        <v/>
      </c>
    </row>
    <row r="475" spans="4:27" x14ac:dyDescent="0.25">
      <c r="D475" t="str" cm="1">
        <f t="array" ref="D475">IF(OR(CurveFitting!$N$9="1/y²",CurveFitting!$N$9="1/y"),
IF(A475="","",AVERAGE(IF($B$1:$B$1002=A475,ABS($C$1:$C$1002)))),
IF(CurveFitting!$N$9="1/SD²",IF(A475="","",_xlfn.VAR.S(IF($B$1:$B$1002=A475,$C$1:$C$1002))),
IF(CurveFitting!$N$9="None",IF(A475&lt;&gt;"",1,""),"")))</f>
        <v/>
      </c>
      <c r="AA475" t="str">
        <f t="shared" si="7"/>
        <v/>
      </c>
    </row>
    <row r="476" spans="4:27" x14ac:dyDescent="0.25">
      <c r="D476" t="str" cm="1">
        <f t="array" ref="D476">IF(OR(CurveFitting!$N$9="1/y²",CurveFitting!$N$9="1/y"),
IF(A476="","",AVERAGE(IF($B$1:$B$1002=A476,ABS($C$1:$C$1002)))),
IF(CurveFitting!$N$9="1/SD²",IF(A476="","",_xlfn.VAR.S(IF($B$1:$B$1002=A476,$C$1:$C$1002))),
IF(CurveFitting!$N$9="None",IF(A476&lt;&gt;"",1,""),"")))</f>
        <v/>
      </c>
      <c r="AA476" t="str">
        <f t="shared" si="7"/>
        <v/>
      </c>
    </row>
    <row r="477" spans="4:27" x14ac:dyDescent="0.25">
      <c r="D477" t="str" cm="1">
        <f t="array" ref="D477">IF(OR(CurveFitting!$N$9="1/y²",CurveFitting!$N$9="1/y"),
IF(A477="","",AVERAGE(IF($B$1:$B$1002=A477,ABS($C$1:$C$1002)))),
IF(CurveFitting!$N$9="1/SD²",IF(A477="","",_xlfn.VAR.S(IF($B$1:$B$1002=A477,$C$1:$C$1002))),
IF(CurveFitting!$N$9="None",IF(A477&lt;&gt;"",1,""),"")))</f>
        <v/>
      </c>
      <c r="AA477" t="str">
        <f t="shared" si="7"/>
        <v/>
      </c>
    </row>
    <row r="478" spans="4:27" x14ac:dyDescent="0.25">
      <c r="D478" t="str" cm="1">
        <f t="array" ref="D478">IF(OR(CurveFitting!$N$9="1/y²",CurveFitting!$N$9="1/y"),
IF(A478="","",AVERAGE(IF($B$1:$B$1002=A478,ABS($C$1:$C$1002)))),
IF(CurveFitting!$N$9="1/SD²",IF(A478="","",_xlfn.VAR.S(IF($B$1:$B$1002=A478,$C$1:$C$1002))),
IF(CurveFitting!$N$9="None",IF(A478&lt;&gt;"",1,""),"")))</f>
        <v/>
      </c>
      <c r="AA478" t="str">
        <f t="shared" si="7"/>
        <v/>
      </c>
    </row>
    <row r="479" spans="4:27" x14ac:dyDescent="0.25">
      <c r="D479" t="str" cm="1">
        <f t="array" ref="D479">IF(OR(CurveFitting!$N$9="1/y²",CurveFitting!$N$9="1/y"),
IF(A479="","",AVERAGE(IF($B$1:$B$1002=A479,ABS($C$1:$C$1002)))),
IF(CurveFitting!$N$9="1/SD²",IF(A479="","",_xlfn.VAR.S(IF($B$1:$B$1002=A479,$C$1:$C$1002))),
IF(CurveFitting!$N$9="None",IF(A479&lt;&gt;"",1,""),"")))</f>
        <v/>
      </c>
      <c r="AA479" t="str">
        <f t="shared" si="7"/>
        <v/>
      </c>
    </row>
    <row r="480" spans="4:27" x14ac:dyDescent="0.25">
      <c r="D480" t="str" cm="1">
        <f t="array" ref="D480">IF(OR(CurveFitting!$N$9="1/y²",CurveFitting!$N$9="1/y"),
IF(A480="","",AVERAGE(IF($B$1:$B$1002=A480,ABS($C$1:$C$1002)))),
IF(CurveFitting!$N$9="1/SD²",IF(A480="","",_xlfn.VAR.S(IF($B$1:$B$1002=A480,$C$1:$C$1002))),
IF(CurveFitting!$N$9="None",IF(A480&lt;&gt;"",1,""),"")))</f>
        <v/>
      </c>
      <c r="AA480" t="str">
        <f t="shared" si="7"/>
        <v/>
      </c>
    </row>
    <row r="481" spans="4:27" x14ac:dyDescent="0.25">
      <c r="D481" t="str" cm="1">
        <f t="array" ref="D481">IF(OR(CurveFitting!$N$9="1/y²",CurveFitting!$N$9="1/y"),
IF(A481="","",AVERAGE(IF($B$1:$B$1002=A481,ABS($C$1:$C$1002)))),
IF(CurveFitting!$N$9="1/SD²",IF(A481="","",_xlfn.VAR.S(IF($B$1:$B$1002=A481,$C$1:$C$1002))),
IF(CurveFitting!$N$9="None",IF(A481&lt;&gt;"",1,""),"")))</f>
        <v/>
      </c>
      <c r="AA481" t="str">
        <f t="shared" si="7"/>
        <v/>
      </c>
    </row>
    <row r="482" spans="4:27" x14ac:dyDescent="0.25">
      <c r="D482" t="str" cm="1">
        <f t="array" ref="D482">IF(OR(CurveFitting!$N$9="1/y²",CurveFitting!$N$9="1/y"),
IF(A482="","",AVERAGE(IF($B$1:$B$1002=A482,ABS($C$1:$C$1002)))),
IF(CurveFitting!$N$9="1/SD²",IF(A482="","",_xlfn.VAR.S(IF($B$1:$B$1002=A482,$C$1:$C$1002))),
IF(CurveFitting!$N$9="None",IF(A482&lt;&gt;"",1,""),"")))</f>
        <v/>
      </c>
      <c r="AA482" t="str">
        <f t="shared" si="7"/>
        <v/>
      </c>
    </row>
    <row r="483" spans="4:27" x14ac:dyDescent="0.25">
      <c r="D483" t="str" cm="1">
        <f t="array" ref="D483">IF(OR(CurveFitting!$N$9="1/y²",CurveFitting!$N$9="1/y"),
IF(A483="","",AVERAGE(IF($B$1:$B$1002=A483,ABS($C$1:$C$1002)))),
IF(CurveFitting!$N$9="1/SD²",IF(A483="","",_xlfn.VAR.S(IF($B$1:$B$1002=A483,$C$1:$C$1002))),
IF(CurveFitting!$N$9="None",IF(A483&lt;&gt;"",1,""),"")))</f>
        <v/>
      </c>
      <c r="AA483" t="str">
        <f t="shared" si="7"/>
        <v/>
      </c>
    </row>
    <row r="484" spans="4:27" x14ac:dyDescent="0.25">
      <c r="D484" t="str" cm="1">
        <f t="array" ref="D484">IF(OR(CurveFitting!$N$9="1/y²",CurveFitting!$N$9="1/y"),
IF(A484="","",AVERAGE(IF($B$1:$B$1002=A484,ABS($C$1:$C$1002)))),
IF(CurveFitting!$N$9="1/SD²",IF(A484="","",_xlfn.VAR.S(IF($B$1:$B$1002=A484,$C$1:$C$1002))),
IF(CurveFitting!$N$9="None",IF(A484&lt;&gt;"",1,""),"")))</f>
        <v/>
      </c>
      <c r="AA484" t="str">
        <f t="shared" si="7"/>
        <v/>
      </c>
    </row>
    <row r="485" spans="4:27" x14ac:dyDescent="0.25">
      <c r="D485" t="str" cm="1">
        <f t="array" ref="D485">IF(OR(CurveFitting!$N$9="1/y²",CurveFitting!$N$9="1/y"),
IF(A485="","",AVERAGE(IF($B$1:$B$1002=A485,ABS($C$1:$C$1002)))),
IF(CurveFitting!$N$9="1/SD²",IF(A485="","",_xlfn.VAR.S(IF($B$1:$B$1002=A485,$C$1:$C$1002))),
IF(CurveFitting!$N$9="None",IF(A485&lt;&gt;"",1,""),"")))</f>
        <v/>
      </c>
      <c r="AA485" t="str">
        <f t="shared" si="7"/>
        <v/>
      </c>
    </row>
    <row r="486" spans="4:27" x14ac:dyDescent="0.25">
      <c r="D486" t="str" cm="1">
        <f t="array" ref="D486">IF(OR(CurveFitting!$N$9="1/y²",CurveFitting!$N$9="1/y"),
IF(A486="","",AVERAGE(IF($B$1:$B$1002=A486,ABS($C$1:$C$1002)))),
IF(CurveFitting!$N$9="1/SD²",IF(A486="","",_xlfn.VAR.S(IF($B$1:$B$1002=A486,$C$1:$C$1002))),
IF(CurveFitting!$N$9="None",IF(A486&lt;&gt;"",1,""),"")))</f>
        <v/>
      </c>
      <c r="AA486" t="str">
        <f t="shared" si="7"/>
        <v/>
      </c>
    </row>
    <row r="487" spans="4:27" x14ac:dyDescent="0.25">
      <c r="D487" t="str" cm="1">
        <f t="array" ref="D487">IF(OR(CurveFitting!$N$9="1/y²",CurveFitting!$N$9="1/y"),
IF(A487="","",AVERAGE(IF($B$1:$B$1002=A487,ABS($C$1:$C$1002)))),
IF(CurveFitting!$N$9="1/SD²",IF(A487="","",_xlfn.VAR.S(IF($B$1:$B$1002=A487,$C$1:$C$1002))),
IF(CurveFitting!$N$9="None",IF(A487&lt;&gt;"",1,""),"")))</f>
        <v/>
      </c>
      <c r="AA487" t="str">
        <f t="shared" si="7"/>
        <v/>
      </c>
    </row>
    <row r="488" spans="4:27" x14ac:dyDescent="0.25">
      <c r="D488" t="str" cm="1">
        <f t="array" ref="D488">IF(OR(CurveFitting!$N$9="1/y²",CurveFitting!$N$9="1/y"),
IF(A488="","",AVERAGE(IF($B$1:$B$1002=A488,ABS($C$1:$C$1002)))),
IF(CurveFitting!$N$9="1/SD²",IF(A488="","",_xlfn.VAR.S(IF($B$1:$B$1002=A488,$C$1:$C$1002))),
IF(CurveFitting!$N$9="None",IF(A488&lt;&gt;"",1,""),"")))</f>
        <v/>
      </c>
      <c r="AA488" t="str">
        <f t="shared" si="7"/>
        <v/>
      </c>
    </row>
    <row r="489" spans="4:27" x14ac:dyDescent="0.25">
      <c r="D489" t="str" cm="1">
        <f t="array" ref="D489">IF(OR(CurveFitting!$N$9="1/y²",CurveFitting!$N$9="1/y"),
IF(A489="","",AVERAGE(IF($B$1:$B$1002=A489,ABS($C$1:$C$1002)))),
IF(CurveFitting!$N$9="1/SD²",IF(A489="","",_xlfn.VAR.S(IF($B$1:$B$1002=A489,$C$1:$C$1002))),
IF(CurveFitting!$N$9="None",IF(A489&lt;&gt;"",1,""),"")))</f>
        <v/>
      </c>
      <c r="AA489" t="str">
        <f t="shared" si="7"/>
        <v/>
      </c>
    </row>
    <row r="490" spans="4:27" x14ac:dyDescent="0.25">
      <c r="D490" t="str" cm="1">
        <f t="array" ref="D490">IF(OR(CurveFitting!$N$9="1/y²",CurveFitting!$N$9="1/y"),
IF(A490="","",AVERAGE(IF($B$1:$B$1002=A490,ABS($C$1:$C$1002)))),
IF(CurveFitting!$N$9="1/SD²",IF(A490="","",_xlfn.VAR.S(IF($B$1:$B$1002=A490,$C$1:$C$1002))),
IF(CurveFitting!$N$9="None",IF(A490&lt;&gt;"",1,""),"")))</f>
        <v/>
      </c>
      <c r="AA490" t="str">
        <f t="shared" si="7"/>
        <v/>
      </c>
    </row>
    <row r="491" spans="4:27" x14ac:dyDescent="0.25">
      <c r="D491" t="str" cm="1">
        <f t="array" ref="D491">IF(OR(CurveFitting!$N$9="1/y²",CurveFitting!$N$9="1/y"),
IF(A491="","",AVERAGE(IF($B$1:$B$1002=A491,ABS($C$1:$C$1002)))),
IF(CurveFitting!$N$9="1/SD²",IF(A491="","",_xlfn.VAR.S(IF($B$1:$B$1002=A491,$C$1:$C$1002))),
IF(CurveFitting!$N$9="None",IF(A491&lt;&gt;"",1,""),"")))</f>
        <v/>
      </c>
      <c r="AA491" t="str">
        <f t="shared" si="7"/>
        <v/>
      </c>
    </row>
    <row r="492" spans="4:27" x14ac:dyDescent="0.25">
      <c r="D492" t="str" cm="1">
        <f t="array" ref="D492">IF(OR(CurveFitting!$N$9="1/y²",CurveFitting!$N$9="1/y"),
IF(A492="","",AVERAGE(IF($B$1:$B$1002=A492,ABS($C$1:$C$1002)))),
IF(CurveFitting!$N$9="1/SD²",IF(A492="","",_xlfn.VAR.S(IF($B$1:$B$1002=A492,$C$1:$C$1002))),
IF(CurveFitting!$N$9="None",IF(A492&lt;&gt;"",1,""),"")))</f>
        <v/>
      </c>
      <c r="AA492" t="str">
        <f t="shared" si="7"/>
        <v/>
      </c>
    </row>
    <row r="493" spans="4:27" x14ac:dyDescent="0.25">
      <c r="D493" t="str" cm="1">
        <f t="array" ref="D493">IF(OR(CurveFitting!$N$9="1/y²",CurveFitting!$N$9="1/y"),
IF(A493="","",AVERAGE(IF($B$1:$B$1002=A493,ABS($C$1:$C$1002)))),
IF(CurveFitting!$N$9="1/SD²",IF(A493="","",_xlfn.VAR.S(IF($B$1:$B$1002=A493,$C$1:$C$1002))),
IF(CurveFitting!$N$9="None",IF(A493&lt;&gt;"",1,""),"")))</f>
        <v/>
      </c>
      <c r="AA493" t="str">
        <f t="shared" si="7"/>
        <v/>
      </c>
    </row>
    <row r="494" spans="4:27" x14ac:dyDescent="0.25">
      <c r="D494" t="str" cm="1">
        <f t="array" ref="D494">IF(OR(CurveFitting!$N$9="1/y²",CurveFitting!$N$9="1/y"),
IF(A494="","",AVERAGE(IF($B$1:$B$1002=A494,ABS($C$1:$C$1002)))),
IF(CurveFitting!$N$9="1/SD²",IF(A494="","",_xlfn.VAR.S(IF($B$1:$B$1002=A494,$C$1:$C$1002))),
IF(CurveFitting!$N$9="None",IF(A494&lt;&gt;"",1,""),"")))</f>
        <v/>
      </c>
      <c r="AA494" t="str">
        <f t="shared" si="7"/>
        <v/>
      </c>
    </row>
    <row r="495" spans="4:27" x14ac:dyDescent="0.25">
      <c r="D495" t="str" cm="1">
        <f t="array" ref="D495">IF(OR(CurveFitting!$N$9="1/y²",CurveFitting!$N$9="1/y"),
IF(A495="","",AVERAGE(IF($B$1:$B$1002=A495,ABS($C$1:$C$1002)))),
IF(CurveFitting!$N$9="1/SD²",IF(A495="","",_xlfn.VAR.S(IF($B$1:$B$1002=A495,$C$1:$C$1002))),
IF(CurveFitting!$N$9="None",IF(A495&lt;&gt;"",1,""),"")))</f>
        <v/>
      </c>
      <c r="AA495" t="str">
        <f t="shared" si="7"/>
        <v/>
      </c>
    </row>
    <row r="496" spans="4:27" x14ac:dyDescent="0.25">
      <c r="D496" t="str" cm="1">
        <f t="array" ref="D496">IF(OR(CurveFitting!$N$9="1/y²",CurveFitting!$N$9="1/y"),
IF(A496="","",AVERAGE(IF($B$1:$B$1002=A496,ABS($C$1:$C$1002)))),
IF(CurveFitting!$N$9="1/SD²",IF(A496="","",_xlfn.VAR.S(IF($B$1:$B$1002=A496,$C$1:$C$1002))),
IF(CurveFitting!$N$9="None",IF(A496&lt;&gt;"",1,""),"")))</f>
        <v/>
      </c>
      <c r="AA496" t="str">
        <f t="shared" si="7"/>
        <v/>
      </c>
    </row>
    <row r="497" spans="4:27" x14ac:dyDescent="0.25">
      <c r="D497" t="str" cm="1">
        <f t="array" ref="D497">IF(OR(CurveFitting!$N$9="1/y²",CurveFitting!$N$9="1/y"),
IF(A497="","",AVERAGE(IF($B$1:$B$1002=A497,ABS($C$1:$C$1002)))),
IF(CurveFitting!$N$9="1/SD²",IF(A497="","",_xlfn.VAR.S(IF($B$1:$B$1002=A497,$C$1:$C$1002))),
IF(CurveFitting!$N$9="None",IF(A497&lt;&gt;"",1,""),"")))</f>
        <v/>
      </c>
      <c r="AA497" t="str">
        <f t="shared" si="7"/>
        <v/>
      </c>
    </row>
    <row r="498" spans="4:27" x14ac:dyDescent="0.25">
      <c r="D498" t="str" cm="1">
        <f t="array" ref="D498">IF(OR(CurveFitting!$N$9="1/y²",CurveFitting!$N$9="1/y"),
IF(A498="","",AVERAGE(IF($B$1:$B$1002=A498,ABS($C$1:$C$1002)))),
IF(CurveFitting!$N$9="1/SD²",IF(A498="","",_xlfn.VAR.S(IF($B$1:$B$1002=A498,$C$1:$C$1002))),
IF(CurveFitting!$N$9="None",IF(A498&lt;&gt;"",1,""),"")))</f>
        <v/>
      </c>
      <c r="AA498" t="str">
        <f t="shared" si="7"/>
        <v/>
      </c>
    </row>
    <row r="499" spans="4:27" x14ac:dyDescent="0.25">
      <c r="D499" t="str" cm="1">
        <f t="array" ref="D499">IF(OR(CurveFitting!$N$9="1/y²",CurveFitting!$N$9="1/y"),
IF(A499="","",AVERAGE(IF($B$1:$B$1002=A499,ABS($C$1:$C$1002)))),
IF(CurveFitting!$N$9="1/SD²",IF(A499="","",_xlfn.VAR.S(IF($B$1:$B$1002=A499,$C$1:$C$1002))),
IF(CurveFitting!$N$9="None",IF(A499&lt;&gt;"",1,""),"")))</f>
        <v/>
      </c>
      <c r="AA499" t="str">
        <f t="shared" si="7"/>
        <v/>
      </c>
    </row>
    <row r="500" spans="4:27" x14ac:dyDescent="0.25">
      <c r="D500" t="str" cm="1">
        <f t="array" ref="D500">IF(OR(CurveFitting!$N$9="1/y²",CurveFitting!$N$9="1/y"),
IF(A500="","",AVERAGE(IF($B$1:$B$1002=A500,ABS($C$1:$C$1002)))),
IF(CurveFitting!$N$9="1/SD²",IF(A500="","",_xlfn.VAR.S(IF($B$1:$B$1002=A500,$C$1:$C$1002))),
IF(CurveFitting!$N$9="None",IF(A500&lt;&gt;"",1,""),"")))</f>
        <v/>
      </c>
      <c r="AA500" t="str">
        <f t="shared" si="7"/>
        <v/>
      </c>
    </row>
    <row r="501" spans="4:27" x14ac:dyDescent="0.25">
      <c r="D501" t="str" cm="1">
        <f t="array" ref="D501">IF(OR(CurveFitting!$N$9="1/y²",CurveFitting!$N$9="1/y"),
IF(A501="","",AVERAGE(IF($B$1:$B$1002=A501,ABS($C$1:$C$1002)))),
IF(CurveFitting!$N$9="1/SD²",IF(A501="","",_xlfn.VAR.S(IF($B$1:$B$1002=A501,$C$1:$C$1002))),
IF(CurveFitting!$N$9="None",IF(A501&lt;&gt;"",1,""),"")))</f>
        <v/>
      </c>
      <c r="AA501" t="str">
        <f t="shared" si="7"/>
        <v/>
      </c>
    </row>
    <row r="502" spans="4:27" x14ac:dyDescent="0.25">
      <c r="D502" t="str" cm="1">
        <f t="array" ref="D502">IF(OR(CurveFitting!$N$9="1/y²",CurveFitting!$N$9="1/y"),
IF(A502="","",AVERAGE(IF($B$1:$B$1002=A502,ABS($C$1:$C$1002)))),
IF(CurveFitting!$N$9="1/SD²",IF(A502="","",_xlfn.VAR.S(IF($B$1:$B$1002=A502,$C$1:$C$1002))),
IF(CurveFitting!$N$9="None",IF(A502&lt;&gt;"",1,""),"")))</f>
        <v/>
      </c>
      <c r="AA502" t="str">
        <f t="shared" si="7"/>
        <v/>
      </c>
    </row>
    <row r="503" spans="4:27" x14ac:dyDescent="0.25">
      <c r="D503" t="str" cm="1">
        <f t="array" ref="D503">IF(OR(CurveFitting!$N$9="1/y²",CurveFitting!$N$9="1/y"),
IF(A503="","",AVERAGE(IF($B$1:$B$1002=A503,ABS($C$1:$C$1002)))),
IF(CurveFitting!$N$9="1/SD²",IF(A503="","",_xlfn.VAR.S(IF($B$1:$B$1002=A503,$C$1:$C$1002))),
IF(CurveFitting!$N$9="None",IF(A503&lt;&gt;"",1,""),"")))</f>
        <v/>
      </c>
      <c r="AA503" t="str">
        <f t="shared" si="7"/>
        <v/>
      </c>
    </row>
    <row r="504" spans="4:27" x14ac:dyDescent="0.25">
      <c r="D504" t="str" cm="1">
        <f t="array" ref="D504">IF(OR(CurveFitting!$N$9="1/y²",CurveFitting!$N$9="1/y"),
IF(A504="","",AVERAGE(IF($B$1:$B$1002=A504,ABS($C$1:$C$1002)))),
IF(CurveFitting!$N$9="1/SD²",IF(A504="","",_xlfn.VAR.S(IF($B$1:$B$1002=A504,$C$1:$C$1002))),
IF(CurveFitting!$N$9="None",IF(A504&lt;&gt;"",1,""),"")))</f>
        <v/>
      </c>
      <c r="AA504" t="str">
        <f t="shared" si="7"/>
        <v/>
      </c>
    </row>
    <row r="505" spans="4:27" x14ac:dyDescent="0.25">
      <c r="D505" t="str" cm="1">
        <f t="array" ref="D505">IF(OR(CurveFitting!$N$9="1/y²",CurveFitting!$N$9="1/y"),
IF(A505="","",AVERAGE(IF($B$1:$B$1002=A505,ABS($C$1:$C$1002)))),
IF(CurveFitting!$N$9="1/SD²",IF(A505="","",_xlfn.VAR.S(IF($B$1:$B$1002=A505,$C$1:$C$1002))),
IF(CurveFitting!$N$9="None",IF(A505&lt;&gt;"",1,""),"")))</f>
        <v/>
      </c>
      <c r="AA505" t="str">
        <f t="shared" si="7"/>
        <v/>
      </c>
    </row>
    <row r="506" spans="4:27" x14ac:dyDescent="0.25">
      <c r="D506" t="str" cm="1">
        <f t="array" ref="D506">IF(OR(CurveFitting!$N$9="1/y²",CurveFitting!$N$9="1/y"),
IF(A506="","",AVERAGE(IF($B$1:$B$1002=A506,ABS($C$1:$C$1002)))),
IF(CurveFitting!$N$9="1/SD²",IF(A506="","",_xlfn.VAR.S(IF($B$1:$B$1002=A506,$C$1:$C$1002))),
IF(CurveFitting!$N$9="None",IF(A506&lt;&gt;"",1,""),"")))</f>
        <v/>
      </c>
      <c r="AA506" t="str">
        <f t="shared" si="7"/>
        <v/>
      </c>
    </row>
    <row r="507" spans="4:27" x14ac:dyDescent="0.25">
      <c r="D507" t="str" cm="1">
        <f t="array" ref="D507">IF(OR(CurveFitting!$N$9="1/y²",CurveFitting!$N$9="1/y"),
IF(A507="","",AVERAGE(IF($B$1:$B$1002=A507,ABS($C$1:$C$1002)))),
IF(CurveFitting!$N$9="1/SD²",IF(A507="","",_xlfn.VAR.S(IF($B$1:$B$1002=A507,$C$1:$C$1002))),
IF(CurveFitting!$N$9="None",IF(A507&lt;&gt;"",1,""),"")))</f>
        <v/>
      </c>
      <c r="AA507" t="str">
        <f t="shared" si="7"/>
        <v/>
      </c>
    </row>
    <row r="508" spans="4:27" x14ac:dyDescent="0.25">
      <c r="D508" t="str" cm="1">
        <f t="array" ref="D508">IF(OR(CurveFitting!$N$9="1/y²",CurveFitting!$N$9="1/y"),
IF(A508="","",AVERAGE(IF($B$1:$B$1002=A508,ABS($C$1:$C$1002)))),
IF(CurveFitting!$N$9="1/SD²",IF(A508="","",_xlfn.VAR.S(IF($B$1:$B$1002=A508,$C$1:$C$1002))),
IF(CurveFitting!$N$9="None",IF(A508&lt;&gt;"",1,""),"")))</f>
        <v/>
      </c>
      <c r="AA508" t="str">
        <f t="shared" si="7"/>
        <v/>
      </c>
    </row>
    <row r="509" spans="4:27" x14ac:dyDescent="0.25">
      <c r="D509" t="str" cm="1">
        <f t="array" ref="D509">IF(OR(CurveFitting!$N$9="1/y²",CurveFitting!$N$9="1/y"),
IF(A509="","",AVERAGE(IF($B$1:$B$1002=A509,ABS($C$1:$C$1002)))),
IF(CurveFitting!$N$9="1/SD²",IF(A509="","",_xlfn.VAR.S(IF($B$1:$B$1002=A509,$C$1:$C$1002))),
IF(CurveFitting!$N$9="None",IF(A509&lt;&gt;"",1,""),"")))</f>
        <v/>
      </c>
      <c r="AA509" t="str">
        <f t="shared" si="7"/>
        <v/>
      </c>
    </row>
    <row r="510" spans="4:27" x14ac:dyDescent="0.25">
      <c r="D510" t="str" cm="1">
        <f t="array" ref="D510">IF(OR(CurveFitting!$N$9="1/y²",CurveFitting!$N$9="1/y"),
IF(A510="","",AVERAGE(IF($B$1:$B$1002=A510,ABS($C$1:$C$1002)))),
IF(CurveFitting!$N$9="1/SD²",IF(A510="","",_xlfn.VAR.S(IF($B$1:$B$1002=A510,$C$1:$C$1002))),
IF(CurveFitting!$N$9="None",IF(A510&lt;&gt;"",1,""),"")))</f>
        <v/>
      </c>
      <c r="AA510" t="str">
        <f t="shared" si="7"/>
        <v/>
      </c>
    </row>
    <row r="511" spans="4:27" x14ac:dyDescent="0.25">
      <c r="D511" t="str" cm="1">
        <f t="array" ref="D511">IF(OR(CurveFitting!$N$9="1/y²",CurveFitting!$N$9="1/y"),
IF(A511="","",AVERAGE(IF($B$1:$B$1002=A511,ABS($C$1:$C$1002)))),
IF(CurveFitting!$N$9="1/SD²",IF(A511="","",_xlfn.VAR.S(IF($B$1:$B$1002=A511,$C$1:$C$1002))),
IF(CurveFitting!$N$9="None",IF(A511&lt;&gt;"",1,""),"")))</f>
        <v/>
      </c>
      <c r="AA511" t="str">
        <f t="shared" si="7"/>
        <v/>
      </c>
    </row>
    <row r="512" spans="4:27" x14ac:dyDescent="0.25">
      <c r="D512" t="str" cm="1">
        <f t="array" ref="D512">IF(OR(CurveFitting!$N$9="1/y²",CurveFitting!$N$9="1/y"),
IF(A512="","",AVERAGE(IF($B$1:$B$1002=A512,ABS($C$1:$C$1002)))),
IF(CurveFitting!$N$9="1/SD²",IF(A512="","",_xlfn.VAR.S(IF($B$1:$B$1002=A512,$C$1:$C$1002))),
IF(CurveFitting!$N$9="None",IF(A512&lt;&gt;"",1,""),"")))</f>
        <v/>
      </c>
      <c r="AA512" t="str">
        <f t="shared" si="7"/>
        <v/>
      </c>
    </row>
    <row r="513" spans="4:27" x14ac:dyDescent="0.25">
      <c r="D513" t="str" cm="1">
        <f t="array" ref="D513">IF(OR(CurveFitting!$N$9="1/y²",CurveFitting!$N$9="1/y"),
IF(A513="","",AVERAGE(IF($B$1:$B$1002=A513,ABS($C$1:$C$1002)))),
IF(CurveFitting!$N$9="1/SD²",IF(A513="","",_xlfn.VAR.S(IF($B$1:$B$1002=A513,$C$1:$C$1002))),
IF(CurveFitting!$N$9="None",IF(A513&lt;&gt;"",1,""),"")))</f>
        <v/>
      </c>
      <c r="AA513" t="str">
        <f t="shared" si="7"/>
        <v/>
      </c>
    </row>
    <row r="514" spans="4:27" x14ac:dyDescent="0.25">
      <c r="D514" t="str" cm="1">
        <f t="array" ref="D514">IF(OR(CurveFitting!$N$9="1/y²",CurveFitting!$N$9="1/y"),
IF(A514="","",AVERAGE(IF($B$1:$B$1002=A514,ABS($C$1:$C$1002)))),
IF(CurveFitting!$N$9="1/SD²",IF(A514="","",_xlfn.VAR.S(IF($B$1:$B$1002=A514,$C$1:$C$1002))),
IF(CurveFitting!$N$9="None",IF(A514&lt;&gt;"",1,""),"")))</f>
        <v/>
      </c>
      <c r="AA514" t="str">
        <f t="shared" si="7"/>
        <v/>
      </c>
    </row>
    <row r="515" spans="4:27" x14ac:dyDescent="0.25">
      <c r="D515" t="str" cm="1">
        <f t="array" ref="D515">IF(OR(CurveFitting!$N$9="1/y²",CurveFitting!$N$9="1/y"),
IF(A515="","",AVERAGE(IF($B$1:$B$1002=A515,ABS($C$1:$C$1002)))),
IF(CurveFitting!$N$9="1/SD²",IF(A515="","",_xlfn.VAR.S(IF($B$1:$B$1002=A515,$C$1:$C$1002))),
IF(CurveFitting!$N$9="None",IF(A515&lt;&gt;"",1,""),"")))</f>
        <v/>
      </c>
      <c r="AA515" t="str">
        <f t="shared" si="7"/>
        <v/>
      </c>
    </row>
    <row r="516" spans="4:27" x14ac:dyDescent="0.25">
      <c r="D516" t="str" cm="1">
        <f t="array" ref="D516">IF(OR(CurveFitting!$N$9="1/y²",CurveFitting!$N$9="1/y"),
IF(A516="","",AVERAGE(IF($B$1:$B$1002=A516,ABS($C$1:$C$1002)))),
IF(CurveFitting!$N$9="1/SD²",IF(A516="","",_xlfn.VAR.S(IF($B$1:$B$1002=A516,$C$1:$C$1002))),
IF(CurveFitting!$N$9="None",IF(A516&lt;&gt;"",1,""),"")))</f>
        <v/>
      </c>
      <c r="AA516" t="str">
        <f t="shared" ref="AA516:AA579" si="8">IF(E516="","",SUM(E516:Z516))</f>
        <v/>
      </c>
    </row>
    <row r="517" spans="4:27" x14ac:dyDescent="0.25">
      <c r="D517" t="str" cm="1">
        <f t="array" ref="D517">IF(OR(CurveFitting!$N$9="1/y²",CurveFitting!$N$9="1/y"),
IF(A517="","",AVERAGE(IF($B$1:$B$1002=A517,ABS($C$1:$C$1002)))),
IF(CurveFitting!$N$9="1/SD²",IF(A517="","",_xlfn.VAR.S(IF($B$1:$B$1002=A517,$C$1:$C$1002))),
IF(CurveFitting!$N$9="None",IF(A517&lt;&gt;"",1,""),"")))</f>
        <v/>
      </c>
      <c r="AA517" t="str">
        <f t="shared" si="8"/>
        <v/>
      </c>
    </row>
    <row r="518" spans="4:27" x14ac:dyDescent="0.25">
      <c r="D518" t="str" cm="1">
        <f t="array" ref="D518">IF(OR(CurveFitting!$N$9="1/y²",CurveFitting!$N$9="1/y"),
IF(A518="","",AVERAGE(IF($B$1:$B$1002=A518,ABS($C$1:$C$1002)))),
IF(CurveFitting!$N$9="1/SD²",IF(A518="","",_xlfn.VAR.S(IF($B$1:$B$1002=A518,$C$1:$C$1002))),
IF(CurveFitting!$N$9="None",IF(A518&lt;&gt;"",1,""),"")))</f>
        <v/>
      </c>
      <c r="AA518" t="str">
        <f t="shared" si="8"/>
        <v/>
      </c>
    </row>
    <row r="519" spans="4:27" x14ac:dyDescent="0.25">
      <c r="D519" t="str" cm="1">
        <f t="array" ref="D519">IF(OR(CurveFitting!$N$9="1/y²",CurveFitting!$N$9="1/y"),
IF(A519="","",AVERAGE(IF($B$1:$B$1002=A519,ABS($C$1:$C$1002)))),
IF(CurveFitting!$N$9="1/SD²",IF(A519="","",_xlfn.VAR.S(IF($B$1:$B$1002=A519,$C$1:$C$1002))),
IF(CurveFitting!$N$9="None",IF(A519&lt;&gt;"",1,""),"")))</f>
        <v/>
      </c>
      <c r="AA519" t="str">
        <f t="shared" si="8"/>
        <v/>
      </c>
    </row>
    <row r="520" spans="4:27" x14ac:dyDescent="0.25">
      <c r="D520" t="str" cm="1">
        <f t="array" ref="D520">IF(OR(CurveFitting!$N$9="1/y²",CurveFitting!$N$9="1/y"),
IF(A520="","",AVERAGE(IF($B$1:$B$1002=A520,ABS($C$1:$C$1002)))),
IF(CurveFitting!$N$9="1/SD²",IF(A520="","",_xlfn.VAR.S(IF($B$1:$B$1002=A520,$C$1:$C$1002))),
IF(CurveFitting!$N$9="None",IF(A520&lt;&gt;"",1,""),"")))</f>
        <v/>
      </c>
      <c r="AA520" t="str">
        <f t="shared" si="8"/>
        <v/>
      </c>
    </row>
    <row r="521" spans="4:27" x14ac:dyDescent="0.25">
      <c r="D521" t="str" cm="1">
        <f t="array" ref="D521">IF(OR(CurveFitting!$N$9="1/y²",CurveFitting!$N$9="1/y"),
IF(A521="","",AVERAGE(IF($B$1:$B$1002=A521,ABS($C$1:$C$1002)))),
IF(CurveFitting!$N$9="1/SD²",IF(A521="","",_xlfn.VAR.S(IF($B$1:$B$1002=A521,$C$1:$C$1002))),
IF(CurveFitting!$N$9="None",IF(A521&lt;&gt;"",1,""),"")))</f>
        <v/>
      </c>
      <c r="AA521" t="str">
        <f t="shared" si="8"/>
        <v/>
      </c>
    </row>
    <row r="522" spans="4:27" x14ac:dyDescent="0.25">
      <c r="D522" t="str" cm="1">
        <f t="array" ref="D522">IF(OR(CurveFitting!$N$9="1/y²",CurveFitting!$N$9="1/y"),
IF(A522="","",AVERAGE(IF($B$1:$B$1002=A522,ABS($C$1:$C$1002)))),
IF(CurveFitting!$N$9="1/SD²",IF(A522="","",_xlfn.VAR.S(IF($B$1:$B$1002=A522,$C$1:$C$1002))),
IF(CurveFitting!$N$9="None",IF(A522&lt;&gt;"",1,""),"")))</f>
        <v/>
      </c>
      <c r="AA522" t="str">
        <f t="shared" si="8"/>
        <v/>
      </c>
    </row>
    <row r="523" spans="4:27" x14ac:dyDescent="0.25">
      <c r="D523" t="str" cm="1">
        <f t="array" ref="D523">IF(OR(CurveFitting!$N$9="1/y²",CurveFitting!$N$9="1/y"),
IF(A523="","",AVERAGE(IF($B$1:$B$1002=A523,ABS($C$1:$C$1002)))),
IF(CurveFitting!$N$9="1/SD²",IF(A523="","",_xlfn.VAR.S(IF($B$1:$B$1002=A523,$C$1:$C$1002))),
IF(CurveFitting!$N$9="None",IF(A523&lt;&gt;"",1,""),"")))</f>
        <v/>
      </c>
      <c r="AA523" t="str">
        <f t="shared" si="8"/>
        <v/>
      </c>
    </row>
    <row r="524" spans="4:27" x14ac:dyDescent="0.25">
      <c r="D524" t="str" cm="1">
        <f t="array" ref="D524">IF(OR(CurveFitting!$N$9="1/y²",CurveFitting!$N$9="1/y"),
IF(A524="","",AVERAGE(IF($B$1:$B$1002=A524,ABS($C$1:$C$1002)))),
IF(CurveFitting!$N$9="1/SD²",IF(A524="","",_xlfn.VAR.S(IF($B$1:$B$1002=A524,$C$1:$C$1002))),
IF(CurveFitting!$N$9="None",IF(A524&lt;&gt;"",1,""),"")))</f>
        <v/>
      </c>
      <c r="AA524" t="str">
        <f t="shared" si="8"/>
        <v/>
      </c>
    </row>
    <row r="525" spans="4:27" x14ac:dyDescent="0.25">
      <c r="D525" t="str" cm="1">
        <f t="array" ref="D525">IF(OR(CurveFitting!$N$9="1/y²",CurveFitting!$N$9="1/y"),
IF(A525="","",AVERAGE(IF($B$1:$B$1002=A525,ABS($C$1:$C$1002)))),
IF(CurveFitting!$N$9="1/SD²",IF(A525="","",_xlfn.VAR.S(IF($B$1:$B$1002=A525,$C$1:$C$1002))),
IF(CurveFitting!$N$9="None",IF(A525&lt;&gt;"",1,""),"")))</f>
        <v/>
      </c>
      <c r="AA525" t="str">
        <f t="shared" si="8"/>
        <v/>
      </c>
    </row>
    <row r="526" spans="4:27" x14ac:dyDescent="0.25">
      <c r="D526" t="str" cm="1">
        <f t="array" ref="D526">IF(OR(CurveFitting!$N$9="1/y²",CurveFitting!$N$9="1/y"),
IF(A526="","",AVERAGE(IF($B$1:$B$1002=A526,ABS($C$1:$C$1002)))),
IF(CurveFitting!$N$9="1/SD²",IF(A526="","",_xlfn.VAR.S(IF($B$1:$B$1002=A526,$C$1:$C$1002))),
IF(CurveFitting!$N$9="None",IF(A526&lt;&gt;"",1,""),"")))</f>
        <v/>
      </c>
      <c r="AA526" t="str">
        <f t="shared" si="8"/>
        <v/>
      </c>
    </row>
    <row r="527" spans="4:27" x14ac:dyDescent="0.25">
      <c r="D527" t="str" cm="1">
        <f t="array" ref="D527">IF(OR(CurveFitting!$N$9="1/y²",CurveFitting!$N$9="1/y"),
IF(A527="","",AVERAGE(IF($B$1:$B$1002=A527,ABS($C$1:$C$1002)))),
IF(CurveFitting!$N$9="1/SD²",IF(A527="","",_xlfn.VAR.S(IF($B$1:$B$1002=A527,$C$1:$C$1002))),
IF(CurveFitting!$N$9="None",IF(A527&lt;&gt;"",1,""),"")))</f>
        <v/>
      </c>
      <c r="AA527" t="str">
        <f t="shared" si="8"/>
        <v/>
      </c>
    </row>
    <row r="528" spans="4:27" x14ac:dyDescent="0.25">
      <c r="D528" t="str" cm="1">
        <f t="array" ref="D528">IF(OR(CurveFitting!$N$9="1/y²",CurveFitting!$N$9="1/y"),
IF(A528="","",AVERAGE(IF($B$1:$B$1002=A528,ABS($C$1:$C$1002)))),
IF(CurveFitting!$N$9="1/SD²",IF(A528="","",_xlfn.VAR.S(IF($B$1:$B$1002=A528,$C$1:$C$1002))),
IF(CurveFitting!$N$9="None",IF(A528&lt;&gt;"",1,""),"")))</f>
        <v/>
      </c>
      <c r="AA528" t="str">
        <f t="shared" si="8"/>
        <v/>
      </c>
    </row>
    <row r="529" spans="4:27" x14ac:dyDescent="0.25">
      <c r="D529" t="str" cm="1">
        <f t="array" ref="D529">IF(OR(CurveFitting!$N$9="1/y²",CurveFitting!$N$9="1/y"),
IF(A529="","",AVERAGE(IF($B$1:$B$1002=A529,ABS($C$1:$C$1002)))),
IF(CurveFitting!$N$9="1/SD²",IF(A529="","",_xlfn.VAR.S(IF($B$1:$B$1002=A529,$C$1:$C$1002))),
IF(CurveFitting!$N$9="None",IF(A529&lt;&gt;"",1,""),"")))</f>
        <v/>
      </c>
      <c r="AA529" t="str">
        <f t="shared" si="8"/>
        <v/>
      </c>
    </row>
    <row r="530" spans="4:27" x14ac:dyDescent="0.25">
      <c r="D530" t="str" cm="1">
        <f t="array" ref="D530">IF(OR(CurveFitting!$N$9="1/y²",CurveFitting!$N$9="1/y"),
IF(A530="","",AVERAGE(IF($B$1:$B$1002=A530,ABS($C$1:$C$1002)))),
IF(CurveFitting!$N$9="1/SD²",IF(A530="","",_xlfn.VAR.S(IF($B$1:$B$1002=A530,$C$1:$C$1002))),
IF(CurveFitting!$N$9="None",IF(A530&lt;&gt;"",1,""),"")))</f>
        <v/>
      </c>
      <c r="AA530" t="str">
        <f t="shared" si="8"/>
        <v/>
      </c>
    </row>
    <row r="531" spans="4:27" x14ac:dyDescent="0.25">
      <c r="D531" t="str" cm="1">
        <f t="array" ref="D531">IF(OR(CurveFitting!$N$9="1/y²",CurveFitting!$N$9="1/y"),
IF(A531="","",AVERAGE(IF($B$1:$B$1002=A531,ABS($C$1:$C$1002)))),
IF(CurveFitting!$N$9="1/SD²",IF(A531="","",_xlfn.VAR.S(IF($B$1:$B$1002=A531,$C$1:$C$1002))),
IF(CurveFitting!$N$9="None",IF(A531&lt;&gt;"",1,""),"")))</f>
        <v/>
      </c>
      <c r="AA531" t="str">
        <f t="shared" si="8"/>
        <v/>
      </c>
    </row>
    <row r="532" spans="4:27" x14ac:dyDescent="0.25">
      <c r="D532" t="str" cm="1">
        <f t="array" ref="D532">IF(OR(CurveFitting!$N$9="1/y²",CurveFitting!$N$9="1/y"),
IF(A532="","",AVERAGE(IF($B$1:$B$1002=A532,ABS($C$1:$C$1002)))),
IF(CurveFitting!$N$9="1/SD²",IF(A532="","",_xlfn.VAR.S(IF($B$1:$B$1002=A532,$C$1:$C$1002))),
IF(CurveFitting!$N$9="None",IF(A532&lt;&gt;"",1,""),"")))</f>
        <v/>
      </c>
      <c r="AA532" t="str">
        <f t="shared" si="8"/>
        <v/>
      </c>
    </row>
    <row r="533" spans="4:27" x14ac:dyDescent="0.25">
      <c r="D533" t="str" cm="1">
        <f t="array" ref="D533">IF(OR(CurveFitting!$N$9="1/y²",CurveFitting!$N$9="1/y"),
IF(A533="","",AVERAGE(IF($B$1:$B$1002=A533,ABS($C$1:$C$1002)))),
IF(CurveFitting!$N$9="1/SD²",IF(A533="","",_xlfn.VAR.S(IF($B$1:$B$1002=A533,$C$1:$C$1002))),
IF(CurveFitting!$N$9="None",IF(A533&lt;&gt;"",1,""),"")))</f>
        <v/>
      </c>
      <c r="AA533" t="str">
        <f t="shared" si="8"/>
        <v/>
      </c>
    </row>
    <row r="534" spans="4:27" x14ac:dyDescent="0.25">
      <c r="D534" t="str" cm="1">
        <f t="array" ref="D534">IF(OR(CurveFitting!$N$9="1/y²",CurveFitting!$N$9="1/y"),
IF(A534="","",AVERAGE(IF($B$1:$B$1002=A534,ABS($C$1:$C$1002)))),
IF(CurveFitting!$N$9="1/SD²",IF(A534="","",_xlfn.VAR.S(IF($B$1:$B$1002=A534,$C$1:$C$1002))),
IF(CurveFitting!$N$9="None",IF(A534&lt;&gt;"",1,""),"")))</f>
        <v/>
      </c>
      <c r="AA534" t="str">
        <f t="shared" si="8"/>
        <v/>
      </c>
    </row>
    <row r="535" spans="4:27" x14ac:dyDescent="0.25">
      <c r="D535" t="str" cm="1">
        <f t="array" ref="D535">IF(OR(CurveFitting!$N$9="1/y²",CurveFitting!$N$9="1/y"),
IF(A535="","",AVERAGE(IF($B$1:$B$1002=A535,ABS($C$1:$C$1002)))),
IF(CurveFitting!$N$9="1/SD²",IF(A535="","",_xlfn.VAR.S(IF($B$1:$B$1002=A535,$C$1:$C$1002))),
IF(CurveFitting!$N$9="None",IF(A535&lt;&gt;"",1,""),"")))</f>
        <v/>
      </c>
      <c r="AA535" t="str">
        <f t="shared" si="8"/>
        <v/>
      </c>
    </row>
    <row r="536" spans="4:27" x14ac:dyDescent="0.25">
      <c r="D536" t="str" cm="1">
        <f t="array" ref="D536">IF(OR(CurveFitting!$N$9="1/y²",CurveFitting!$N$9="1/y"),
IF(A536="","",AVERAGE(IF($B$1:$B$1002=A536,ABS($C$1:$C$1002)))),
IF(CurveFitting!$N$9="1/SD²",IF(A536="","",_xlfn.VAR.S(IF($B$1:$B$1002=A536,$C$1:$C$1002))),
IF(CurveFitting!$N$9="None",IF(A536&lt;&gt;"",1,""),"")))</f>
        <v/>
      </c>
      <c r="AA536" t="str">
        <f t="shared" si="8"/>
        <v/>
      </c>
    </row>
    <row r="537" spans="4:27" x14ac:dyDescent="0.25">
      <c r="D537" t="str" cm="1">
        <f t="array" ref="D537">IF(OR(CurveFitting!$N$9="1/y²",CurveFitting!$N$9="1/y"),
IF(A537="","",AVERAGE(IF($B$1:$B$1002=A537,ABS($C$1:$C$1002)))),
IF(CurveFitting!$N$9="1/SD²",IF(A537="","",_xlfn.VAR.S(IF($B$1:$B$1002=A537,$C$1:$C$1002))),
IF(CurveFitting!$N$9="None",IF(A537&lt;&gt;"",1,""),"")))</f>
        <v/>
      </c>
      <c r="AA537" t="str">
        <f t="shared" si="8"/>
        <v/>
      </c>
    </row>
    <row r="538" spans="4:27" x14ac:dyDescent="0.25">
      <c r="D538" t="str" cm="1">
        <f t="array" ref="D538">IF(OR(CurveFitting!$N$9="1/y²",CurveFitting!$N$9="1/y"),
IF(A538="","",AVERAGE(IF($B$1:$B$1002=A538,ABS($C$1:$C$1002)))),
IF(CurveFitting!$N$9="1/SD²",IF(A538="","",_xlfn.VAR.S(IF($B$1:$B$1002=A538,$C$1:$C$1002))),
IF(CurveFitting!$N$9="None",IF(A538&lt;&gt;"",1,""),"")))</f>
        <v/>
      </c>
      <c r="AA538" t="str">
        <f t="shared" si="8"/>
        <v/>
      </c>
    </row>
    <row r="539" spans="4:27" x14ac:dyDescent="0.25">
      <c r="D539" t="str" cm="1">
        <f t="array" ref="D539">IF(OR(CurveFitting!$N$9="1/y²",CurveFitting!$N$9="1/y"),
IF(A539="","",AVERAGE(IF($B$1:$B$1002=A539,ABS($C$1:$C$1002)))),
IF(CurveFitting!$N$9="1/SD²",IF(A539="","",_xlfn.VAR.S(IF($B$1:$B$1002=A539,$C$1:$C$1002))),
IF(CurveFitting!$N$9="None",IF(A539&lt;&gt;"",1,""),"")))</f>
        <v/>
      </c>
      <c r="AA539" t="str">
        <f t="shared" si="8"/>
        <v/>
      </c>
    </row>
    <row r="540" spans="4:27" x14ac:dyDescent="0.25">
      <c r="D540" t="str" cm="1">
        <f t="array" ref="D540">IF(OR(CurveFitting!$N$9="1/y²",CurveFitting!$N$9="1/y"),
IF(A540="","",AVERAGE(IF($B$1:$B$1002=A540,ABS($C$1:$C$1002)))),
IF(CurveFitting!$N$9="1/SD²",IF(A540="","",_xlfn.VAR.S(IF($B$1:$B$1002=A540,$C$1:$C$1002))),
IF(CurveFitting!$N$9="None",IF(A540&lt;&gt;"",1,""),"")))</f>
        <v/>
      </c>
      <c r="AA540" t="str">
        <f t="shared" si="8"/>
        <v/>
      </c>
    </row>
    <row r="541" spans="4:27" x14ac:dyDescent="0.25">
      <c r="D541" t="str" cm="1">
        <f t="array" ref="D541">IF(OR(CurveFitting!$N$9="1/y²",CurveFitting!$N$9="1/y"),
IF(A541="","",AVERAGE(IF($B$1:$B$1002=A541,ABS($C$1:$C$1002)))),
IF(CurveFitting!$N$9="1/SD²",IF(A541="","",_xlfn.VAR.S(IF($B$1:$B$1002=A541,$C$1:$C$1002))),
IF(CurveFitting!$N$9="None",IF(A541&lt;&gt;"",1,""),"")))</f>
        <v/>
      </c>
      <c r="AA541" t="str">
        <f t="shared" si="8"/>
        <v/>
      </c>
    </row>
    <row r="542" spans="4:27" x14ac:dyDescent="0.25">
      <c r="D542" t="str" cm="1">
        <f t="array" ref="D542">IF(OR(CurveFitting!$N$9="1/y²",CurveFitting!$N$9="1/y"),
IF(A542="","",AVERAGE(IF($B$1:$B$1002=A542,ABS($C$1:$C$1002)))),
IF(CurveFitting!$N$9="1/SD²",IF(A542="","",_xlfn.VAR.S(IF($B$1:$B$1002=A542,$C$1:$C$1002))),
IF(CurveFitting!$N$9="None",IF(A542&lt;&gt;"",1,""),"")))</f>
        <v/>
      </c>
      <c r="AA542" t="str">
        <f t="shared" si="8"/>
        <v/>
      </c>
    </row>
    <row r="543" spans="4:27" x14ac:dyDescent="0.25">
      <c r="D543" t="str" cm="1">
        <f t="array" ref="D543">IF(OR(CurveFitting!$N$9="1/y²",CurveFitting!$N$9="1/y"),
IF(A543="","",AVERAGE(IF($B$1:$B$1002=A543,ABS($C$1:$C$1002)))),
IF(CurveFitting!$N$9="1/SD²",IF(A543="","",_xlfn.VAR.S(IF($B$1:$B$1002=A543,$C$1:$C$1002))),
IF(CurveFitting!$N$9="None",IF(A543&lt;&gt;"",1,""),"")))</f>
        <v/>
      </c>
      <c r="AA543" t="str">
        <f t="shared" si="8"/>
        <v/>
      </c>
    </row>
    <row r="544" spans="4:27" x14ac:dyDescent="0.25">
      <c r="D544" t="str" cm="1">
        <f t="array" ref="D544">IF(OR(CurveFitting!$N$9="1/y²",CurveFitting!$N$9="1/y"),
IF(A544="","",AVERAGE(IF($B$1:$B$1002=A544,ABS($C$1:$C$1002)))),
IF(CurveFitting!$N$9="1/SD²",IF(A544="","",_xlfn.VAR.S(IF($B$1:$B$1002=A544,$C$1:$C$1002))),
IF(CurveFitting!$N$9="None",IF(A544&lt;&gt;"",1,""),"")))</f>
        <v/>
      </c>
      <c r="AA544" t="str">
        <f t="shared" si="8"/>
        <v/>
      </c>
    </row>
    <row r="545" spans="4:27" x14ac:dyDescent="0.25">
      <c r="D545" t="str" cm="1">
        <f t="array" ref="D545">IF(OR(CurveFitting!$N$9="1/y²",CurveFitting!$N$9="1/y"),
IF(A545="","",AVERAGE(IF($B$1:$B$1002=A545,ABS($C$1:$C$1002)))),
IF(CurveFitting!$N$9="1/SD²",IF(A545="","",_xlfn.VAR.S(IF($B$1:$B$1002=A545,$C$1:$C$1002))),
IF(CurveFitting!$N$9="None",IF(A545&lt;&gt;"",1,""),"")))</f>
        <v/>
      </c>
      <c r="AA545" t="str">
        <f t="shared" si="8"/>
        <v/>
      </c>
    </row>
    <row r="546" spans="4:27" x14ac:dyDescent="0.25">
      <c r="D546" t="str" cm="1">
        <f t="array" ref="D546">IF(OR(CurveFitting!$N$9="1/y²",CurveFitting!$N$9="1/y"),
IF(A546="","",AVERAGE(IF($B$1:$B$1002=A546,ABS($C$1:$C$1002)))),
IF(CurveFitting!$N$9="1/SD²",IF(A546="","",_xlfn.VAR.S(IF($B$1:$B$1002=A546,$C$1:$C$1002))),
IF(CurveFitting!$N$9="None",IF(A546&lt;&gt;"",1,""),"")))</f>
        <v/>
      </c>
      <c r="AA546" t="str">
        <f t="shared" si="8"/>
        <v/>
      </c>
    </row>
    <row r="547" spans="4:27" x14ac:dyDescent="0.25">
      <c r="D547" t="str" cm="1">
        <f t="array" ref="D547">IF(OR(CurveFitting!$N$9="1/y²",CurveFitting!$N$9="1/y"),
IF(A547="","",AVERAGE(IF($B$1:$B$1002=A547,ABS($C$1:$C$1002)))),
IF(CurveFitting!$N$9="1/SD²",IF(A547="","",_xlfn.VAR.S(IF($B$1:$B$1002=A547,$C$1:$C$1002))),
IF(CurveFitting!$N$9="None",IF(A547&lt;&gt;"",1,""),"")))</f>
        <v/>
      </c>
      <c r="AA547" t="str">
        <f t="shared" si="8"/>
        <v/>
      </c>
    </row>
    <row r="548" spans="4:27" x14ac:dyDescent="0.25">
      <c r="D548" t="str" cm="1">
        <f t="array" ref="D548">IF(OR(CurveFitting!$N$9="1/y²",CurveFitting!$N$9="1/y"),
IF(A548="","",AVERAGE(IF($B$1:$B$1002=A548,ABS($C$1:$C$1002)))),
IF(CurveFitting!$N$9="1/SD²",IF(A548="","",_xlfn.VAR.S(IF($B$1:$B$1002=A548,$C$1:$C$1002))),
IF(CurveFitting!$N$9="None",IF(A548&lt;&gt;"",1,""),"")))</f>
        <v/>
      </c>
      <c r="AA548" t="str">
        <f t="shared" si="8"/>
        <v/>
      </c>
    </row>
    <row r="549" spans="4:27" x14ac:dyDescent="0.25">
      <c r="D549" t="str" cm="1">
        <f t="array" ref="D549">IF(OR(CurveFitting!$N$9="1/y²",CurveFitting!$N$9="1/y"),
IF(A549="","",AVERAGE(IF($B$1:$B$1002=A549,ABS($C$1:$C$1002)))),
IF(CurveFitting!$N$9="1/SD²",IF(A549="","",_xlfn.VAR.S(IF($B$1:$B$1002=A549,$C$1:$C$1002))),
IF(CurveFitting!$N$9="None",IF(A549&lt;&gt;"",1,""),"")))</f>
        <v/>
      </c>
      <c r="AA549" t="str">
        <f t="shared" si="8"/>
        <v/>
      </c>
    </row>
    <row r="550" spans="4:27" x14ac:dyDescent="0.25">
      <c r="D550" t="str" cm="1">
        <f t="array" ref="D550">IF(OR(CurveFitting!$N$9="1/y²",CurveFitting!$N$9="1/y"),
IF(A550="","",AVERAGE(IF($B$1:$B$1002=A550,ABS($C$1:$C$1002)))),
IF(CurveFitting!$N$9="1/SD²",IF(A550="","",_xlfn.VAR.S(IF($B$1:$B$1002=A550,$C$1:$C$1002))),
IF(CurveFitting!$N$9="None",IF(A550&lt;&gt;"",1,""),"")))</f>
        <v/>
      </c>
      <c r="AA550" t="str">
        <f t="shared" si="8"/>
        <v/>
      </c>
    </row>
    <row r="551" spans="4:27" x14ac:dyDescent="0.25">
      <c r="D551" t="str" cm="1">
        <f t="array" ref="D551">IF(OR(CurveFitting!$N$9="1/y²",CurveFitting!$N$9="1/y"),
IF(A551="","",AVERAGE(IF($B$1:$B$1002=A551,ABS($C$1:$C$1002)))),
IF(CurveFitting!$N$9="1/SD²",IF(A551="","",_xlfn.VAR.S(IF($B$1:$B$1002=A551,$C$1:$C$1002))),
IF(CurveFitting!$N$9="None",IF(A551&lt;&gt;"",1,""),"")))</f>
        <v/>
      </c>
      <c r="AA551" t="str">
        <f t="shared" si="8"/>
        <v/>
      </c>
    </row>
    <row r="552" spans="4:27" x14ac:dyDescent="0.25">
      <c r="D552" t="str" cm="1">
        <f t="array" ref="D552">IF(OR(CurveFitting!$N$9="1/y²",CurveFitting!$N$9="1/y"),
IF(A552="","",AVERAGE(IF($B$1:$B$1002=A552,ABS($C$1:$C$1002)))),
IF(CurveFitting!$N$9="1/SD²",IF(A552="","",_xlfn.VAR.S(IF($B$1:$B$1002=A552,$C$1:$C$1002))),
IF(CurveFitting!$N$9="None",IF(A552&lt;&gt;"",1,""),"")))</f>
        <v/>
      </c>
      <c r="AA552" t="str">
        <f t="shared" si="8"/>
        <v/>
      </c>
    </row>
    <row r="553" spans="4:27" x14ac:dyDescent="0.25">
      <c r="D553" t="str" cm="1">
        <f t="array" ref="D553">IF(OR(CurveFitting!$N$9="1/y²",CurveFitting!$N$9="1/y"),
IF(A553="","",AVERAGE(IF($B$1:$B$1002=A553,ABS($C$1:$C$1002)))),
IF(CurveFitting!$N$9="1/SD²",IF(A553="","",_xlfn.VAR.S(IF($B$1:$B$1002=A553,$C$1:$C$1002))),
IF(CurveFitting!$N$9="None",IF(A553&lt;&gt;"",1,""),"")))</f>
        <v/>
      </c>
      <c r="AA553" t="str">
        <f t="shared" si="8"/>
        <v/>
      </c>
    </row>
    <row r="554" spans="4:27" x14ac:dyDescent="0.25">
      <c r="D554" t="str" cm="1">
        <f t="array" ref="D554">IF(OR(CurveFitting!$N$9="1/y²",CurveFitting!$N$9="1/y"),
IF(A554="","",AVERAGE(IF($B$1:$B$1002=A554,ABS($C$1:$C$1002)))),
IF(CurveFitting!$N$9="1/SD²",IF(A554="","",_xlfn.VAR.S(IF($B$1:$B$1002=A554,$C$1:$C$1002))),
IF(CurveFitting!$N$9="None",IF(A554&lt;&gt;"",1,""),"")))</f>
        <v/>
      </c>
      <c r="AA554" t="str">
        <f t="shared" si="8"/>
        <v/>
      </c>
    </row>
    <row r="555" spans="4:27" x14ac:dyDescent="0.25">
      <c r="D555" t="str" cm="1">
        <f t="array" ref="D555">IF(OR(CurveFitting!$N$9="1/y²",CurveFitting!$N$9="1/y"),
IF(A555="","",AVERAGE(IF($B$1:$B$1002=A555,ABS($C$1:$C$1002)))),
IF(CurveFitting!$N$9="1/SD²",IF(A555="","",_xlfn.VAR.S(IF($B$1:$B$1002=A555,$C$1:$C$1002))),
IF(CurveFitting!$N$9="None",IF(A555&lt;&gt;"",1,""),"")))</f>
        <v/>
      </c>
      <c r="AA555" t="str">
        <f t="shared" si="8"/>
        <v/>
      </c>
    </row>
    <row r="556" spans="4:27" x14ac:dyDescent="0.25">
      <c r="D556" t="str" cm="1">
        <f t="array" ref="D556">IF(OR(CurveFitting!$N$9="1/y²",CurveFitting!$N$9="1/y"),
IF(A556="","",AVERAGE(IF($B$1:$B$1002=A556,ABS($C$1:$C$1002)))),
IF(CurveFitting!$N$9="1/SD²",IF(A556="","",_xlfn.VAR.S(IF($B$1:$B$1002=A556,$C$1:$C$1002))),
IF(CurveFitting!$N$9="None",IF(A556&lt;&gt;"",1,""),"")))</f>
        <v/>
      </c>
      <c r="AA556" t="str">
        <f t="shared" si="8"/>
        <v/>
      </c>
    </row>
    <row r="557" spans="4:27" x14ac:dyDescent="0.25">
      <c r="D557" t="str" cm="1">
        <f t="array" ref="D557">IF(OR(CurveFitting!$N$9="1/y²",CurveFitting!$N$9="1/y"),
IF(A557="","",AVERAGE(IF($B$1:$B$1002=A557,ABS($C$1:$C$1002)))),
IF(CurveFitting!$N$9="1/SD²",IF(A557="","",_xlfn.VAR.S(IF($B$1:$B$1002=A557,$C$1:$C$1002))),
IF(CurveFitting!$N$9="None",IF(A557&lt;&gt;"",1,""),"")))</f>
        <v/>
      </c>
      <c r="AA557" t="str">
        <f t="shared" si="8"/>
        <v/>
      </c>
    </row>
    <row r="558" spans="4:27" x14ac:dyDescent="0.25">
      <c r="D558" t="str" cm="1">
        <f t="array" ref="D558">IF(OR(CurveFitting!$N$9="1/y²",CurveFitting!$N$9="1/y"),
IF(A558="","",AVERAGE(IF($B$1:$B$1002=A558,ABS($C$1:$C$1002)))),
IF(CurveFitting!$N$9="1/SD²",IF(A558="","",_xlfn.VAR.S(IF($B$1:$B$1002=A558,$C$1:$C$1002))),
IF(CurveFitting!$N$9="None",IF(A558&lt;&gt;"",1,""),"")))</f>
        <v/>
      </c>
      <c r="AA558" t="str">
        <f t="shared" si="8"/>
        <v/>
      </c>
    </row>
    <row r="559" spans="4:27" x14ac:dyDescent="0.25">
      <c r="D559" t="str" cm="1">
        <f t="array" ref="D559">IF(OR(CurveFitting!$N$9="1/y²",CurveFitting!$N$9="1/y"),
IF(A559="","",AVERAGE(IF($B$1:$B$1002=A559,ABS($C$1:$C$1002)))),
IF(CurveFitting!$N$9="1/SD²",IF(A559="","",_xlfn.VAR.S(IF($B$1:$B$1002=A559,$C$1:$C$1002))),
IF(CurveFitting!$N$9="None",IF(A559&lt;&gt;"",1,""),"")))</f>
        <v/>
      </c>
      <c r="AA559" t="str">
        <f t="shared" si="8"/>
        <v/>
      </c>
    </row>
    <row r="560" spans="4:27" x14ac:dyDescent="0.25">
      <c r="D560" t="str" cm="1">
        <f t="array" ref="D560">IF(OR(CurveFitting!$N$9="1/y²",CurveFitting!$N$9="1/y"),
IF(A560="","",AVERAGE(IF($B$1:$B$1002=A560,ABS($C$1:$C$1002)))),
IF(CurveFitting!$N$9="1/SD²",IF(A560="","",_xlfn.VAR.S(IF($B$1:$B$1002=A560,$C$1:$C$1002))),
IF(CurveFitting!$N$9="None",IF(A560&lt;&gt;"",1,""),"")))</f>
        <v/>
      </c>
      <c r="AA560" t="str">
        <f t="shared" si="8"/>
        <v/>
      </c>
    </row>
    <row r="561" spans="4:27" x14ac:dyDescent="0.25">
      <c r="D561" t="str" cm="1">
        <f t="array" ref="D561">IF(OR(CurveFitting!$N$9="1/y²",CurveFitting!$N$9="1/y"),
IF(A561="","",AVERAGE(IF($B$1:$B$1002=A561,ABS($C$1:$C$1002)))),
IF(CurveFitting!$N$9="1/SD²",IF(A561="","",_xlfn.VAR.S(IF($B$1:$B$1002=A561,$C$1:$C$1002))),
IF(CurveFitting!$N$9="None",IF(A561&lt;&gt;"",1,""),"")))</f>
        <v/>
      </c>
      <c r="AA561" t="str">
        <f t="shared" si="8"/>
        <v/>
      </c>
    </row>
    <row r="562" spans="4:27" x14ac:dyDescent="0.25">
      <c r="D562" t="str" cm="1">
        <f t="array" ref="D562">IF(OR(CurveFitting!$N$9="1/y²",CurveFitting!$N$9="1/y"),
IF(A562="","",AVERAGE(IF($B$1:$B$1002=A562,ABS($C$1:$C$1002)))),
IF(CurveFitting!$N$9="1/SD²",IF(A562="","",_xlfn.VAR.S(IF($B$1:$B$1002=A562,$C$1:$C$1002))),
IF(CurveFitting!$N$9="None",IF(A562&lt;&gt;"",1,""),"")))</f>
        <v/>
      </c>
      <c r="AA562" t="str">
        <f t="shared" si="8"/>
        <v/>
      </c>
    </row>
    <row r="563" spans="4:27" x14ac:dyDescent="0.25">
      <c r="D563" t="str" cm="1">
        <f t="array" ref="D563">IF(OR(CurveFitting!$N$9="1/y²",CurveFitting!$N$9="1/y"),
IF(A563="","",AVERAGE(IF($B$1:$B$1002=A563,ABS($C$1:$C$1002)))),
IF(CurveFitting!$N$9="1/SD²",IF(A563="","",_xlfn.VAR.S(IF($B$1:$B$1002=A563,$C$1:$C$1002))),
IF(CurveFitting!$N$9="None",IF(A563&lt;&gt;"",1,""),"")))</f>
        <v/>
      </c>
      <c r="AA563" t="str">
        <f t="shared" si="8"/>
        <v/>
      </c>
    </row>
    <row r="564" spans="4:27" x14ac:dyDescent="0.25">
      <c r="D564" t="str" cm="1">
        <f t="array" ref="D564">IF(OR(CurveFitting!$N$9="1/y²",CurveFitting!$N$9="1/y"),
IF(A564="","",AVERAGE(IF($B$1:$B$1002=A564,ABS($C$1:$C$1002)))),
IF(CurveFitting!$N$9="1/SD²",IF(A564="","",_xlfn.VAR.S(IF($B$1:$B$1002=A564,$C$1:$C$1002))),
IF(CurveFitting!$N$9="None",IF(A564&lt;&gt;"",1,""),"")))</f>
        <v/>
      </c>
      <c r="AA564" t="str">
        <f t="shared" si="8"/>
        <v/>
      </c>
    </row>
    <row r="565" spans="4:27" x14ac:dyDescent="0.25">
      <c r="D565" t="str" cm="1">
        <f t="array" ref="D565">IF(OR(CurveFitting!$N$9="1/y²",CurveFitting!$N$9="1/y"),
IF(A565="","",AVERAGE(IF($B$1:$B$1002=A565,ABS($C$1:$C$1002)))),
IF(CurveFitting!$N$9="1/SD²",IF(A565="","",_xlfn.VAR.S(IF($B$1:$B$1002=A565,$C$1:$C$1002))),
IF(CurveFitting!$N$9="None",IF(A565&lt;&gt;"",1,""),"")))</f>
        <v/>
      </c>
      <c r="AA565" t="str">
        <f t="shared" si="8"/>
        <v/>
      </c>
    </row>
    <row r="566" spans="4:27" x14ac:dyDescent="0.25">
      <c r="D566" t="str" cm="1">
        <f t="array" ref="D566">IF(OR(CurveFitting!$N$9="1/y²",CurveFitting!$N$9="1/y"),
IF(A566="","",AVERAGE(IF($B$1:$B$1002=A566,ABS($C$1:$C$1002)))),
IF(CurveFitting!$N$9="1/SD²",IF(A566="","",_xlfn.VAR.S(IF($B$1:$B$1002=A566,$C$1:$C$1002))),
IF(CurveFitting!$N$9="None",IF(A566&lt;&gt;"",1,""),"")))</f>
        <v/>
      </c>
      <c r="AA566" t="str">
        <f t="shared" si="8"/>
        <v/>
      </c>
    </row>
    <row r="567" spans="4:27" x14ac:dyDescent="0.25">
      <c r="D567" t="str" cm="1">
        <f t="array" ref="D567">IF(OR(CurveFitting!$N$9="1/y²",CurveFitting!$N$9="1/y"),
IF(A567="","",AVERAGE(IF($B$1:$B$1002=A567,ABS($C$1:$C$1002)))),
IF(CurveFitting!$N$9="1/SD²",IF(A567="","",_xlfn.VAR.S(IF($B$1:$B$1002=A567,$C$1:$C$1002))),
IF(CurveFitting!$N$9="None",IF(A567&lt;&gt;"",1,""),"")))</f>
        <v/>
      </c>
      <c r="AA567" t="str">
        <f t="shared" si="8"/>
        <v/>
      </c>
    </row>
    <row r="568" spans="4:27" x14ac:dyDescent="0.25">
      <c r="D568" t="str" cm="1">
        <f t="array" ref="D568">IF(OR(CurveFitting!$N$9="1/y²",CurveFitting!$N$9="1/y"),
IF(A568="","",AVERAGE(IF($B$1:$B$1002=A568,ABS($C$1:$C$1002)))),
IF(CurveFitting!$N$9="1/SD²",IF(A568="","",_xlfn.VAR.S(IF($B$1:$B$1002=A568,$C$1:$C$1002))),
IF(CurveFitting!$N$9="None",IF(A568&lt;&gt;"",1,""),"")))</f>
        <v/>
      </c>
      <c r="AA568" t="str">
        <f t="shared" si="8"/>
        <v/>
      </c>
    </row>
    <row r="569" spans="4:27" x14ac:dyDescent="0.25">
      <c r="D569" t="str" cm="1">
        <f t="array" ref="D569">IF(OR(CurveFitting!$N$9="1/y²",CurveFitting!$N$9="1/y"),
IF(A569="","",AVERAGE(IF($B$1:$B$1002=A569,ABS($C$1:$C$1002)))),
IF(CurveFitting!$N$9="1/SD²",IF(A569="","",_xlfn.VAR.S(IF($B$1:$B$1002=A569,$C$1:$C$1002))),
IF(CurveFitting!$N$9="None",IF(A569&lt;&gt;"",1,""),"")))</f>
        <v/>
      </c>
      <c r="AA569" t="str">
        <f t="shared" si="8"/>
        <v/>
      </c>
    </row>
    <row r="570" spans="4:27" x14ac:dyDescent="0.25">
      <c r="D570" t="str" cm="1">
        <f t="array" ref="D570">IF(OR(CurveFitting!$N$9="1/y²",CurveFitting!$N$9="1/y"),
IF(A570="","",AVERAGE(IF($B$1:$B$1002=A570,ABS($C$1:$C$1002)))),
IF(CurveFitting!$N$9="1/SD²",IF(A570="","",_xlfn.VAR.S(IF($B$1:$B$1002=A570,$C$1:$C$1002))),
IF(CurveFitting!$N$9="None",IF(A570&lt;&gt;"",1,""),"")))</f>
        <v/>
      </c>
      <c r="AA570" t="str">
        <f t="shared" si="8"/>
        <v/>
      </c>
    </row>
    <row r="571" spans="4:27" x14ac:dyDescent="0.25">
      <c r="D571" t="str" cm="1">
        <f t="array" ref="D571">IF(OR(CurveFitting!$N$9="1/y²",CurveFitting!$N$9="1/y"),
IF(A571="","",AVERAGE(IF($B$1:$B$1002=A571,ABS($C$1:$C$1002)))),
IF(CurveFitting!$N$9="1/SD²",IF(A571="","",_xlfn.VAR.S(IF($B$1:$B$1002=A571,$C$1:$C$1002))),
IF(CurveFitting!$N$9="None",IF(A571&lt;&gt;"",1,""),"")))</f>
        <v/>
      </c>
      <c r="AA571" t="str">
        <f t="shared" si="8"/>
        <v/>
      </c>
    </row>
    <row r="572" spans="4:27" x14ac:dyDescent="0.25">
      <c r="D572" t="str" cm="1">
        <f t="array" ref="D572">IF(OR(CurveFitting!$N$9="1/y²",CurveFitting!$N$9="1/y"),
IF(A572="","",AVERAGE(IF($B$1:$B$1002=A572,ABS($C$1:$C$1002)))),
IF(CurveFitting!$N$9="1/SD²",IF(A572="","",_xlfn.VAR.S(IF($B$1:$B$1002=A572,$C$1:$C$1002))),
IF(CurveFitting!$N$9="None",IF(A572&lt;&gt;"",1,""),"")))</f>
        <v/>
      </c>
      <c r="AA572" t="str">
        <f t="shared" si="8"/>
        <v/>
      </c>
    </row>
    <row r="573" spans="4:27" x14ac:dyDescent="0.25">
      <c r="D573" t="str" cm="1">
        <f t="array" ref="D573">IF(OR(CurveFitting!$N$9="1/y²",CurveFitting!$N$9="1/y"),
IF(A573="","",AVERAGE(IF($B$1:$B$1002=A573,ABS($C$1:$C$1002)))),
IF(CurveFitting!$N$9="1/SD²",IF(A573="","",_xlfn.VAR.S(IF($B$1:$B$1002=A573,$C$1:$C$1002))),
IF(CurveFitting!$N$9="None",IF(A573&lt;&gt;"",1,""),"")))</f>
        <v/>
      </c>
      <c r="AA573" t="str">
        <f t="shared" si="8"/>
        <v/>
      </c>
    </row>
    <row r="574" spans="4:27" x14ac:dyDescent="0.25">
      <c r="D574" t="str" cm="1">
        <f t="array" ref="D574">IF(OR(CurveFitting!$N$9="1/y²",CurveFitting!$N$9="1/y"),
IF(A574="","",AVERAGE(IF($B$1:$B$1002=A574,ABS($C$1:$C$1002)))),
IF(CurveFitting!$N$9="1/SD²",IF(A574="","",_xlfn.VAR.S(IF($B$1:$B$1002=A574,$C$1:$C$1002))),
IF(CurveFitting!$N$9="None",IF(A574&lt;&gt;"",1,""),"")))</f>
        <v/>
      </c>
      <c r="AA574" t="str">
        <f t="shared" si="8"/>
        <v/>
      </c>
    </row>
    <row r="575" spans="4:27" x14ac:dyDescent="0.25">
      <c r="D575" t="str" cm="1">
        <f t="array" ref="D575">IF(OR(CurveFitting!$N$9="1/y²",CurveFitting!$N$9="1/y"),
IF(A575="","",AVERAGE(IF($B$1:$B$1002=A575,ABS($C$1:$C$1002)))),
IF(CurveFitting!$N$9="1/SD²",IF(A575="","",_xlfn.VAR.S(IF($B$1:$B$1002=A575,$C$1:$C$1002))),
IF(CurveFitting!$N$9="None",IF(A575&lt;&gt;"",1,""),"")))</f>
        <v/>
      </c>
      <c r="AA575" t="str">
        <f t="shared" si="8"/>
        <v/>
      </c>
    </row>
    <row r="576" spans="4:27" x14ac:dyDescent="0.25">
      <c r="D576" t="str" cm="1">
        <f t="array" ref="D576">IF(OR(CurveFitting!$N$9="1/y²",CurveFitting!$N$9="1/y"),
IF(A576="","",AVERAGE(IF($B$1:$B$1002=A576,ABS($C$1:$C$1002)))),
IF(CurveFitting!$N$9="1/SD²",IF(A576="","",_xlfn.VAR.S(IF($B$1:$B$1002=A576,$C$1:$C$1002))),
IF(CurveFitting!$N$9="None",IF(A576&lt;&gt;"",1,""),"")))</f>
        <v/>
      </c>
      <c r="AA576" t="str">
        <f t="shared" si="8"/>
        <v/>
      </c>
    </row>
    <row r="577" spans="4:27" x14ac:dyDescent="0.25">
      <c r="D577" t="str" cm="1">
        <f t="array" ref="D577">IF(OR(CurveFitting!$N$9="1/y²",CurveFitting!$N$9="1/y"),
IF(A577="","",AVERAGE(IF($B$1:$B$1002=A577,ABS($C$1:$C$1002)))),
IF(CurveFitting!$N$9="1/SD²",IF(A577="","",_xlfn.VAR.S(IF($B$1:$B$1002=A577,$C$1:$C$1002))),
IF(CurveFitting!$N$9="None",IF(A577&lt;&gt;"",1,""),"")))</f>
        <v/>
      </c>
      <c r="AA577" t="str">
        <f t="shared" si="8"/>
        <v/>
      </c>
    </row>
    <row r="578" spans="4:27" x14ac:dyDescent="0.25">
      <c r="D578" t="str" cm="1">
        <f t="array" ref="D578">IF(OR(CurveFitting!$N$9="1/y²",CurveFitting!$N$9="1/y"),
IF(A578="","",AVERAGE(IF($B$1:$B$1002=A578,ABS($C$1:$C$1002)))),
IF(CurveFitting!$N$9="1/SD²",IF(A578="","",_xlfn.VAR.S(IF($B$1:$B$1002=A578,$C$1:$C$1002))),
IF(CurveFitting!$N$9="None",IF(A578&lt;&gt;"",1,""),"")))</f>
        <v/>
      </c>
      <c r="AA578" t="str">
        <f t="shared" si="8"/>
        <v/>
      </c>
    </row>
    <row r="579" spans="4:27" x14ac:dyDescent="0.25">
      <c r="D579" t="str" cm="1">
        <f t="array" ref="D579">IF(OR(CurveFitting!$N$9="1/y²",CurveFitting!$N$9="1/y"),
IF(A579="","",AVERAGE(IF($B$1:$B$1002=A579,ABS($C$1:$C$1002)))),
IF(CurveFitting!$N$9="1/SD²",IF(A579="","",_xlfn.VAR.S(IF($B$1:$B$1002=A579,$C$1:$C$1002))),
IF(CurveFitting!$N$9="None",IF(A579&lt;&gt;"",1,""),"")))</f>
        <v/>
      </c>
      <c r="AA579" t="str">
        <f t="shared" si="8"/>
        <v/>
      </c>
    </row>
    <row r="580" spans="4:27" x14ac:dyDescent="0.25">
      <c r="D580" t="str" cm="1">
        <f t="array" ref="D580">IF(OR(CurveFitting!$N$9="1/y²",CurveFitting!$N$9="1/y"),
IF(A580="","",AVERAGE(IF($B$1:$B$1002=A580,ABS($C$1:$C$1002)))),
IF(CurveFitting!$N$9="1/SD²",IF(A580="","",_xlfn.VAR.S(IF($B$1:$B$1002=A580,$C$1:$C$1002))),
IF(CurveFitting!$N$9="None",IF(A580&lt;&gt;"",1,""),"")))</f>
        <v/>
      </c>
      <c r="AA580" t="str">
        <f t="shared" ref="AA580:AA643" si="9">IF(E580="","",SUM(E580:Z580))</f>
        <v/>
      </c>
    </row>
    <row r="581" spans="4:27" x14ac:dyDescent="0.25">
      <c r="D581" t="str" cm="1">
        <f t="array" ref="D581">IF(OR(CurveFitting!$N$9="1/y²",CurveFitting!$N$9="1/y"),
IF(A581="","",AVERAGE(IF($B$1:$B$1002=A581,ABS($C$1:$C$1002)))),
IF(CurveFitting!$N$9="1/SD²",IF(A581="","",_xlfn.VAR.S(IF($B$1:$B$1002=A581,$C$1:$C$1002))),
IF(CurveFitting!$N$9="None",IF(A581&lt;&gt;"",1,""),"")))</f>
        <v/>
      </c>
      <c r="AA581" t="str">
        <f t="shared" si="9"/>
        <v/>
      </c>
    </row>
    <row r="582" spans="4:27" x14ac:dyDescent="0.25">
      <c r="D582" t="str" cm="1">
        <f t="array" ref="D582">IF(OR(CurveFitting!$N$9="1/y²",CurveFitting!$N$9="1/y"),
IF(A582="","",AVERAGE(IF($B$1:$B$1002=A582,ABS($C$1:$C$1002)))),
IF(CurveFitting!$N$9="1/SD²",IF(A582="","",_xlfn.VAR.S(IF($B$1:$B$1002=A582,$C$1:$C$1002))),
IF(CurveFitting!$N$9="None",IF(A582&lt;&gt;"",1,""),"")))</f>
        <v/>
      </c>
      <c r="AA582" t="str">
        <f t="shared" si="9"/>
        <v/>
      </c>
    </row>
    <row r="583" spans="4:27" x14ac:dyDescent="0.25">
      <c r="D583" t="str" cm="1">
        <f t="array" ref="D583">IF(OR(CurveFitting!$N$9="1/y²",CurveFitting!$N$9="1/y"),
IF(A583="","",AVERAGE(IF($B$1:$B$1002=A583,ABS($C$1:$C$1002)))),
IF(CurveFitting!$N$9="1/SD²",IF(A583="","",_xlfn.VAR.S(IF($B$1:$B$1002=A583,$C$1:$C$1002))),
IF(CurveFitting!$N$9="None",IF(A583&lt;&gt;"",1,""),"")))</f>
        <v/>
      </c>
      <c r="AA583" t="str">
        <f t="shared" si="9"/>
        <v/>
      </c>
    </row>
    <row r="584" spans="4:27" x14ac:dyDescent="0.25">
      <c r="D584" t="str" cm="1">
        <f t="array" ref="D584">IF(OR(CurveFitting!$N$9="1/y²",CurveFitting!$N$9="1/y"),
IF(A584="","",AVERAGE(IF($B$1:$B$1002=A584,ABS($C$1:$C$1002)))),
IF(CurveFitting!$N$9="1/SD²",IF(A584="","",_xlfn.VAR.S(IF($B$1:$B$1002=A584,$C$1:$C$1002))),
IF(CurveFitting!$N$9="None",IF(A584&lt;&gt;"",1,""),"")))</f>
        <v/>
      </c>
      <c r="AA584" t="str">
        <f t="shared" si="9"/>
        <v/>
      </c>
    </row>
    <row r="585" spans="4:27" x14ac:dyDescent="0.25">
      <c r="D585" t="str" cm="1">
        <f t="array" ref="D585">IF(OR(CurveFitting!$N$9="1/y²",CurveFitting!$N$9="1/y"),
IF(A585="","",AVERAGE(IF($B$1:$B$1002=A585,ABS($C$1:$C$1002)))),
IF(CurveFitting!$N$9="1/SD²",IF(A585="","",_xlfn.VAR.S(IF($B$1:$B$1002=A585,$C$1:$C$1002))),
IF(CurveFitting!$N$9="None",IF(A585&lt;&gt;"",1,""),"")))</f>
        <v/>
      </c>
      <c r="AA585" t="str">
        <f t="shared" si="9"/>
        <v/>
      </c>
    </row>
    <row r="586" spans="4:27" x14ac:dyDescent="0.25">
      <c r="D586" t="str" cm="1">
        <f t="array" ref="D586">IF(OR(CurveFitting!$N$9="1/y²",CurveFitting!$N$9="1/y"),
IF(A586="","",AVERAGE(IF($B$1:$B$1002=A586,ABS($C$1:$C$1002)))),
IF(CurveFitting!$N$9="1/SD²",IF(A586="","",_xlfn.VAR.S(IF($B$1:$B$1002=A586,$C$1:$C$1002))),
IF(CurveFitting!$N$9="None",IF(A586&lt;&gt;"",1,""),"")))</f>
        <v/>
      </c>
      <c r="AA586" t="str">
        <f t="shared" si="9"/>
        <v/>
      </c>
    </row>
    <row r="587" spans="4:27" x14ac:dyDescent="0.25">
      <c r="D587" t="str" cm="1">
        <f t="array" ref="D587">IF(OR(CurveFitting!$N$9="1/y²",CurveFitting!$N$9="1/y"),
IF(A587="","",AVERAGE(IF($B$1:$B$1002=A587,ABS($C$1:$C$1002)))),
IF(CurveFitting!$N$9="1/SD²",IF(A587="","",_xlfn.VAR.S(IF($B$1:$B$1002=A587,$C$1:$C$1002))),
IF(CurveFitting!$N$9="None",IF(A587&lt;&gt;"",1,""),"")))</f>
        <v/>
      </c>
      <c r="AA587" t="str">
        <f t="shared" si="9"/>
        <v/>
      </c>
    </row>
    <row r="588" spans="4:27" x14ac:dyDescent="0.25">
      <c r="D588" t="str" cm="1">
        <f t="array" ref="D588">IF(OR(CurveFitting!$N$9="1/y²",CurveFitting!$N$9="1/y"),
IF(A588="","",AVERAGE(IF($B$1:$B$1002=A588,ABS($C$1:$C$1002)))),
IF(CurveFitting!$N$9="1/SD²",IF(A588="","",_xlfn.VAR.S(IF($B$1:$B$1002=A588,$C$1:$C$1002))),
IF(CurveFitting!$N$9="None",IF(A588&lt;&gt;"",1,""),"")))</f>
        <v/>
      </c>
      <c r="AA588" t="str">
        <f t="shared" si="9"/>
        <v/>
      </c>
    </row>
    <row r="589" spans="4:27" x14ac:dyDescent="0.25">
      <c r="D589" t="str" cm="1">
        <f t="array" ref="D589">IF(OR(CurveFitting!$N$9="1/y²",CurveFitting!$N$9="1/y"),
IF(A589="","",AVERAGE(IF($B$1:$B$1002=A589,ABS($C$1:$C$1002)))),
IF(CurveFitting!$N$9="1/SD²",IF(A589="","",_xlfn.VAR.S(IF($B$1:$B$1002=A589,$C$1:$C$1002))),
IF(CurveFitting!$N$9="None",IF(A589&lt;&gt;"",1,""),"")))</f>
        <v/>
      </c>
      <c r="AA589" t="str">
        <f t="shared" si="9"/>
        <v/>
      </c>
    </row>
    <row r="590" spans="4:27" x14ac:dyDescent="0.25">
      <c r="D590" t="str" cm="1">
        <f t="array" ref="D590">IF(OR(CurveFitting!$N$9="1/y²",CurveFitting!$N$9="1/y"),
IF(A590="","",AVERAGE(IF($B$1:$B$1002=A590,ABS($C$1:$C$1002)))),
IF(CurveFitting!$N$9="1/SD²",IF(A590="","",_xlfn.VAR.S(IF($B$1:$B$1002=A590,$C$1:$C$1002))),
IF(CurveFitting!$N$9="None",IF(A590&lt;&gt;"",1,""),"")))</f>
        <v/>
      </c>
      <c r="AA590" t="str">
        <f t="shared" si="9"/>
        <v/>
      </c>
    </row>
    <row r="591" spans="4:27" x14ac:dyDescent="0.25">
      <c r="D591" t="str" cm="1">
        <f t="array" ref="D591">IF(OR(CurveFitting!$N$9="1/y²",CurveFitting!$N$9="1/y"),
IF(A591="","",AVERAGE(IF($B$1:$B$1002=A591,ABS($C$1:$C$1002)))),
IF(CurveFitting!$N$9="1/SD²",IF(A591="","",_xlfn.VAR.S(IF($B$1:$B$1002=A591,$C$1:$C$1002))),
IF(CurveFitting!$N$9="None",IF(A591&lt;&gt;"",1,""),"")))</f>
        <v/>
      </c>
      <c r="AA591" t="str">
        <f t="shared" si="9"/>
        <v/>
      </c>
    </row>
    <row r="592" spans="4:27" x14ac:dyDescent="0.25">
      <c r="D592" t="str" cm="1">
        <f t="array" ref="D592">IF(OR(CurveFitting!$N$9="1/y²",CurveFitting!$N$9="1/y"),
IF(A592="","",AVERAGE(IF($B$1:$B$1002=A592,ABS($C$1:$C$1002)))),
IF(CurveFitting!$N$9="1/SD²",IF(A592="","",_xlfn.VAR.S(IF($B$1:$B$1002=A592,$C$1:$C$1002))),
IF(CurveFitting!$N$9="None",IF(A592&lt;&gt;"",1,""),"")))</f>
        <v/>
      </c>
      <c r="AA592" t="str">
        <f t="shared" si="9"/>
        <v/>
      </c>
    </row>
    <row r="593" spans="4:27" x14ac:dyDescent="0.25">
      <c r="D593" t="str" cm="1">
        <f t="array" ref="D593">IF(OR(CurveFitting!$N$9="1/y²",CurveFitting!$N$9="1/y"),
IF(A593="","",AVERAGE(IF($B$1:$B$1002=A593,ABS($C$1:$C$1002)))),
IF(CurveFitting!$N$9="1/SD²",IF(A593="","",_xlfn.VAR.S(IF($B$1:$B$1002=A593,$C$1:$C$1002))),
IF(CurveFitting!$N$9="None",IF(A593&lt;&gt;"",1,""),"")))</f>
        <v/>
      </c>
      <c r="AA593" t="str">
        <f t="shared" si="9"/>
        <v/>
      </c>
    </row>
    <row r="594" spans="4:27" x14ac:dyDescent="0.25">
      <c r="D594" t="str" cm="1">
        <f t="array" ref="D594">IF(OR(CurveFitting!$N$9="1/y²",CurveFitting!$N$9="1/y"),
IF(A594="","",AVERAGE(IF($B$1:$B$1002=A594,ABS($C$1:$C$1002)))),
IF(CurveFitting!$N$9="1/SD²",IF(A594="","",_xlfn.VAR.S(IF($B$1:$B$1002=A594,$C$1:$C$1002))),
IF(CurveFitting!$N$9="None",IF(A594&lt;&gt;"",1,""),"")))</f>
        <v/>
      </c>
      <c r="AA594" t="str">
        <f t="shared" si="9"/>
        <v/>
      </c>
    </row>
    <row r="595" spans="4:27" x14ac:dyDescent="0.25">
      <c r="D595" t="str" cm="1">
        <f t="array" ref="D595">IF(OR(CurveFitting!$N$9="1/y²",CurveFitting!$N$9="1/y"),
IF(A595="","",AVERAGE(IF($B$1:$B$1002=A595,ABS($C$1:$C$1002)))),
IF(CurveFitting!$N$9="1/SD²",IF(A595="","",_xlfn.VAR.S(IF($B$1:$B$1002=A595,$C$1:$C$1002))),
IF(CurveFitting!$N$9="None",IF(A595&lt;&gt;"",1,""),"")))</f>
        <v/>
      </c>
      <c r="AA595" t="str">
        <f t="shared" si="9"/>
        <v/>
      </c>
    </row>
    <row r="596" spans="4:27" x14ac:dyDescent="0.25">
      <c r="D596" t="str" cm="1">
        <f t="array" ref="D596">IF(OR(CurveFitting!$N$9="1/y²",CurveFitting!$N$9="1/y"),
IF(A596="","",AVERAGE(IF($B$1:$B$1002=A596,ABS($C$1:$C$1002)))),
IF(CurveFitting!$N$9="1/SD²",IF(A596="","",_xlfn.VAR.S(IF($B$1:$B$1002=A596,$C$1:$C$1002))),
IF(CurveFitting!$N$9="None",IF(A596&lt;&gt;"",1,""),"")))</f>
        <v/>
      </c>
      <c r="AA596" t="str">
        <f t="shared" si="9"/>
        <v/>
      </c>
    </row>
    <row r="597" spans="4:27" x14ac:dyDescent="0.25">
      <c r="D597" t="str" cm="1">
        <f t="array" ref="D597">IF(OR(CurveFitting!$N$9="1/y²",CurveFitting!$N$9="1/y"),
IF(A597="","",AVERAGE(IF($B$1:$B$1002=A597,ABS($C$1:$C$1002)))),
IF(CurveFitting!$N$9="1/SD²",IF(A597="","",_xlfn.VAR.S(IF($B$1:$B$1002=A597,$C$1:$C$1002))),
IF(CurveFitting!$N$9="None",IF(A597&lt;&gt;"",1,""),"")))</f>
        <v/>
      </c>
      <c r="AA597" t="str">
        <f t="shared" si="9"/>
        <v/>
      </c>
    </row>
    <row r="598" spans="4:27" x14ac:dyDescent="0.25">
      <c r="D598" t="str" cm="1">
        <f t="array" ref="D598">IF(OR(CurveFitting!$N$9="1/y²",CurveFitting!$N$9="1/y"),
IF(A598="","",AVERAGE(IF($B$1:$B$1002=A598,ABS($C$1:$C$1002)))),
IF(CurveFitting!$N$9="1/SD²",IF(A598="","",_xlfn.VAR.S(IF($B$1:$B$1002=A598,$C$1:$C$1002))),
IF(CurveFitting!$N$9="None",IF(A598&lt;&gt;"",1,""),"")))</f>
        <v/>
      </c>
      <c r="AA598" t="str">
        <f t="shared" si="9"/>
        <v/>
      </c>
    </row>
    <row r="599" spans="4:27" x14ac:dyDescent="0.25">
      <c r="D599" t="str" cm="1">
        <f t="array" ref="D599">IF(OR(CurveFitting!$N$9="1/y²",CurveFitting!$N$9="1/y"),
IF(A599="","",AVERAGE(IF($B$1:$B$1002=A599,ABS($C$1:$C$1002)))),
IF(CurveFitting!$N$9="1/SD²",IF(A599="","",_xlfn.VAR.S(IF($B$1:$B$1002=A599,$C$1:$C$1002))),
IF(CurveFitting!$N$9="None",IF(A599&lt;&gt;"",1,""),"")))</f>
        <v/>
      </c>
      <c r="AA599" t="str">
        <f t="shared" si="9"/>
        <v/>
      </c>
    </row>
    <row r="600" spans="4:27" x14ac:dyDescent="0.25">
      <c r="D600" t="str" cm="1">
        <f t="array" ref="D600">IF(OR(CurveFitting!$N$9="1/y²",CurveFitting!$N$9="1/y"),
IF(A600="","",AVERAGE(IF($B$1:$B$1002=A600,ABS($C$1:$C$1002)))),
IF(CurveFitting!$N$9="1/SD²",IF(A600="","",_xlfn.VAR.S(IF($B$1:$B$1002=A600,$C$1:$C$1002))),
IF(CurveFitting!$N$9="None",IF(A600&lt;&gt;"",1,""),"")))</f>
        <v/>
      </c>
      <c r="AA600" t="str">
        <f t="shared" si="9"/>
        <v/>
      </c>
    </row>
    <row r="601" spans="4:27" x14ac:dyDescent="0.25">
      <c r="D601" t="str" cm="1">
        <f t="array" ref="D601">IF(OR(CurveFitting!$N$9="1/y²",CurveFitting!$N$9="1/y"),
IF(A601="","",AVERAGE(IF($B$1:$B$1002=A601,ABS($C$1:$C$1002)))),
IF(CurveFitting!$N$9="1/SD²",IF(A601="","",_xlfn.VAR.S(IF($B$1:$B$1002=A601,$C$1:$C$1002))),
IF(CurveFitting!$N$9="None",IF(A601&lt;&gt;"",1,""),"")))</f>
        <v/>
      </c>
      <c r="AA601" t="str">
        <f t="shared" si="9"/>
        <v/>
      </c>
    </row>
    <row r="602" spans="4:27" x14ac:dyDescent="0.25">
      <c r="D602" t="str" cm="1">
        <f t="array" ref="D602">IF(OR(CurveFitting!$N$9="1/y²",CurveFitting!$N$9="1/y"),
IF(A602="","",AVERAGE(IF($B$1:$B$1002=A602,ABS($C$1:$C$1002)))),
IF(CurveFitting!$N$9="1/SD²",IF(A602="","",_xlfn.VAR.S(IF($B$1:$B$1002=A602,$C$1:$C$1002))),
IF(CurveFitting!$N$9="None",IF(A602&lt;&gt;"",1,""),"")))</f>
        <v/>
      </c>
      <c r="AA602" t="str">
        <f t="shared" si="9"/>
        <v/>
      </c>
    </row>
    <row r="603" spans="4:27" x14ac:dyDescent="0.25">
      <c r="D603" t="str" cm="1">
        <f t="array" ref="D603">IF(OR(CurveFitting!$N$9="1/y²",CurveFitting!$N$9="1/y"),
IF(A603="","",AVERAGE(IF($B$1:$B$1002=A603,ABS($C$1:$C$1002)))),
IF(CurveFitting!$N$9="1/SD²",IF(A603="","",_xlfn.VAR.S(IF($B$1:$B$1002=A603,$C$1:$C$1002))),
IF(CurveFitting!$N$9="None",IF(A603&lt;&gt;"",1,""),"")))</f>
        <v/>
      </c>
      <c r="AA603" t="str">
        <f t="shared" si="9"/>
        <v/>
      </c>
    </row>
    <row r="604" spans="4:27" x14ac:dyDescent="0.25">
      <c r="D604" t="str" cm="1">
        <f t="array" ref="D604">IF(OR(CurveFitting!$N$9="1/y²",CurveFitting!$N$9="1/y"),
IF(A604="","",AVERAGE(IF($B$1:$B$1002=A604,ABS($C$1:$C$1002)))),
IF(CurveFitting!$N$9="1/SD²",IF(A604="","",_xlfn.VAR.S(IF($B$1:$B$1002=A604,$C$1:$C$1002))),
IF(CurveFitting!$N$9="None",IF(A604&lt;&gt;"",1,""),"")))</f>
        <v/>
      </c>
      <c r="AA604" t="str">
        <f t="shared" si="9"/>
        <v/>
      </c>
    </row>
    <row r="605" spans="4:27" x14ac:dyDescent="0.25">
      <c r="D605" t="str" cm="1">
        <f t="array" ref="D605">IF(OR(CurveFitting!$N$9="1/y²",CurveFitting!$N$9="1/y"),
IF(A605="","",AVERAGE(IF($B$1:$B$1002=A605,ABS($C$1:$C$1002)))),
IF(CurveFitting!$N$9="1/SD²",IF(A605="","",_xlfn.VAR.S(IF($B$1:$B$1002=A605,$C$1:$C$1002))),
IF(CurveFitting!$N$9="None",IF(A605&lt;&gt;"",1,""),"")))</f>
        <v/>
      </c>
      <c r="AA605" t="str">
        <f t="shared" si="9"/>
        <v/>
      </c>
    </row>
    <row r="606" spans="4:27" x14ac:dyDescent="0.25">
      <c r="D606" t="str" cm="1">
        <f t="array" ref="D606">IF(OR(CurveFitting!$N$9="1/y²",CurveFitting!$N$9="1/y"),
IF(A606="","",AVERAGE(IF($B$1:$B$1002=A606,ABS($C$1:$C$1002)))),
IF(CurveFitting!$N$9="1/SD²",IF(A606="","",_xlfn.VAR.S(IF($B$1:$B$1002=A606,$C$1:$C$1002))),
IF(CurveFitting!$N$9="None",IF(A606&lt;&gt;"",1,""),"")))</f>
        <v/>
      </c>
      <c r="AA606" t="str">
        <f t="shared" si="9"/>
        <v/>
      </c>
    </row>
    <row r="607" spans="4:27" x14ac:dyDescent="0.25">
      <c r="D607" t="str" cm="1">
        <f t="array" ref="D607">IF(OR(CurveFitting!$N$9="1/y²",CurveFitting!$N$9="1/y"),
IF(A607="","",AVERAGE(IF($B$1:$B$1002=A607,ABS($C$1:$C$1002)))),
IF(CurveFitting!$N$9="1/SD²",IF(A607="","",_xlfn.VAR.S(IF($B$1:$B$1002=A607,$C$1:$C$1002))),
IF(CurveFitting!$N$9="None",IF(A607&lt;&gt;"",1,""),"")))</f>
        <v/>
      </c>
      <c r="AA607" t="str">
        <f t="shared" si="9"/>
        <v/>
      </c>
    </row>
    <row r="608" spans="4:27" x14ac:dyDescent="0.25">
      <c r="D608" t="str" cm="1">
        <f t="array" ref="D608">IF(OR(CurveFitting!$N$9="1/y²",CurveFitting!$N$9="1/y"),
IF(A608="","",AVERAGE(IF($B$1:$B$1002=A608,ABS($C$1:$C$1002)))),
IF(CurveFitting!$N$9="1/SD²",IF(A608="","",_xlfn.VAR.S(IF($B$1:$B$1002=A608,$C$1:$C$1002))),
IF(CurveFitting!$N$9="None",IF(A608&lt;&gt;"",1,""),"")))</f>
        <v/>
      </c>
      <c r="AA608" t="str">
        <f t="shared" si="9"/>
        <v/>
      </c>
    </row>
    <row r="609" spans="4:27" x14ac:dyDescent="0.25">
      <c r="D609" t="str" cm="1">
        <f t="array" ref="D609">IF(OR(CurveFitting!$N$9="1/y²",CurveFitting!$N$9="1/y"),
IF(A609="","",AVERAGE(IF($B$1:$B$1002=A609,ABS($C$1:$C$1002)))),
IF(CurveFitting!$N$9="1/SD²",IF(A609="","",_xlfn.VAR.S(IF($B$1:$B$1002=A609,$C$1:$C$1002))),
IF(CurveFitting!$N$9="None",IF(A609&lt;&gt;"",1,""),"")))</f>
        <v/>
      </c>
      <c r="AA609" t="str">
        <f t="shared" si="9"/>
        <v/>
      </c>
    </row>
    <row r="610" spans="4:27" x14ac:dyDescent="0.25">
      <c r="D610" t="str" cm="1">
        <f t="array" ref="D610">IF(OR(CurveFitting!$N$9="1/y²",CurveFitting!$N$9="1/y"),
IF(A610="","",AVERAGE(IF($B$1:$B$1002=A610,ABS($C$1:$C$1002)))),
IF(CurveFitting!$N$9="1/SD²",IF(A610="","",_xlfn.VAR.S(IF($B$1:$B$1002=A610,$C$1:$C$1002))),
IF(CurveFitting!$N$9="None",IF(A610&lt;&gt;"",1,""),"")))</f>
        <v/>
      </c>
      <c r="AA610" t="str">
        <f t="shared" si="9"/>
        <v/>
      </c>
    </row>
    <row r="611" spans="4:27" x14ac:dyDescent="0.25">
      <c r="D611" t="str" cm="1">
        <f t="array" ref="D611">IF(OR(CurveFitting!$N$9="1/y²",CurveFitting!$N$9="1/y"),
IF(A611="","",AVERAGE(IF($B$1:$B$1002=A611,ABS($C$1:$C$1002)))),
IF(CurveFitting!$N$9="1/SD²",IF(A611="","",_xlfn.VAR.S(IF($B$1:$B$1002=A611,$C$1:$C$1002))),
IF(CurveFitting!$N$9="None",IF(A611&lt;&gt;"",1,""),"")))</f>
        <v/>
      </c>
      <c r="AA611" t="str">
        <f t="shared" si="9"/>
        <v/>
      </c>
    </row>
    <row r="612" spans="4:27" x14ac:dyDescent="0.25">
      <c r="D612" t="str" cm="1">
        <f t="array" ref="D612">IF(OR(CurveFitting!$N$9="1/y²",CurveFitting!$N$9="1/y"),
IF(A612="","",AVERAGE(IF($B$1:$B$1002=A612,ABS($C$1:$C$1002)))),
IF(CurveFitting!$N$9="1/SD²",IF(A612="","",_xlfn.VAR.S(IF($B$1:$B$1002=A612,$C$1:$C$1002))),
IF(CurveFitting!$N$9="None",IF(A612&lt;&gt;"",1,""),"")))</f>
        <v/>
      </c>
      <c r="AA612" t="str">
        <f t="shared" si="9"/>
        <v/>
      </c>
    </row>
    <row r="613" spans="4:27" x14ac:dyDescent="0.25">
      <c r="D613" t="str" cm="1">
        <f t="array" ref="D613">IF(OR(CurveFitting!$N$9="1/y²",CurveFitting!$N$9="1/y"),
IF(A613="","",AVERAGE(IF($B$1:$B$1002=A613,ABS($C$1:$C$1002)))),
IF(CurveFitting!$N$9="1/SD²",IF(A613="","",_xlfn.VAR.S(IF($B$1:$B$1002=A613,$C$1:$C$1002))),
IF(CurveFitting!$N$9="None",IF(A613&lt;&gt;"",1,""),"")))</f>
        <v/>
      </c>
      <c r="AA613" t="str">
        <f t="shared" si="9"/>
        <v/>
      </c>
    </row>
    <row r="614" spans="4:27" x14ac:dyDescent="0.25">
      <c r="D614" t="str" cm="1">
        <f t="array" ref="D614">IF(OR(CurveFitting!$N$9="1/y²",CurveFitting!$N$9="1/y"),
IF(A614="","",AVERAGE(IF($B$1:$B$1002=A614,ABS($C$1:$C$1002)))),
IF(CurveFitting!$N$9="1/SD²",IF(A614="","",_xlfn.VAR.S(IF($B$1:$B$1002=A614,$C$1:$C$1002))),
IF(CurveFitting!$N$9="None",IF(A614&lt;&gt;"",1,""),"")))</f>
        <v/>
      </c>
      <c r="AA614" t="str">
        <f t="shared" si="9"/>
        <v/>
      </c>
    </row>
    <row r="615" spans="4:27" x14ac:dyDescent="0.25">
      <c r="D615" t="str" cm="1">
        <f t="array" ref="D615">IF(OR(CurveFitting!$N$9="1/y²",CurveFitting!$N$9="1/y"),
IF(A615="","",AVERAGE(IF($B$1:$B$1002=A615,ABS($C$1:$C$1002)))),
IF(CurveFitting!$N$9="1/SD²",IF(A615="","",_xlfn.VAR.S(IF($B$1:$B$1002=A615,$C$1:$C$1002))),
IF(CurveFitting!$N$9="None",IF(A615&lt;&gt;"",1,""),"")))</f>
        <v/>
      </c>
      <c r="AA615" t="str">
        <f t="shared" si="9"/>
        <v/>
      </c>
    </row>
    <row r="616" spans="4:27" x14ac:dyDescent="0.25">
      <c r="D616" t="str" cm="1">
        <f t="array" ref="D616">IF(OR(CurveFitting!$N$9="1/y²",CurveFitting!$N$9="1/y"),
IF(A616="","",AVERAGE(IF($B$1:$B$1002=A616,ABS($C$1:$C$1002)))),
IF(CurveFitting!$N$9="1/SD²",IF(A616="","",_xlfn.VAR.S(IF($B$1:$B$1002=A616,$C$1:$C$1002))),
IF(CurveFitting!$N$9="None",IF(A616&lt;&gt;"",1,""),"")))</f>
        <v/>
      </c>
      <c r="AA616" t="str">
        <f t="shared" si="9"/>
        <v/>
      </c>
    </row>
    <row r="617" spans="4:27" x14ac:dyDescent="0.25">
      <c r="D617" t="str" cm="1">
        <f t="array" ref="D617">IF(OR(CurveFitting!$N$9="1/y²",CurveFitting!$N$9="1/y"),
IF(A617="","",AVERAGE(IF($B$1:$B$1002=A617,ABS($C$1:$C$1002)))),
IF(CurveFitting!$N$9="1/SD²",IF(A617="","",_xlfn.VAR.S(IF($B$1:$B$1002=A617,$C$1:$C$1002))),
IF(CurveFitting!$N$9="None",IF(A617&lt;&gt;"",1,""),"")))</f>
        <v/>
      </c>
      <c r="AA617" t="str">
        <f t="shared" si="9"/>
        <v/>
      </c>
    </row>
    <row r="618" spans="4:27" x14ac:dyDescent="0.25">
      <c r="D618" t="str" cm="1">
        <f t="array" ref="D618">IF(OR(CurveFitting!$N$9="1/y²",CurveFitting!$N$9="1/y"),
IF(A618="","",AVERAGE(IF($B$1:$B$1002=A618,ABS($C$1:$C$1002)))),
IF(CurveFitting!$N$9="1/SD²",IF(A618="","",_xlfn.VAR.S(IF($B$1:$B$1002=A618,$C$1:$C$1002))),
IF(CurveFitting!$N$9="None",IF(A618&lt;&gt;"",1,""),"")))</f>
        <v/>
      </c>
      <c r="AA618" t="str">
        <f t="shared" si="9"/>
        <v/>
      </c>
    </row>
    <row r="619" spans="4:27" x14ac:dyDescent="0.25">
      <c r="D619" t="str" cm="1">
        <f t="array" ref="D619">IF(OR(CurveFitting!$N$9="1/y²",CurveFitting!$N$9="1/y"),
IF(A619="","",AVERAGE(IF($B$1:$B$1002=A619,ABS($C$1:$C$1002)))),
IF(CurveFitting!$N$9="1/SD²",IF(A619="","",_xlfn.VAR.S(IF($B$1:$B$1002=A619,$C$1:$C$1002))),
IF(CurveFitting!$N$9="None",IF(A619&lt;&gt;"",1,""),"")))</f>
        <v/>
      </c>
      <c r="AA619" t="str">
        <f t="shared" si="9"/>
        <v/>
      </c>
    </row>
    <row r="620" spans="4:27" x14ac:dyDescent="0.25">
      <c r="D620" t="str" cm="1">
        <f t="array" ref="D620">IF(OR(CurveFitting!$N$9="1/y²",CurveFitting!$N$9="1/y"),
IF(A620="","",AVERAGE(IF($B$1:$B$1002=A620,ABS($C$1:$C$1002)))),
IF(CurveFitting!$N$9="1/SD²",IF(A620="","",_xlfn.VAR.S(IF($B$1:$B$1002=A620,$C$1:$C$1002))),
IF(CurveFitting!$N$9="None",IF(A620&lt;&gt;"",1,""),"")))</f>
        <v/>
      </c>
      <c r="AA620" t="str">
        <f t="shared" si="9"/>
        <v/>
      </c>
    </row>
    <row r="621" spans="4:27" x14ac:dyDescent="0.25">
      <c r="D621" t="str" cm="1">
        <f t="array" ref="D621">IF(OR(CurveFitting!$N$9="1/y²",CurveFitting!$N$9="1/y"),
IF(A621="","",AVERAGE(IF($B$1:$B$1002=A621,ABS($C$1:$C$1002)))),
IF(CurveFitting!$N$9="1/SD²",IF(A621="","",_xlfn.VAR.S(IF($B$1:$B$1002=A621,$C$1:$C$1002))),
IF(CurveFitting!$N$9="None",IF(A621&lt;&gt;"",1,""),"")))</f>
        <v/>
      </c>
      <c r="AA621" t="str">
        <f t="shared" si="9"/>
        <v/>
      </c>
    </row>
    <row r="622" spans="4:27" x14ac:dyDescent="0.25">
      <c r="D622" t="str" cm="1">
        <f t="array" ref="D622">IF(OR(CurveFitting!$N$9="1/y²",CurveFitting!$N$9="1/y"),
IF(A622="","",AVERAGE(IF($B$1:$B$1002=A622,ABS($C$1:$C$1002)))),
IF(CurveFitting!$N$9="1/SD²",IF(A622="","",_xlfn.VAR.S(IF($B$1:$B$1002=A622,$C$1:$C$1002))),
IF(CurveFitting!$N$9="None",IF(A622&lt;&gt;"",1,""),"")))</f>
        <v/>
      </c>
      <c r="AA622" t="str">
        <f t="shared" si="9"/>
        <v/>
      </c>
    </row>
    <row r="623" spans="4:27" x14ac:dyDescent="0.25">
      <c r="D623" t="str" cm="1">
        <f t="array" ref="D623">IF(OR(CurveFitting!$N$9="1/y²",CurveFitting!$N$9="1/y"),
IF(A623="","",AVERAGE(IF($B$1:$B$1002=A623,ABS($C$1:$C$1002)))),
IF(CurveFitting!$N$9="1/SD²",IF(A623="","",_xlfn.VAR.S(IF($B$1:$B$1002=A623,$C$1:$C$1002))),
IF(CurveFitting!$N$9="None",IF(A623&lt;&gt;"",1,""),"")))</f>
        <v/>
      </c>
      <c r="AA623" t="str">
        <f t="shared" si="9"/>
        <v/>
      </c>
    </row>
    <row r="624" spans="4:27" x14ac:dyDescent="0.25">
      <c r="D624" t="str" cm="1">
        <f t="array" ref="D624">IF(OR(CurveFitting!$N$9="1/y²",CurveFitting!$N$9="1/y"),
IF(A624="","",AVERAGE(IF($B$1:$B$1002=A624,ABS($C$1:$C$1002)))),
IF(CurveFitting!$N$9="1/SD²",IF(A624="","",_xlfn.VAR.S(IF($B$1:$B$1002=A624,$C$1:$C$1002))),
IF(CurveFitting!$N$9="None",IF(A624&lt;&gt;"",1,""),"")))</f>
        <v/>
      </c>
      <c r="AA624" t="str">
        <f t="shared" si="9"/>
        <v/>
      </c>
    </row>
    <row r="625" spans="4:27" x14ac:dyDescent="0.25">
      <c r="D625" t="str" cm="1">
        <f t="array" ref="D625">IF(OR(CurveFitting!$N$9="1/y²",CurveFitting!$N$9="1/y"),
IF(A625="","",AVERAGE(IF($B$1:$B$1002=A625,ABS($C$1:$C$1002)))),
IF(CurveFitting!$N$9="1/SD²",IF(A625="","",_xlfn.VAR.S(IF($B$1:$B$1002=A625,$C$1:$C$1002))),
IF(CurveFitting!$N$9="None",IF(A625&lt;&gt;"",1,""),"")))</f>
        <v/>
      </c>
      <c r="AA625" t="str">
        <f t="shared" si="9"/>
        <v/>
      </c>
    </row>
    <row r="626" spans="4:27" x14ac:dyDescent="0.25">
      <c r="D626" t="str" cm="1">
        <f t="array" ref="D626">IF(OR(CurveFitting!$N$9="1/y²",CurveFitting!$N$9="1/y"),
IF(A626="","",AVERAGE(IF($B$1:$B$1002=A626,ABS($C$1:$C$1002)))),
IF(CurveFitting!$N$9="1/SD²",IF(A626="","",_xlfn.VAR.S(IF($B$1:$B$1002=A626,$C$1:$C$1002))),
IF(CurveFitting!$N$9="None",IF(A626&lt;&gt;"",1,""),"")))</f>
        <v/>
      </c>
      <c r="AA626" t="str">
        <f t="shared" si="9"/>
        <v/>
      </c>
    </row>
    <row r="627" spans="4:27" x14ac:dyDescent="0.25">
      <c r="D627" t="str" cm="1">
        <f t="array" ref="D627">IF(OR(CurveFitting!$N$9="1/y²",CurveFitting!$N$9="1/y"),
IF(A627="","",AVERAGE(IF($B$1:$B$1002=A627,ABS($C$1:$C$1002)))),
IF(CurveFitting!$N$9="1/SD²",IF(A627="","",_xlfn.VAR.S(IF($B$1:$B$1002=A627,$C$1:$C$1002))),
IF(CurveFitting!$N$9="None",IF(A627&lt;&gt;"",1,""),"")))</f>
        <v/>
      </c>
      <c r="AA627" t="str">
        <f t="shared" si="9"/>
        <v/>
      </c>
    </row>
    <row r="628" spans="4:27" x14ac:dyDescent="0.25">
      <c r="D628" t="str" cm="1">
        <f t="array" ref="D628">IF(OR(CurveFitting!$N$9="1/y²",CurveFitting!$N$9="1/y"),
IF(A628="","",AVERAGE(IF($B$1:$B$1002=A628,ABS($C$1:$C$1002)))),
IF(CurveFitting!$N$9="1/SD²",IF(A628="","",_xlfn.VAR.S(IF($B$1:$B$1002=A628,$C$1:$C$1002))),
IF(CurveFitting!$N$9="None",IF(A628&lt;&gt;"",1,""),"")))</f>
        <v/>
      </c>
      <c r="AA628" t="str">
        <f t="shared" si="9"/>
        <v/>
      </c>
    </row>
    <row r="629" spans="4:27" x14ac:dyDescent="0.25">
      <c r="D629" t="str" cm="1">
        <f t="array" ref="D629">IF(OR(CurveFitting!$N$9="1/y²",CurveFitting!$N$9="1/y"),
IF(A629="","",AVERAGE(IF($B$1:$B$1002=A629,ABS($C$1:$C$1002)))),
IF(CurveFitting!$N$9="1/SD²",IF(A629="","",_xlfn.VAR.S(IF($B$1:$B$1002=A629,$C$1:$C$1002))),
IF(CurveFitting!$N$9="None",IF(A629&lt;&gt;"",1,""),"")))</f>
        <v/>
      </c>
      <c r="AA629" t="str">
        <f t="shared" si="9"/>
        <v/>
      </c>
    </row>
    <row r="630" spans="4:27" x14ac:dyDescent="0.25">
      <c r="D630" t="str" cm="1">
        <f t="array" ref="D630">IF(OR(CurveFitting!$N$9="1/y²",CurveFitting!$N$9="1/y"),
IF(A630="","",AVERAGE(IF($B$1:$B$1002=A630,ABS($C$1:$C$1002)))),
IF(CurveFitting!$N$9="1/SD²",IF(A630="","",_xlfn.VAR.S(IF($B$1:$B$1002=A630,$C$1:$C$1002))),
IF(CurveFitting!$N$9="None",IF(A630&lt;&gt;"",1,""),"")))</f>
        <v/>
      </c>
      <c r="AA630" t="str">
        <f t="shared" si="9"/>
        <v/>
      </c>
    </row>
    <row r="631" spans="4:27" x14ac:dyDescent="0.25">
      <c r="D631" t="str" cm="1">
        <f t="array" ref="D631">IF(OR(CurveFitting!$N$9="1/y²",CurveFitting!$N$9="1/y"),
IF(A631="","",AVERAGE(IF($B$1:$B$1002=A631,ABS($C$1:$C$1002)))),
IF(CurveFitting!$N$9="1/SD²",IF(A631="","",_xlfn.VAR.S(IF($B$1:$B$1002=A631,$C$1:$C$1002))),
IF(CurveFitting!$N$9="None",IF(A631&lt;&gt;"",1,""),"")))</f>
        <v/>
      </c>
      <c r="AA631" t="str">
        <f t="shared" si="9"/>
        <v/>
      </c>
    </row>
    <row r="632" spans="4:27" x14ac:dyDescent="0.25">
      <c r="D632" t="str" cm="1">
        <f t="array" ref="D632">IF(OR(CurveFitting!$N$9="1/y²",CurveFitting!$N$9="1/y"),
IF(A632="","",AVERAGE(IF($B$1:$B$1002=A632,ABS($C$1:$C$1002)))),
IF(CurveFitting!$N$9="1/SD²",IF(A632="","",_xlfn.VAR.S(IF($B$1:$B$1002=A632,$C$1:$C$1002))),
IF(CurveFitting!$N$9="None",IF(A632&lt;&gt;"",1,""),"")))</f>
        <v/>
      </c>
      <c r="AA632" t="str">
        <f t="shared" si="9"/>
        <v/>
      </c>
    </row>
    <row r="633" spans="4:27" x14ac:dyDescent="0.25">
      <c r="D633" t="str" cm="1">
        <f t="array" ref="D633">IF(OR(CurveFitting!$N$9="1/y²",CurveFitting!$N$9="1/y"),
IF(A633="","",AVERAGE(IF($B$1:$B$1002=A633,ABS($C$1:$C$1002)))),
IF(CurveFitting!$N$9="1/SD²",IF(A633="","",_xlfn.VAR.S(IF($B$1:$B$1002=A633,$C$1:$C$1002))),
IF(CurveFitting!$N$9="None",IF(A633&lt;&gt;"",1,""),"")))</f>
        <v/>
      </c>
      <c r="AA633" t="str">
        <f t="shared" si="9"/>
        <v/>
      </c>
    </row>
    <row r="634" spans="4:27" x14ac:dyDescent="0.25">
      <c r="D634" t="str" cm="1">
        <f t="array" ref="D634">IF(OR(CurveFitting!$N$9="1/y²",CurveFitting!$N$9="1/y"),
IF(A634="","",AVERAGE(IF($B$1:$B$1002=A634,ABS($C$1:$C$1002)))),
IF(CurveFitting!$N$9="1/SD²",IF(A634="","",_xlfn.VAR.S(IF($B$1:$B$1002=A634,$C$1:$C$1002))),
IF(CurveFitting!$N$9="None",IF(A634&lt;&gt;"",1,""),"")))</f>
        <v/>
      </c>
      <c r="AA634" t="str">
        <f t="shared" si="9"/>
        <v/>
      </c>
    </row>
    <row r="635" spans="4:27" x14ac:dyDescent="0.25">
      <c r="D635" t="str" cm="1">
        <f t="array" ref="D635">IF(OR(CurveFitting!$N$9="1/y²",CurveFitting!$N$9="1/y"),
IF(A635="","",AVERAGE(IF($B$1:$B$1002=A635,ABS($C$1:$C$1002)))),
IF(CurveFitting!$N$9="1/SD²",IF(A635="","",_xlfn.VAR.S(IF($B$1:$B$1002=A635,$C$1:$C$1002))),
IF(CurveFitting!$N$9="None",IF(A635&lt;&gt;"",1,""),"")))</f>
        <v/>
      </c>
      <c r="AA635" t="str">
        <f t="shared" si="9"/>
        <v/>
      </c>
    </row>
    <row r="636" spans="4:27" x14ac:dyDescent="0.25">
      <c r="D636" t="str" cm="1">
        <f t="array" ref="D636">IF(OR(CurveFitting!$N$9="1/y²",CurveFitting!$N$9="1/y"),
IF(A636="","",AVERAGE(IF($B$1:$B$1002=A636,ABS($C$1:$C$1002)))),
IF(CurveFitting!$N$9="1/SD²",IF(A636="","",_xlfn.VAR.S(IF($B$1:$B$1002=A636,$C$1:$C$1002))),
IF(CurveFitting!$N$9="None",IF(A636&lt;&gt;"",1,""),"")))</f>
        <v/>
      </c>
      <c r="AA636" t="str">
        <f t="shared" si="9"/>
        <v/>
      </c>
    </row>
    <row r="637" spans="4:27" x14ac:dyDescent="0.25">
      <c r="D637" t="str" cm="1">
        <f t="array" ref="D637">IF(OR(CurveFitting!$N$9="1/y²",CurveFitting!$N$9="1/y"),
IF(A637="","",AVERAGE(IF($B$1:$B$1002=A637,ABS($C$1:$C$1002)))),
IF(CurveFitting!$N$9="1/SD²",IF(A637="","",_xlfn.VAR.S(IF($B$1:$B$1002=A637,$C$1:$C$1002))),
IF(CurveFitting!$N$9="None",IF(A637&lt;&gt;"",1,""),"")))</f>
        <v/>
      </c>
      <c r="AA637" t="str">
        <f t="shared" si="9"/>
        <v/>
      </c>
    </row>
    <row r="638" spans="4:27" x14ac:dyDescent="0.25">
      <c r="D638" t="str" cm="1">
        <f t="array" ref="D638">IF(OR(CurveFitting!$N$9="1/y²",CurveFitting!$N$9="1/y"),
IF(A638="","",AVERAGE(IF($B$1:$B$1002=A638,ABS($C$1:$C$1002)))),
IF(CurveFitting!$N$9="1/SD²",IF(A638="","",_xlfn.VAR.S(IF($B$1:$B$1002=A638,$C$1:$C$1002))),
IF(CurveFitting!$N$9="None",IF(A638&lt;&gt;"",1,""),"")))</f>
        <v/>
      </c>
      <c r="AA638" t="str">
        <f t="shared" si="9"/>
        <v/>
      </c>
    </row>
    <row r="639" spans="4:27" x14ac:dyDescent="0.25">
      <c r="D639" t="str" cm="1">
        <f t="array" ref="D639">IF(OR(CurveFitting!$N$9="1/y²",CurveFitting!$N$9="1/y"),
IF(A639="","",AVERAGE(IF($B$1:$B$1002=A639,ABS($C$1:$C$1002)))),
IF(CurveFitting!$N$9="1/SD²",IF(A639="","",_xlfn.VAR.S(IF($B$1:$B$1002=A639,$C$1:$C$1002))),
IF(CurveFitting!$N$9="None",IF(A639&lt;&gt;"",1,""),"")))</f>
        <v/>
      </c>
      <c r="AA639" t="str">
        <f t="shared" si="9"/>
        <v/>
      </c>
    </row>
    <row r="640" spans="4:27" x14ac:dyDescent="0.25">
      <c r="D640" t="str" cm="1">
        <f t="array" ref="D640">IF(OR(CurveFitting!$N$9="1/y²",CurveFitting!$N$9="1/y"),
IF(A640="","",AVERAGE(IF($B$1:$B$1002=A640,ABS($C$1:$C$1002)))),
IF(CurveFitting!$N$9="1/SD²",IF(A640="","",_xlfn.VAR.S(IF($B$1:$B$1002=A640,$C$1:$C$1002))),
IF(CurveFitting!$N$9="None",IF(A640&lt;&gt;"",1,""),"")))</f>
        <v/>
      </c>
      <c r="AA640" t="str">
        <f t="shared" si="9"/>
        <v/>
      </c>
    </row>
    <row r="641" spans="4:27" x14ac:dyDescent="0.25">
      <c r="D641" t="str" cm="1">
        <f t="array" ref="D641">IF(OR(CurveFitting!$N$9="1/y²",CurveFitting!$N$9="1/y"),
IF(A641="","",AVERAGE(IF($B$1:$B$1002=A641,ABS($C$1:$C$1002)))),
IF(CurveFitting!$N$9="1/SD²",IF(A641="","",_xlfn.VAR.S(IF($B$1:$B$1002=A641,$C$1:$C$1002))),
IF(CurveFitting!$N$9="None",IF(A641&lt;&gt;"",1,""),"")))</f>
        <v/>
      </c>
      <c r="AA641" t="str">
        <f t="shared" si="9"/>
        <v/>
      </c>
    </row>
    <row r="642" spans="4:27" x14ac:dyDescent="0.25">
      <c r="D642" t="str" cm="1">
        <f t="array" ref="D642">IF(OR(CurveFitting!$N$9="1/y²",CurveFitting!$N$9="1/y"),
IF(A642="","",AVERAGE(IF($B$1:$B$1002=A642,ABS($C$1:$C$1002)))),
IF(CurveFitting!$N$9="1/SD²",IF(A642="","",_xlfn.VAR.S(IF($B$1:$B$1002=A642,$C$1:$C$1002))),
IF(CurveFitting!$N$9="None",IF(A642&lt;&gt;"",1,""),"")))</f>
        <v/>
      </c>
      <c r="AA642" t="str">
        <f t="shared" si="9"/>
        <v/>
      </c>
    </row>
    <row r="643" spans="4:27" x14ac:dyDescent="0.25">
      <c r="D643" t="str" cm="1">
        <f t="array" ref="D643">IF(OR(CurveFitting!$N$9="1/y²",CurveFitting!$N$9="1/y"),
IF(A643="","",AVERAGE(IF($B$1:$B$1002=A643,ABS($C$1:$C$1002)))),
IF(CurveFitting!$N$9="1/SD²",IF(A643="","",_xlfn.VAR.S(IF($B$1:$B$1002=A643,$C$1:$C$1002))),
IF(CurveFitting!$N$9="None",IF(A643&lt;&gt;"",1,""),"")))</f>
        <v/>
      </c>
      <c r="AA643" t="str">
        <f t="shared" si="9"/>
        <v/>
      </c>
    </row>
    <row r="644" spans="4:27" x14ac:dyDescent="0.25">
      <c r="D644" t="str" cm="1">
        <f t="array" ref="D644">IF(OR(CurveFitting!$N$9="1/y²",CurveFitting!$N$9="1/y"),
IF(A644="","",AVERAGE(IF($B$1:$B$1002=A644,ABS($C$1:$C$1002)))),
IF(CurveFitting!$N$9="1/SD²",IF(A644="","",_xlfn.VAR.S(IF($B$1:$B$1002=A644,$C$1:$C$1002))),
IF(CurveFitting!$N$9="None",IF(A644&lt;&gt;"",1,""),"")))</f>
        <v/>
      </c>
      <c r="AA644" t="str">
        <f t="shared" ref="AA644:AA707" si="10">IF(E644="","",SUM(E644:Z644))</f>
        <v/>
      </c>
    </row>
    <row r="645" spans="4:27" x14ac:dyDescent="0.25">
      <c r="D645" t="str" cm="1">
        <f t="array" ref="D645">IF(OR(CurveFitting!$N$9="1/y²",CurveFitting!$N$9="1/y"),
IF(A645="","",AVERAGE(IF($B$1:$B$1002=A645,ABS($C$1:$C$1002)))),
IF(CurveFitting!$N$9="1/SD²",IF(A645="","",_xlfn.VAR.S(IF($B$1:$B$1002=A645,$C$1:$C$1002))),
IF(CurveFitting!$N$9="None",IF(A645&lt;&gt;"",1,""),"")))</f>
        <v/>
      </c>
      <c r="AA645" t="str">
        <f t="shared" si="10"/>
        <v/>
      </c>
    </row>
    <row r="646" spans="4:27" x14ac:dyDescent="0.25">
      <c r="D646" t="str" cm="1">
        <f t="array" ref="D646">IF(OR(CurveFitting!$N$9="1/y²",CurveFitting!$N$9="1/y"),
IF(A646="","",AVERAGE(IF($B$1:$B$1002=A646,ABS($C$1:$C$1002)))),
IF(CurveFitting!$N$9="1/SD²",IF(A646="","",_xlfn.VAR.S(IF($B$1:$B$1002=A646,$C$1:$C$1002))),
IF(CurveFitting!$N$9="None",IF(A646&lt;&gt;"",1,""),"")))</f>
        <v/>
      </c>
      <c r="AA646" t="str">
        <f t="shared" si="10"/>
        <v/>
      </c>
    </row>
    <row r="647" spans="4:27" x14ac:dyDescent="0.25">
      <c r="D647" t="str" cm="1">
        <f t="array" ref="D647">IF(OR(CurveFitting!$N$9="1/y²",CurveFitting!$N$9="1/y"),
IF(A647="","",AVERAGE(IF($B$1:$B$1002=A647,ABS($C$1:$C$1002)))),
IF(CurveFitting!$N$9="1/SD²",IF(A647="","",_xlfn.VAR.S(IF($B$1:$B$1002=A647,$C$1:$C$1002))),
IF(CurveFitting!$N$9="None",IF(A647&lt;&gt;"",1,""),"")))</f>
        <v/>
      </c>
      <c r="AA647" t="str">
        <f t="shared" si="10"/>
        <v/>
      </c>
    </row>
    <row r="648" spans="4:27" x14ac:dyDescent="0.25">
      <c r="D648" t="str" cm="1">
        <f t="array" ref="D648">IF(OR(CurveFitting!$N$9="1/y²",CurveFitting!$N$9="1/y"),
IF(A648="","",AVERAGE(IF($B$1:$B$1002=A648,ABS($C$1:$C$1002)))),
IF(CurveFitting!$N$9="1/SD²",IF(A648="","",_xlfn.VAR.S(IF($B$1:$B$1002=A648,$C$1:$C$1002))),
IF(CurveFitting!$N$9="None",IF(A648&lt;&gt;"",1,""),"")))</f>
        <v/>
      </c>
      <c r="AA648" t="str">
        <f t="shared" si="10"/>
        <v/>
      </c>
    </row>
    <row r="649" spans="4:27" x14ac:dyDescent="0.25">
      <c r="D649" t="str" cm="1">
        <f t="array" ref="D649">IF(OR(CurveFitting!$N$9="1/y²",CurveFitting!$N$9="1/y"),
IF(A649="","",AVERAGE(IF($B$1:$B$1002=A649,ABS($C$1:$C$1002)))),
IF(CurveFitting!$N$9="1/SD²",IF(A649="","",_xlfn.VAR.S(IF($B$1:$B$1002=A649,$C$1:$C$1002))),
IF(CurveFitting!$N$9="None",IF(A649&lt;&gt;"",1,""),"")))</f>
        <v/>
      </c>
      <c r="AA649" t="str">
        <f t="shared" si="10"/>
        <v/>
      </c>
    </row>
    <row r="650" spans="4:27" x14ac:dyDescent="0.25">
      <c r="D650" t="str" cm="1">
        <f t="array" ref="D650">IF(OR(CurveFitting!$N$9="1/y²",CurveFitting!$N$9="1/y"),
IF(A650="","",AVERAGE(IF($B$1:$B$1002=A650,ABS($C$1:$C$1002)))),
IF(CurveFitting!$N$9="1/SD²",IF(A650="","",_xlfn.VAR.S(IF($B$1:$B$1002=A650,$C$1:$C$1002))),
IF(CurveFitting!$N$9="None",IF(A650&lt;&gt;"",1,""),"")))</f>
        <v/>
      </c>
      <c r="AA650" t="str">
        <f t="shared" si="10"/>
        <v/>
      </c>
    </row>
    <row r="651" spans="4:27" x14ac:dyDescent="0.25">
      <c r="D651" t="str" cm="1">
        <f t="array" ref="D651">IF(OR(CurveFitting!$N$9="1/y²",CurveFitting!$N$9="1/y"),
IF(A651="","",AVERAGE(IF($B$1:$B$1002=A651,ABS($C$1:$C$1002)))),
IF(CurveFitting!$N$9="1/SD²",IF(A651="","",_xlfn.VAR.S(IF($B$1:$B$1002=A651,$C$1:$C$1002))),
IF(CurveFitting!$N$9="None",IF(A651&lt;&gt;"",1,""),"")))</f>
        <v/>
      </c>
      <c r="AA651" t="str">
        <f t="shared" si="10"/>
        <v/>
      </c>
    </row>
    <row r="652" spans="4:27" x14ac:dyDescent="0.25">
      <c r="D652" t="str" cm="1">
        <f t="array" ref="D652">IF(OR(CurveFitting!$N$9="1/y²",CurveFitting!$N$9="1/y"),
IF(A652="","",AVERAGE(IF($B$1:$B$1002=A652,ABS($C$1:$C$1002)))),
IF(CurveFitting!$N$9="1/SD²",IF(A652="","",_xlfn.VAR.S(IF($B$1:$B$1002=A652,$C$1:$C$1002))),
IF(CurveFitting!$N$9="None",IF(A652&lt;&gt;"",1,""),"")))</f>
        <v/>
      </c>
      <c r="AA652" t="str">
        <f t="shared" si="10"/>
        <v/>
      </c>
    </row>
    <row r="653" spans="4:27" x14ac:dyDescent="0.25">
      <c r="D653" t="str" cm="1">
        <f t="array" ref="D653">IF(OR(CurveFitting!$N$9="1/y²",CurveFitting!$N$9="1/y"),
IF(A653="","",AVERAGE(IF($B$1:$B$1002=A653,ABS($C$1:$C$1002)))),
IF(CurveFitting!$N$9="1/SD²",IF(A653="","",_xlfn.VAR.S(IF($B$1:$B$1002=A653,$C$1:$C$1002))),
IF(CurveFitting!$N$9="None",IF(A653&lt;&gt;"",1,""),"")))</f>
        <v/>
      </c>
      <c r="AA653" t="str">
        <f t="shared" si="10"/>
        <v/>
      </c>
    </row>
    <row r="654" spans="4:27" x14ac:dyDescent="0.25">
      <c r="D654" t="str" cm="1">
        <f t="array" ref="D654">IF(OR(CurveFitting!$N$9="1/y²",CurveFitting!$N$9="1/y"),
IF(A654="","",AVERAGE(IF($B$1:$B$1002=A654,ABS($C$1:$C$1002)))),
IF(CurveFitting!$N$9="1/SD²",IF(A654="","",_xlfn.VAR.S(IF($B$1:$B$1002=A654,$C$1:$C$1002))),
IF(CurveFitting!$N$9="None",IF(A654&lt;&gt;"",1,""),"")))</f>
        <v/>
      </c>
      <c r="AA654" t="str">
        <f t="shared" si="10"/>
        <v/>
      </c>
    </row>
    <row r="655" spans="4:27" x14ac:dyDescent="0.25">
      <c r="D655" t="str" cm="1">
        <f t="array" ref="D655">IF(OR(CurveFitting!$N$9="1/y²",CurveFitting!$N$9="1/y"),
IF(A655="","",AVERAGE(IF($B$1:$B$1002=A655,ABS($C$1:$C$1002)))),
IF(CurveFitting!$N$9="1/SD²",IF(A655="","",_xlfn.VAR.S(IF($B$1:$B$1002=A655,$C$1:$C$1002))),
IF(CurveFitting!$N$9="None",IF(A655&lt;&gt;"",1,""),"")))</f>
        <v/>
      </c>
      <c r="AA655" t="str">
        <f t="shared" si="10"/>
        <v/>
      </c>
    </row>
    <row r="656" spans="4:27" x14ac:dyDescent="0.25">
      <c r="D656" t="str" cm="1">
        <f t="array" ref="D656">IF(OR(CurveFitting!$N$9="1/y²",CurveFitting!$N$9="1/y"),
IF(A656="","",AVERAGE(IF($B$1:$B$1002=A656,ABS($C$1:$C$1002)))),
IF(CurveFitting!$N$9="1/SD²",IF(A656="","",_xlfn.VAR.S(IF($B$1:$B$1002=A656,$C$1:$C$1002))),
IF(CurveFitting!$N$9="None",IF(A656&lt;&gt;"",1,""),"")))</f>
        <v/>
      </c>
      <c r="AA656" t="str">
        <f t="shared" si="10"/>
        <v/>
      </c>
    </row>
    <row r="657" spans="4:27" x14ac:dyDescent="0.25">
      <c r="D657" t="str" cm="1">
        <f t="array" ref="D657">IF(OR(CurveFitting!$N$9="1/y²",CurveFitting!$N$9="1/y"),
IF(A657="","",AVERAGE(IF($B$1:$B$1002=A657,ABS($C$1:$C$1002)))),
IF(CurveFitting!$N$9="1/SD²",IF(A657="","",_xlfn.VAR.S(IF($B$1:$B$1002=A657,$C$1:$C$1002))),
IF(CurveFitting!$N$9="None",IF(A657&lt;&gt;"",1,""),"")))</f>
        <v/>
      </c>
      <c r="AA657" t="str">
        <f t="shared" si="10"/>
        <v/>
      </c>
    </row>
    <row r="658" spans="4:27" x14ac:dyDescent="0.25">
      <c r="D658" t="str" cm="1">
        <f t="array" ref="D658">IF(OR(CurveFitting!$N$9="1/y²",CurveFitting!$N$9="1/y"),
IF(A658="","",AVERAGE(IF($B$1:$B$1002=A658,ABS($C$1:$C$1002)))),
IF(CurveFitting!$N$9="1/SD²",IF(A658="","",_xlfn.VAR.S(IF($B$1:$B$1002=A658,$C$1:$C$1002))),
IF(CurveFitting!$N$9="None",IF(A658&lt;&gt;"",1,""),"")))</f>
        <v/>
      </c>
      <c r="AA658" t="str">
        <f t="shared" si="10"/>
        <v/>
      </c>
    </row>
    <row r="659" spans="4:27" x14ac:dyDescent="0.25">
      <c r="D659" t="str" cm="1">
        <f t="array" ref="D659">IF(OR(CurveFitting!$N$9="1/y²",CurveFitting!$N$9="1/y"),
IF(A659="","",AVERAGE(IF($B$1:$B$1002=A659,ABS($C$1:$C$1002)))),
IF(CurveFitting!$N$9="1/SD²",IF(A659="","",_xlfn.VAR.S(IF($B$1:$B$1002=A659,$C$1:$C$1002))),
IF(CurveFitting!$N$9="None",IF(A659&lt;&gt;"",1,""),"")))</f>
        <v/>
      </c>
      <c r="AA659" t="str">
        <f t="shared" si="10"/>
        <v/>
      </c>
    </row>
    <row r="660" spans="4:27" x14ac:dyDescent="0.25">
      <c r="D660" t="str" cm="1">
        <f t="array" ref="D660">IF(OR(CurveFitting!$N$9="1/y²",CurveFitting!$N$9="1/y"),
IF(A660="","",AVERAGE(IF($B$1:$B$1002=A660,ABS($C$1:$C$1002)))),
IF(CurveFitting!$N$9="1/SD²",IF(A660="","",_xlfn.VAR.S(IF($B$1:$B$1002=A660,$C$1:$C$1002))),
IF(CurveFitting!$N$9="None",IF(A660&lt;&gt;"",1,""),"")))</f>
        <v/>
      </c>
      <c r="AA660" t="str">
        <f t="shared" si="10"/>
        <v/>
      </c>
    </row>
    <row r="661" spans="4:27" x14ac:dyDescent="0.25">
      <c r="D661" t="str" cm="1">
        <f t="array" ref="D661">IF(OR(CurveFitting!$N$9="1/y²",CurveFitting!$N$9="1/y"),
IF(A661="","",AVERAGE(IF($B$1:$B$1002=A661,ABS($C$1:$C$1002)))),
IF(CurveFitting!$N$9="1/SD²",IF(A661="","",_xlfn.VAR.S(IF($B$1:$B$1002=A661,$C$1:$C$1002))),
IF(CurveFitting!$N$9="None",IF(A661&lt;&gt;"",1,""),"")))</f>
        <v/>
      </c>
      <c r="AA661" t="str">
        <f t="shared" si="10"/>
        <v/>
      </c>
    </row>
    <row r="662" spans="4:27" x14ac:dyDescent="0.25">
      <c r="D662" t="str" cm="1">
        <f t="array" ref="D662">IF(OR(CurveFitting!$N$9="1/y²",CurveFitting!$N$9="1/y"),
IF(A662="","",AVERAGE(IF($B$1:$B$1002=A662,ABS($C$1:$C$1002)))),
IF(CurveFitting!$N$9="1/SD²",IF(A662="","",_xlfn.VAR.S(IF($B$1:$B$1002=A662,$C$1:$C$1002))),
IF(CurveFitting!$N$9="None",IF(A662&lt;&gt;"",1,""),"")))</f>
        <v/>
      </c>
      <c r="AA662" t="str">
        <f t="shared" si="10"/>
        <v/>
      </c>
    </row>
    <row r="663" spans="4:27" x14ac:dyDescent="0.25">
      <c r="D663" t="str" cm="1">
        <f t="array" ref="D663">IF(OR(CurveFitting!$N$9="1/y²",CurveFitting!$N$9="1/y"),
IF(A663="","",AVERAGE(IF($B$1:$B$1002=A663,ABS($C$1:$C$1002)))),
IF(CurveFitting!$N$9="1/SD²",IF(A663="","",_xlfn.VAR.S(IF($B$1:$B$1002=A663,$C$1:$C$1002))),
IF(CurveFitting!$N$9="None",IF(A663&lt;&gt;"",1,""),"")))</f>
        <v/>
      </c>
      <c r="AA663" t="str">
        <f t="shared" si="10"/>
        <v/>
      </c>
    </row>
    <row r="664" spans="4:27" x14ac:dyDescent="0.25">
      <c r="D664" t="str" cm="1">
        <f t="array" ref="D664">IF(OR(CurveFitting!$N$9="1/y²",CurveFitting!$N$9="1/y"),
IF(A664="","",AVERAGE(IF($B$1:$B$1002=A664,ABS($C$1:$C$1002)))),
IF(CurveFitting!$N$9="1/SD²",IF(A664="","",_xlfn.VAR.S(IF($B$1:$B$1002=A664,$C$1:$C$1002))),
IF(CurveFitting!$N$9="None",IF(A664&lt;&gt;"",1,""),"")))</f>
        <v/>
      </c>
      <c r="AA664" t="str">
        <f t="shared" si="10"/>
        <v/>
      </c>
    </row>
    <row r="665" spans="4:27" x14ac:dyDescent="0.25">
      <c r="D665" t="str" cm="1">
        <f t="array" ref="D665">IF(OR(CurveFitting!$N$9="1/y²",CurveFitting!$N$9="1/y"),
IF(A665="","",AVERAGE(IF($B$1:$B$1002=A665,ABS($C$1:$C$1002)))),
IF(CurveFitting!$N$9="1/SD²",IF(A665="","",_xlfn.VAR.S(IF($B$1:$B$1002=A665,$C$1:$C$1002))),
IF(CurveFitting!$N$9="None",IF(A665&lt;&gt;"",1,""),"")))</f>
        <v/>
      </c>
      <c r="AA665" t="str">
        <f t="shared" si="10"/>
        <v/>
      </c>
    </row>
    <row r="666" spans="4:27" x14ac:dyDescent="0.25">
      <c r="D666" t="str" cm="1">
        <f t="array" ref="D666">IF(OR(CurveFitting!$N$9="1/y²",CurveFitting!$N$9="1/y"),
IF(A666="","",AVERAGE(IF($B$1:$B$1002=A666,ABS($C$1:$C$1002)))),
IF(CurveFitting!$N$9="1/SD²",IF(A666="","",_xlfn.VAR.S(IF($B$1:$B$1002=A666,$C$1:$C$1002))),
IF(CurveFitting!$N$9="None",IF(A666&lt;&gt;"",1,""),"")))</f>
        <v/>
      </c>
      <c r="AA666" t="str">
        <f t="shared" si="10"/>
        <v/>
      </c>
    </row>
    <row r="667" spans="4:27" x14ac:dyDescent="0.25">
      <c r="D667" t="str" cm="1">
        <f t="array" ref="D667">IF(OR(CurveFitting!$N$9="1/y²",CurveFitting!$N$9="1/y"),
IF(A667="","",AVERAGE(IF($B$1:$B$1002=A667,ABS($C$1:$C$1002)))),
IF(CurveFitting!$N$9="1/SD²",IF(A667="","",_xlfn.VAR.S(IF($B$1:$B$1002=A667,$C$1:$C$1002))),
IF(CurveFitting!$N$9="None",IF(A667&lt;&gt;"",1,""),"")))</f>
        <v/>
      </c>
      <c r="AA667" t="str">
        <f t="shared" si="10"/>
        <v/>
      </c>
    </row>
    <row r="668" spans="4:27" x14ac:dyDescent="0.25">
      <c r="D668" t="str" cm="1">
        <f t="array" ref="D668">IF(OR(CurveFitting!$N$9="1/y²",CurveFitting!$N$9="1/y"),
IF(A668="","",AVERAGE(IF($B$1:$B$1002=A668,ABS($C$1:$C$1002)))),
IF(CurveFitting!$N$9="1/SD²",IF(A668="","",_xlfn.VAR.S(IF($B$1:$B$1002=A668,$C$1:$C$1002))),
IF(CurveFitting!$N$9="None",IF(A668&lt;&gt;"",1,""),"")))</f>
        <v/>
      </c>
      <c r="AA668" t="str">
        <f t="shared" si="10"/>
        <v/>
      </c>
    </row>
    <row r="669" spans="4:27" x14ac:dyDescent="0.25">
      <c r="D669" t="str" cm="1">
        <f t="array" ref="D669">IF(OR(CurveFitting!$N$9="1/y²",CurveFitting!$N$9="1/y"),
IF(A669="","",AVERAGE(IF($B$1:$B$1002=A669,ABS($C$1:$C$1002)))),
IF(CurveFitting!$N$9="1/SD²",IF(A669="","",_xlfn.VAR.S(IF($B$1:$B$1002=A669,$C$1:$C$1002))),
IF(CurveFitting!$N$9="None",IF(A669&lt;&gt;"",1,""),"")))</f>
        <v/>
      </c>
      <c r="AA669" t="str">
        <f t="shared" si="10"/>
        <v/>
      </c>
    </row>
    <row r="670" spans="4:27" x14ac:dyDescent="0.25">
      <c r="D670" t="str" cm="1">
        <f t="array" ref="D670">IF(OR(CurveFitting!$N$9="1/y²",CurveFitting!$N$9="1/y"),
IF(A670="","",AVERAGE(IF($B$1:$B$1002=A670,ABS($C$1:$C$1002)))),
IF(CurveFitting!$N$9="1/SD²",IF(A670="","",_xlfn.VAR.S(IF($B$1:$B$1002=A670,$C$1:$C$1002))),
IF(CurveFitting!$N$9="None",IF(A670&lt;&gt;"",1,""),"")))</f>
        <v/>
      </c>
      <c r="AA670" t="str">
        <f t="shared" si="10"/>
        <v/>
      </c>
    </row>
    <row r="671" spans="4:27" x14ac:dyDescent="0.25">
      <c r="D671" t="str" cm="1">
        <f t="array" ref="D671">IF(OR(CurveFitting!$N$9="1/y²",CurveFitting!$N$9="1/y"),
IF(A671="","",AVERAGE(IF($B$1:$B$1002=A671,ABS($C$1:$C$1002)))),
IF(CurveFitting!$N$9="1/SD²",IF(A671="","",_xlfn.VAR.S(IF($B$1:$B$1002=A671,$C$1:$C$1002))),
IF(CurveFitting!$N$9="None",IF(A671&lt;&gt;"",1,""),"")))</f>
        <v/>
      </c>
      <c r="AA671" t="str">
        <f t="shared" si="10"/>
        <v/>
      </c>
    </row>
    <row r="672" spans="4:27" x14ac:dyDescent="0.25">
      <c r="D672" t="str" cm="1">
        <f t="array" ref="D672">IF(OR(CurveFitting!$N$9="1/y²",CurveFitting!$N$9="1/y"),
IF(A672="","",AVERAGE(IF($B$1:$B$1002=A672,ABS($C$1:$C$1002)))),
IF(CurveFitting!$N$9="1/SD²",IF(A672="","",_xlfn.VAR.S(IF($B$1:$B$1002=A672,$C$1:$C$1002))),
IF(CurveFitting!$N$9="None",IF(A672&lt;&gt;"",1,""),"")))</f>
        <v/>
      </c>
      <c r="AA672" t="str">
        <f t="shared" si="10"/>
        <v/>
      </c>
    </row>
    <row r="673" spans="4:27" x14ac:dyDescent="0.25">
      <c r="D673" t="str" cm="1">
        <f t="array" ref="D673">IF(OR(CurveFitting!$N$9="1/y²",CurveFitting!$N$9="1/y"),
IF(A673="","",AVERAGE(IF($B$1:$B$1002=A673,ABS($C$1:$C$1002)))),
IF(CurveFitting!$N$9="1/SD²",IF(A673="","",_xlfn.VAR.S(IF($B$1:$B$1002=A673,$C$1:$C$1002))),
IF(CurveFitting!$N$9="None",IF(A673&lt;&gt;"",1,""),"")))</f>
        <v/>
      </c>
      <c r="AA673" t="str">
        <f t="shared" si="10"/>
        <v/>
      </c>
    </row>
    <row r="674" spans="4:27" x14ac:dyDescent="0.25">
      <c r="D674" t="str" cm="1">
        <f t="array" ref="D674">IF(OR(CurveFitting!$N$9="1/y²",CurveFitting!$N$9="1/y"),
IF(A674="","",AVERAGE(IF($B$1:$B$1002=A674,ABS($C$1:$C$1002)))),
IF(CurveFitting!$N$9="1/SD²",IF(A674="","",_xlfn.VAR.S(IF($B$1:$B$1002=A674,$C$1:$C$1002))),
IF(CurveFitting!$N$9="None",IF(A674&lt;&gt;"",1,""),"")))</f>
        <v/>
      </c>
      <c r="AA674" t="str">
        <f t="shared" si="10"/>
        <v/>
      </c>
    </row>
    <row r="675" spans="4:27" x14ac:dyDescent="0.25">
      <c r="D675" t="str" cm="1">
        <f t="array" ref="D675">IF(OR(CurveFitting!$N$9="1/y²",CurveFitting!$N$9="1/y"),
IF(A675="","",AVERAGE(IF($B$1:$B$1002=A675,ABS($C$1:$C$1002)))),
IF(CurveFitting!$N$9="1/SD²",IF(A675="","",_xlfn.VAR.S(IF($B$1:$B$1002=A675,$C$1:$C$1002))),
IF(CurveFitting!$N$9="None",IF(A675&lt;&gt;"",1,""),"")))</f>
        <v/>
      </c>
      <c r="AA675" t="str">
        <f t="shared" si="10"/>
        <v/>
      </c>
    </row>
    <row r="676" spans="4:27" x14ac:dyDescent="0.25">
      <c r="D676" t="str" cm="1">
        <f t="array" ref="D676">IF(OR(CurveFitting!$N$9="1/y²",CurveFitting!$N$9="1/y"),
IF(A676="","",AVERAGE(IF($B$1:$B$1002=A676,ABS($C$1:$C$1002)))),
IF(CurveFitting!$N$9="1/SD²",IF(A676="","",_xlfn.VAR.S(IF($B$1:$B$1002=A676,$C$1:$C$1002))),
IF(CurveFitting!$N$9="None",IF(A676&lt;&gt;"",1,""),"")))</f>
        <v/>
      </c>
      <c r="AA676" t="str">
        <f t="shared" si="10"/>
        <v/>
      </c>
    </row>
    <row r="677" spans="4:27" x14ac:dyDescent="0.25">
      <c r="D677" t="str" cm="1">
        <f t="array" ref="D677">IF(OR(CurveFitting!$N$9="1/y²",CurveFitting!$N$9="1/y"),
IF(A677="","",AVERAGE(IF($B$1:$B$1002=A677,ABS($C$1:$C$1002)))),
IF(CurveFitting!$N$9="1/SD²",IF(A677="","",_xlfn.VAR.S(IF($B$1:$B$1002=A677,$C$1:$C$1002))),
IF(CurveFitting!$N$9="None",IF(A677&lt;&gt;"",1,""),"")))</f>
        <v/>
      </c>
      <c r="AA677" t="str">
        <f t="shared" si="10"/>
        <v/>
      </c>
    </row>
    <row r="678" spans="4:27" x14ac:dyDescent="0.25">
      <c r="D678" t="str" cm="1">
        <f t="array" ref="D678">IF(OR(CurveFitting!$N$9="1/y²",CurveFitting!$N$9="1/y"),
IF(A678="","",AVERAGE(IF($B$1:$B$1002=A678,ABS($C$1:$C$1002)))),
IF(CurveFitting!$N$9="1/SD²",IF(A678="","",_xlfn.VAR.S(IF($B$1:$B$1002=A678,$C$1:$C$1002))),
IF(CurveFitting!$N$9="None",IF(A678&lt;&gt;"",1,""),"")))</f>
        <v/>
      </c>
      <c r="AA678" t="str">
        <f t="shared" si="10"/>
        <v/>
      </c>
    </row>
    <row r="679" spans="4:27" x14ac:dyDescent="0.25">
      <c r="D679" t="str" cm="1">
        <f t="array" ref="D679">IF(OR(CurveFitting!$N$9="1/y²",CurveFitting!$N$9="1/y"),
IF(A679="","",AVERAGE(IF($B$1:$B$1002=A679,ABS($C$1:$C$1002)))),
IF(CurveFitting!$N$9="1/SD²",IF(A679="","",_xlfn.VAR.S(IF($B$1:$B$1002=A679,$C$1:$C$1002))),
IF(CurveFitting!$N$9="None",IF(A679&lt;&gt;"",1,""),"")))</f>
        <v/>
      </c>
      <c r="AA679" t="str">
        <f t="shared" si="10"/>
        <v/>
      </c>
    </row>
    <row r="680" spans="4:27" x14ac:dyDescent="0.25">
      <c r="D680" t="str" cm="1">
        <f t="array" ref="D680">IF(OR(CurveFitting!$N$9="1/y²",CurveFitting!$N$9="1/y"),
IF(A680="","",AVERAGE(IF($B$1:$B$1002=A680,ABS($C$1:$C$1002)))),
IF(CurveFitting!$N$9="1/SD²",IF(A680="","",_xlfn.VAR.S(IF($B$1:$B$1002=A680,$C$1:$C$1002))),
IF(CurveFitting!$N$9="None",IF(A680&lt;&gt;"",1,""),"")))</f>
        <v/>
      </c>
      <c r="AA680" t="str">
        <f t="shared" si="10"/>
        <v/>
      </c>
    </row>
    <row r="681" spans="4:27" x14ac:dyDescent="0.25">
      <c r="D681" t="str" cm="1">
        <f t="array" ref="D681">IF(OR(CurveFitting!$N$9="1/y²",CurveFitting!$N$9="1/y"),
IF(A681="","",AVERAGE(IF($B$1:$B$1002=A681,ABS($C$1:$C$1002)))),
IF(CurveFitting!$N$9="1/SD²",IF(A681="","",_xlfn.VAR.S(IF($B$1:$B$1002=A681,$C$1:$C$1002))),
IF(CurveFitting!$N$9="None",IF(A681&lt;&gt;"",1,""),"")))</f>
        <v/>
      </c>
      <c r="AA681" t="str">
        <f t="shared" si="10"/>
        <v/>
      </c>
    </row>
    <row r="682" spans="4:27" x14ac:dyDescent="0.25">
      <c r="D682" t="str" cm="1">
        <f t="array" ref="D682">IF(OR(CurveFitting!$N$9="1/y²",CurveFitting!$N$9="1/y"),
IF(A682="","",AVERAGE(IF($B$1:$B$1002=A682,ABS($C$1:$C$1002)))),
IF(CurveFitting!$N$9="1/SD²",IF(A682="","",_xlfn.VAR.S(IF($B$1:$B$1002=A682,$C$1:$C$1002))),
IF(CurveFitting!$N$9="None",IF(A682&lt;&gt;"",1,""),"")))</f>
        <v/>
      </c>
      <c r="AA682" t="str">
        <f t="shared" si="10"/>
        <v/>
      </c>
    </row>
    <row r="683" spans="4:27" x14ac:dyDescent="0.25">
      <c r="D683" t="str" cm="1">
        <f t="array" ref="D683">IF(OR(CurveFitting!$N$9="1/y²",CurveFitting!$N$9="1/y"),
IF(A683="","",AVERAGE(IF($B$1:$B$1002=A683,ABS($C$1:$C$1002)))),
IF(CurveFitting!$N$9="1/SD²",IF(A683="","",_xlfn.VAR.S(IF($B$1:$B$1002=A683,$C$1:$C$1002))),
IF(CurveFitting!$N$9="None",IF(A683&lt;&gt;"",1,""),"")))</f>
        <v/>
      </c>
      <c r="AA683" t="str">
        <f t="shared" si="10"/>
        <v/>
      </c>
    </row>
    <row r="684" spans="4:27" x14ac:dyDescent="0.25">
      <c r="D684" t="str" cm="1">
        <f t="array" ref="D684">IF(OR(CurveFitting!$N$9="1/y²",CurveFitting!$N$9="1/y"),
IF(A684="","",AVERAGE(IF($B$1:$B$1002=A684,ABS($C$1:$C$1002)))),
IF(CurveFitting!$N$9="1/SD²",IF(A684="","",_xlfn.VAR.S(IF($B$1:$B$1002=A684,$C$1:$C$1002))),
IF(CurveFitting!$N$9="None",IF(A684&lt;&gt;"",1,""),"")))</f>
        <v/>
      </c>
      <c r="AA684" t="str">
        <f t="shared" si="10"/>
        <v/>
      </c>
    </row>
    <row r="685" spans="4:27" x14ac:dyDescent="0.25">
      <c r="D685" t="str" cm="1">
        <f t="array" ref="D685">IF(OR(CurveFitting!$N$9="1/y²",CurveFitting!$N$9="1/y"),
IF(A685="","",AVERAGE(IF($B$1:$B$1002=A685,ABS($C$1:$C$1002)))),
IF(CurveFitting!$N$9="1/SD²",IF(A685="","",_xlfn.VAR.S(IF($B$1:$B$1002=A685,$C$1:$C$1002))),
IF(CurveFitting!$N$9="None",IF(A685&lt;&gt;"",1,""),"")))</f>
        <v/>
      </c>
      <c r="AA685" t="str">
        <f t="shared" si="10"/>
        <v/>
      </c>
    </row>
    <row r="686" spans="4:27" x14ac:dyDescent="0.25">
      <c r="D686" t="str" cm="1">
        <f t="array" ref="D686">IF(OR(CurveFitting!$N$9="1/y²",CurveFitting!$N$9="1/y"),
IF(A686="","",AVERAGE(IF($B$1:$B$1002=A686,ABS($C$1:$C$1002)))),
IF(CurveFitting!$N$9="1/SD²",IF(A686="","",_xlfn.VAR.S(IF($B$1:$B$1002=A686,$C$1:$C$1002))),
IF(CurveFitting!$N$9="None",IF(A686&lt;&gt;"",1,""),"")))</f>
        <v/>
      </c>
      <c r="AA686" t="str">
        <f t="shared" si="10"/>
        <v/>
      </c>
    </row>
    <row r="687" spans="4:27" x14ac:dyDescent="0.25">
      <c r="D687" t="str" cm="1">
        <f t="array" ref="D687">IF(OR(CurveFitting!$N$9="1/y²",CurveFitting!$N$9="1/y"),
IF(A687="","",AVERAGE(IF($B$1:$B$1002=A687,ABS($C$1:$C$1002)))),
IF(CurveFitting!$N$9="1/SD²",IF(A687="","",_xlfn.VAR.S(IF($B$1:$B$1002=A687,$C$1:$C$1002))),
IF(CurveFitting!$N$9="None",IF(A687&lt;&gt;"",1,""),"")))</f>
        <v/>
      </c>
      <c r="AA687" t="str">
        <f t="shared" si="10"/>
        <v/>
      </c>
    </row>
    <row r="688" spans="4:27" x14ac:dyDescent="0.25">
      <c r="D688" t="str" cm="1">
        <f t="array" ref="D688">IF(OR(CurveFitting!$N$9="1/y²",CurveFitting!$N$9="1/y"),
IF(A688="","",AVERAGE(IF($B$1:$B$1002=A688,ABS($C$1:$C$1002)))),
IF(CurveFitting!$N$9="1/SD²",IF(A688="","",_xlfn.VAR.S(IF($B$1:$B$1002=A688,$C$1:$C$1002))),
IF(CurveFitting!$N$9="None",IF(A688&lt;&gt;"",1,""),"")))</f>
        <v/>
      </c>
      <c r="AA688" t="str">
        <f t="shared" si="10"/>
        <v/>
      </c>
    </row>
    <row r="689" spans="4:27" x14ac:dyDescent="0.25">
      <c r="D689" t="str" cm="1">
        <f t="array" ref="D689">IF(OR(CurveFitting!$N$9="1/y²",CurveFitting!$N$9="1/y"),
IF(A689="","",AVERAGE(IF($B$1:$B$1002=A689,ABS($C$1:$C$1002)))),
IF(CurveFitting!$N$9="1/SD²",IF(A689="","",_xlfn.VAR.S(IF($B$1:$B$1002=A689,$C$1:$C$1002))),
IF(CurveFitting!$N$9="None",IF(A689&lt;&gt;"",1,""),"")))</f>
        <v/>
      </c>
      <c r="AA689" t="str">
        <f t="shared" si="10"/>
        <v/>
      </c>
    </row>
    <row r="690" spans="4:27" x14ac:dyDescent="0.25">
      <c r="D690" t="str" cm="1">
        <f t="array" ref="D690">IF(OR(CurveFitting!$N$9="1/y²",CurveFitting!$N$9="1/y"),
IF(A690="","",AVERAGE(IF($B$1:$B$1002=A690,ABS($C$1:$C$1002)))),
IF(CurveFitting!$N$9="1/SD²",IF(A690="","",_xlfn.VAR.S(IF($B$1:$B$1002=A690,$C$1:$C$1002))),
IF(CurveFitting!$N$9="None",IF(A690&lt;&gt;"",1,""),"")))</f>
        <v/>
      </c>
      <c r="AA690" t="str">
        <f t="shared" si="10"/>
        <v/>
      </c>
    </row>
    <row r="691" spans="4:27" x14ac:dyDescent="0.25">
      <c r="D691" t="str" cm="1">
        <f t="array" ref="D691">IF(OR(CurveFitting!$N$9="1/y²",CurveFitting!$N$9="1/y"),
IF(A691="","",AVERAGE(IF($B$1:$B$1002=A691,ABS($C$1:$C$1002)))),
IF(CurveFitting!$N$9="1/SD²",IF(A691="","",_xlfn.VAR.S(IF($B$1:$B$1002=A691,$C$1:$C$1002))),
IF(CurveFitting!$N$9="None",IF(A691&lt;&gt;"",1,""),"")))</f>
        <v/>
      </c>
      <c r="AA691" t="str">
        <f t="shared" si="10"/>
        <v/>
      </c>
    </row>
    <row r="692" spans="4:27" x14ac:dyDescent="0.25">
      <c r="D692" t="str" cm="1">
        <f t="array" ref="D692">IF(OR(CurveFitting!$N$9="1/y²",CurveFitting!$N$9="1/y"),
IF(A692="","",AVERAGE(IF($B$1:$B$1002=A692,ABS($C$1:$C$1002)))),
IF(CurveFitting!$N$9="1/SD²",IF(A692="","",_xlfn.VAR.S(IF($B$1:$B$1002=A692,$C$1:$C$1002))),
IF(CurveFitting!$N$9="None",IF(A692&lt;&gt;"",1,""),"")))</f>
        <v/>
      </c>
      <c r="AA692" t="str">
        <f t="shared" si="10"/>
        <v/>
      </c>
    </row>
    <row r="693" spans="4:27" x14ac:dyDescent="0.25">
      <c r="D693" t="str" cm="1">
        <f t="array" ref="D693">IF(OR(CurveFitting!$N$9="1/y²",CurveFitting!$N$9="1/y"),
IF(A693="","",AVERAGE(IF($B$1:$B$1002=A693,ABS($C$1:$C$1002)))),
IF(CurveFitting!$N$9="1/SD²",IF(A693="","",_xlfn.VAR.S(IF($B$1:$B$1002=A693,$C$1:$C$1002))),
IF(CurveFitting!$N$9="None",IF(A693&lt;&gt;"",1,""),"")))</f>
        <v/>
      </c>
      <c r="AA693" t="str">
        <f t="shared" si="10"/>
        <v/>
      </c>
    </row>
    <row r="694" spans="4:27" x14ac:dyDescent="0.25">
      <c r="D694" t="str" cm="1">
        <f t="array" ref="D694">IF(OR(CurveFitting!$N$9="1/y²",CurveFitting!$N$9="1/y"),
IF(A694="","",AVERAGE(IF($B$1:$B$1002=A694,ABS($C$1:$C$1002)))),
IF(CurveFitting!$N$9="1/SD²",IF(A694="","",_xlfn.VAR.S(IF($B$1:$B$1002=A694,$C$1:$C$1002))),
IF(CurveFitting!$N$9="None",IF(A694&lt;&gt;"",1,""),"")))</f>
        <v/>
      </c>
      <c r="AA694" t="str">
        <f t="shared" si="10"/>
        <v/>
      </c>
    </row>
    <row r="695" spans="4:27" x14ac:dyDescent="0.25">
      <c r="D695" t="str" cm="1">
        <f t="array" ref="D695">IF(OR(CurveFitting!$N$9="1/y²",CurveFitting!$N$9="1/y"),
IF(A695="","",AVERAGE(IF($B$1:$B$1002=A695,ABS($C$1:$C$1002)))),
IF(CurveFitting!$N$9="1/SD²",IF(A695="","",_xlfn.VAR.S(IF($B$1:$B$1002=A695,$C$1:$C$1002))),
IF(CurveFitting!$N$9="None",IF(A695&lt;&gt;"",1,""),"")))</f>
        <v/>
      </c>
      <c r="AA695" t="str">
        <f t="shared" si="10"/>
        <v/>
      </c>
    </row>
    <row r="696" spans="4:27" x14ac:dyDescent="0.25">
      <c r="D696" t="str" cm="1">
        <f t="array" ref="D696">IF(OR(CurveFitting!$N$9="1/y²",CurveFitting!$N$9="1/y"),
IF(A696="","",AVERAGE(IF($B$1:$B$1002=A696,ABS($C$1:$C$1002)))),
IF(CurveFitting!$N$9="1/SD²",IF(A696="","",_xlfn.VAR.S(IF($B$1:$B$1002=A696,$C$1:$C$1002))),
IF(CurveFitting!$N$9="None",IF(A696&lt;&gt;"",1,""),"")))</f>
        <v/>
      </c>
      <c r="AA696" t="str">
        <f t="shared" si="10"/>
        <v/>
      </c>
    </row>
    <row r="697" spans="4:27" x14ac:dyDescent="0.25">
      <c r="D697" t="str" cm="1">
        <f t="array" ref="D697">IF(OR(CurveFitting!$N$9="1/y²",CurveFitting!$N$9="1/y"),
IF(A697="","",AVERAGE(IF($B$1:$B$1002=A697,ABS($C$1:$C$1002)))),
IF(CurveFitting!$N$9="1/SD²",IF(A697="","",_xlfn.VAR.S(IF($B$1:$B$1002=A697,$C$1:$C$1002))),
IF(CurveFitting!$N$9="None",IF(A697&lt;&gt;"",1,""),"")))</f>
        <v/>
      </c>
      <c r="AA697" t="str">
        <f t="shared" si="10"/>
        <v/>
      </c>
    </row>
    <row r="698" spans="4:27" x14ac:dyDescent="0.25">
      <c r="D698" t="str" cm="1">
        <f t="array" ref="D698">IF(OR(CurveFitting!$N$9="1/y²",CurveFitting!$N$9="1/y"),
IF(A698="","",AVERAGE(IF($B$1:$B$1002=A698,ABS($C$1:$C$1002)))),
IF(CurveFitting!$N$9="1/SD²",IF(A698="","",_xlfn.VAR.S(IF($B$1:$B$1002=A698,$C$1:$C$1002))),
IF(CurveFitting!$N$9="None",IF(A698&lt;&gt;"",1,""),"")))</f>
        <v/>
      </c>
      <c r="AA698" t="str">
        <f t="shared" si="10"/>
        <v/>
      </c>
    </row>
    <row r="699" spans="4:27" x14ac:dyDescent="0.25">
      <c r="D699" t="str" cm="1">
        <f t="array" ref="D699">IF(OR(CurveFitting!$N$9="1/y²",CurveFitting!$N$9="1/y"),
IF(A699="","",AVERAGE(IF($B$1:$B$1002=A699,ABS($C$1:$C$1002)))),
IF(CurveFitting!$N$9="1/SD²",IF(A699="","",_xlfn.VAR.S(IF($B$1:$B$1002=A699,$C$1:$C$1002))),
IF(CurveFitting!$N$9="None",IF(A699&lt;&gt;"",1,""),"")))</f>
        <v/>
      </c>
      <c r="AA699" t="str">
        <f t="shared" si="10"/>
        <v/>
      </c>
    </row>
    <row r="700" spans="4:27" x14ac:dyDescent="0.25">
      <c r="D700" t="str" cm="1">
        <f t="array" ref="D700">IF(OR(CurveFitting!$N$9="1/y²",CurveFitting!$N$9="1/y"),
IF(A700="","",AVERAGE(IF($B$1:$B$1002=A700,ABS($C$1:$C$1002)))),
IF(CurveFitting!$N$9="1/SD²",IF(A700="","",_xlfn.VAR.S(IF($B$1:$B$1002=A700,$C$1:$C$1002))),
IF(CurveFitting!$N$9="None",IF(A700&lt;&gt;"",1,""),"")))</f>
        <v/>
      </c>
      <c r="AA700" t="str">
        <f t="shared" si="10"/>
        <v/>
      </c>
    </row>
    <row r="701" spans="4:27" x14ac:dyDescent="0.25">
      <c r="D701" t="str" cm="1">
        <f t="array" ref="D701">IF(OR(CurveFitting!$N$9="1/y²",CurveFitting!$N$9="1/y"),
IF(A701="","",AVERAGE(IF($B$1:$B$1002=A701,ABS($C$1:$C$1002)))),
IF(CurveFitting!$N$9="1/SD²",IF(A701="","",_xlfn.VAR.S(IF($B$1:$B$1002=A701,$C$1:$C$1002))),
IF(CurveFitting!$N$9="None",IF(A701&lt;&gt;"",1,""),"")))</f>
        <v/>
      </c>
      <c r="AA701" t="str">
        <f t="shared" si="10"/>
        <v/>
      </c>
    </row>
    <row r="702" spans="4:27" x14ac:dyDescent="0.25">
      <c r="D702" t="str" cm="1">
        <f t="array" ref="D702">IF(OR(CurveFitting!$N$9="1/y²",CurveFitting!$N$9="1/y"),
IF(A702="","",AVERAGE(IF($B$1:$B$1002=A702,ABS($C$1:$C$1002)))),
IF(CurveFitting!$N$9="1/SD²",IF(A702="","",_xlfn.VAR.S(IF($B$1:$B$1002=A702,$C$1:$C$1002))),
IF(CurveFitting!$N$9="None",IF(A702&lt;&gt;"",1,""),"")))</f>
        <v/>
      </c>
      <c r="AA702" t="str">
        <f t="shared" si="10"/>
        <v/>
      </c>
    </row>
    <row r="703" spans="4:27" x14ac:dyDescent="0.25">
      <c r="D703" t="str" cm="1">
        <f t="array" ref="D703">IF(OR(CurveFitting!$N$9="1/y²",CurveFitting!$N$9="1/y"),
IF(A703="","",AVERAGE(IF($B$1:$B$1002=A703,ABS($C$1:$C$1002)))),
IF(CurveFitting!$N$9="1/SD²",IF(A703="","",_xlfn.VAR.S(IF($B$1:$B$1002=A703,$C$1:$C$1002))),
IF(CurveFitting!$N$9="None",IF(A703&lt;&gt;"",1,""),"")))</f>
        <v/>
      </c>
      <c r="AA703" t="str">
        <f t="shared" si="10"/>
        <v/>
      </c>
    </row>
    <row r="704" spans="4:27" x14ac:dyDescent="0.25">
      <c r="D704" t="str" cm="1">
        <f t="array" ref="D704">IF(OR(CurveFitting!$N$9="1/y²",CurveFitting!$N$9="1/y"),
IF(A704="","",AVERAGE(IF($B$1:$B$1002=A704,ABS($C$1:$C$1002)))),
IF(CurveFitting!$N$9="1/SD²",IF(A704="","",_xlfn.VAR.S(IF($B$1:$B$1002=A704,$C$1:$C$1002))),
IF(CurveFitting!$N$9="None",IF(A704&lt;&gt;"",1,""),"")))</f>
        <v/>
      </c>
      <c r="AA704" t="str">
        <f t="shared" si="10"/>
        <v/>
      </c>
    </row>
    <row r="705" spans="4:27" x14ac:dyDescent="0.25">
      <c r="D705" t="str" cm="1">
        <f t="array" ref="D705">IF(OR(CurveFitting!$N$9="1/y²",CurveFitting!$N$9="1/y"),
IF(A705="","",AVERAGE(IF($B$1:$B$1002=A705,ABS($C$1:$C$1002)))),
IF(CurveFitting!$N$9="1/SD²",IF(A705="","",_xlfn.VAR.S(IF($B$1:$B$1002=A705,$C$1:$C$1002))),
IF(CurveFitting!$N$9="None",IF(A705&lt;&gt;"",1,""),"")))</f>
        <v/>
      </c>
      <c r="AA705" t="str">
        <f t="shared" si="10"/>
        <v/>
      </c>
    </row>
    <row r="706" spans="4:27" x14ac:dyDescent="0.25">
      <c r="D706" t="str" cm="1">
        <f t="array" ref="D706">IF(OR(CurveFitting!$N$9="1/y²",CurveFitting!$N$9="1/y"),
IF(A706="","",AVERAGE(IF($B$1:$B$1002=A706,ABS($C$1:$C$1002)))),
IF(CurveFitting!$N$9="1/SD²",IF(A706="","",_xlfn.VAR.S(IF($B$1:$B$1002=A706,$C$1:$C$1002))),
IF(CurveFitting!$N$9="None",IF(A706&lt;&gt;"",1,""),"")))</f>
        <v/>
      </c>
      <c r="AA706" t="str">
        <f t="shared" si="10"/>
        <v/>
      </c>
    </row>
    <row r="707" spans="4:27" x14ac:dyDescent="0.25">
      <c r="D707" t="str" cm="1">
        <f t="array" ref="D707">IF(OR(CurveFitting!$N$9="1/y²",CurveFitting!$N$9="1/y"),
IF(A707="","",AVERAGE(IF($B$1:$B$1002=A707,ABS($C$1:$C$1002)))),
IF(CurveFitting!$N$9="1/SD²",IF(A707="","",_xlfn.VAR.S(IF($B$1:$B$1002=A707,$C$1:$C$1002))),
IF(CurveFitting!$N$9="None",IF(A707&lt;&gt;"",1,""),"")))</f>
        <v/>
      </c>
      <c r="AA707" t="str">
        <f t="shared" si="10"/>
        <v/>
      </c>
    </row>
    <row r="708" spans="4:27" x14ac:dyDescent="0.25">
      <c r="D708" t="str" cm="1">
        <f t="array" ref="D708">IF(OR(CurveFitting!$N$9="1/y²",CurveFitting!$N$9="1/y"),
IF(A708="","",AVERAGE(IF($B$1:$B$1002=A708,ABS($C$1:$C$1002)))),
IF(CurveFitting!$N$9="1/SD²",IF(A708="","",_xlfn.VAR.S(IF($B$1:$B$1002=A708,$C$1:$C$1002))),
IF(CurveFitting!$N$9="None",IF(A708&lt;&gt;"",1,""),"")))</f>
        <v/>
      </c>
      <c r="AA708" t="str">
        <f t="shared" ref="AA708:AA771" si="11">IF(E708="","",SUM(E708:Z708))</f>
        <v/>
      </c>
    </row>
    <row r="709" spans="4:27" x14ac:dyDescent="0.25">
      <c r="D709" t="str" cm="1">
        <f t="array" ref="D709">IF(OR(CurveFitting!$N$9="1/y²",CurveFitting!$N$9="1/y"),
IF(A709="","",AVERAGE(IF($B$1:$B$1002=A709,ABS($C$1:$C$1002)))),
IF(CurveFitting!$N$9="1/SD²",IF(A709="","",_xlfn.VAR.S(IF($B$1:$B$1002=A709,$C$1:$C$1002))),
IF(CurveFitting!$N$9="None",IF(A709&lt;&gt;"",1,""),"")))</f>
        <v/>
      </c>
      <c r="AA709" t="str">
        <f t="shared" si="11"/>
        <v/>
      </c>
    </row>
    <row r="710" spans="4:27" x14ac:dyDescent="0.25">
      <c r="D710" t="str" cm="1">
        <f t="array" ref="D710">IF(OR(CurveFitting!$N$9="1/y²",CurveFitting!$N$9="1/y"),
IF(A710="","",AVERAGE(IF($B$1:$B$1002=A710,ABS($C$1:$C$1002)))),
IF(CurveFitting!$N$9="1/SD²",IF(A710="","",_xlfn.VAR.S(IF($B$1:$B$1002=A710,$C$1:$C$1002))),
IF(CurveFitting!$N$9="None",IF(A710&lt;&gt;"",1,""),"")))</f>
        <v/>
      </c>
      <c r="AA710" t="str">
        <f t="shared" si="11"/>
        <v/>
      </c>
    </row>
    <row r="711" spans="4:27" x14ac:dyDescent="0.25">
      <c r="D711" t="str" cm="1">
        <f t="array" ref="D711">IF(OR(CurveFitting!$N$9="1/y²",CurveFitting!$N$9="1/y"),
IF(A711="","",AVERAGE(IF($B$1:$B$1002=A711,ABS($C$1:$C$1002)))),
IF(CurveFitting!$N$9="1/SD²",IF(A711="","",_xlfn.VAR.S(IF($B$1:$B$1002=A711,$C$1:$C$1002))),
IF(CurveFitting!$N$9="None",IF(A711&lt;&gt;"",1,""),"")))</f>
        <v/>
      </c>
      <c r="AA711" t="str">
        <f t="shared" si="11"/>
        <v/>
      </c>
    </row>
    <row r="712" spans="4:27" x14ac:dyDescent="0.25">
      <c r="D712" t="str" cm="1">
        <f t="array" ref="D712">IF(OR(CurveFitting!$N$9="1/y²",CurveFitting!$N$9="1/y"),
IF(A712="","",AVERAGE(IF($B$1:$B$1002=A712,ABS($C$1:$C$1002)))),
IF(CurveFitting!$N$9="1/SD²",IF(A712="","",_xlfn.VAR.S(IF($B$1:$B$1002=A712,$C$1:$C$1002))),
IF(CurveFitting!$N$9="None",IF(A712&lt;&gt;"",1,""),"")))</f>
        <v/>
      </c>
      <c r="AA712" t="str">
        <f t="shared" si="11"/>
        <v/>
      </c>
    </row>
    <row r="713" spans="4:27" x14ac:dyDescent="0.25">
      <c r="D713" t="str" cm="1">
        <f t="array" ref="D713">IF(OR(CurveFitting!$N$9="1/y²",CurveFitting!$N$9="1/y"),
IF(A713="","",AVERAGE(IF($B$1:$B$1002=A713,ABS($C$1:$C$1002)))),
IF(CurveFitting!$N$9="1/SD²",IF(A713="","",_xlfn.VAR.S(IF($B$1:$B$1002=A713,$C$1:$C$1002))),
IF(CurveFitting!$N$9="None",IF(A713&lt;&gt;"",1,""),"")))</f>
        <v/>
      </c>
      <c r="AA713" t="str">
        <f t="shared" si="11"/>
        <v/>
      </c>
    </row>
    <row r="714" spans="4:27" x14ac:dyDescent="0.25">
      <c r="D714" t="str" cm="1">
        <f t="array" ref="D714">IF(OR(CurveFitting!$N$9="1/y²",CurveFitting!$N$9="1/y"),
IF(A714="","",AVERAGE(IF($B$1:$B$1002=A714,ABS($C$1:$C$1002)))),
IF(CurveFitting!$N$9="1/SD²",IF(A714="","",_xlfn.VAR.S(IF($B$1:$B$1002=A714,$C$1:$C$1002))),
IF(CurveFitting!$N$9="None",IF(A714&lt;&gt;"",1,""),"")))</f>
        <v/>
      </c>
      <c r="AA714" t="str">
        <f t="shared" si="11"/>
        <v/>
      </c>
    </row>
    <row r="715" spans="4:27" x14ac:dyDescent="0.25">
      <c r="D715" t="str" cm="1">
        <f t="array" ref="D715">IF(OR(CurveFitting!$N$9="1/y²",CurveFitting!$N$9="1/y"),
IF(A715="","",AVERAGE(IF($B$1:$B$1002=A715,ABS($C$1:$C$1002)))),
IF(CurveFitting!$N$9="1/SD²",IF(A715="","",_xlfn.VAR.S(IF($B$1:$B$1002=A715,$C$1:$C$1002))),
IF(CurveFitting!$N$9="None",IF(A715&lt;&gt;"",1,""),"")))</f>
        <v/>
      </c>
      <c r="AA715" t="str">
        <f t="shared" si="11"/>
        <v/>
      </c>
    </row>
    <row r="716" spans="4:27" x14ac:dyDescent="0.25">
      <c r="D716" t="str" cm="1">
        <f t="array" ref="D716">IF(OR(CurveFitting!$N$9="1/y²",CurveFitting!$N$9="1/y"),
IF(A716="","",AVERAGE(IF($B$1:$B$1002=A716,ABS($C$1:$C$1002)))),
IF(CurveFitting!$N$9="1/SD²",IF(A716="","",_xlfn.VAR.S(IF($B$1:$B$1002=A716,$C$1:$C$1002))),
IF(CurveFitting!$N$9="None",IF(A716&lt;&gt;"",1,""),"")))</f>
        <v/>
      </c>
      <c r="AA716" t="str">
        <f t="shared" si="11"/>
        <v/>
      </c>
    </row>
    <row r="717" spans="4:27" x14ac:dyDescent="0.25">
      <c r="D717" t="str" cm="1">
        <f t="array" ref="D717">IF(OR(CurveFitting!$N$9="1/y²",CurveFitting!$N$9="1/y"),
IF(A717="","",AVERAGE(IF($B$1:$B$1002=A717,ABS($C$1:$C$1002)))),
IF(CurveFitting!$N$9="1/SD²",IF(A717="","",_xlfn.VAR.S(IF($B$1:$B$1002=A717,$C$1:$C$1002))),
IF(CurveFitting!$N$9="None",IF(A717&lt;&gt;"",1,""),"")))</f>
        <v/>
      </c>
      <c r="AA717" t="str">
        <f t="shared" si="11"/>
        <v/>
      </c>
    </row>
    <row r="718" spans="4:27" x14ac:dyDescent="0.25">
      <c r="D718" t="str" cm="1">
        <f t="array" ref="D718">IF(OR(CurveFitting!$N$9="1/y²",CurveFitting!$N$9="1/y"),
IF(A718="","",AVERAGE(IF($B$1:$B$1002=A718,ABS($C$1:$C$1002)))),
IF(CurveFitting!$N$9="1/SD²",IF(A718="","",_xlfn.VAR.S(IF($B$1:$B$1002=A718,$C$1:$C$1002))),
IF(CurveFitting!$N$9="None",IF(A718&lt;&gt;"",1,""),"")))</f>
        <v/>
      </c>
      <c r="AA718" t="str">
        <f t="shared" si="11"/>
        <v/>
      </c>
    </row>
    <row r="719" spans="4:27" x14ac:dyDescent="0.25">
      <c r="D719" t="str" cm="1">
        <f t="array" ref="D719">IF(OR(CurveFitting!$N$9="1/y²",CurveFitting!$N$9="1/y"),
IF(A719="","",AVERAGE(IF($B$1:$B$1002=A719,ABS($C$1:$C$1002)))),
IF(CurveFitting!$N$9="1/SD²",IF(A719="","",_xlfn.VAR.S(IF($B$1:$B$1002=A719,$C$1:$C$1002))),
IF(CurveFitting!$N$9="None",IF(A719&lt;&gt;"",1,""),"")))</f>
        <v/>
      </c>
      <c r="AA719" t="str">
        <f t="shared" si="11"/>
        <v/>
      </c>
    </row>
    <row r="720" spans="4:27" x14ac:dyDescent="0.25">
      <c r="D720" t="str" cm="1">
        <f t="array" ref="D720">IF(OR(CurveFitting!$N$9="1/y²",CurveFitting!$N$9="1/y"),
IF(A720="","",AVERAGE(IF($B$1:$B$1002=A720,ABS($C$1:$C$1002)))),
IF(CurveFitting!$N$9="1/SD²",IF(A720="","",_xlfn.VAR.S(IF($B$1:$B$1002=A720,$C$1:$C$1002))),
IF(CurveFitting!$N$9="None",IF(A720&lt;&gt;"",1,""),"")))</f>
        <v/>
      </c>
      <c r="AA720" t="str">
        <f t="shared" si="11"/>
        <v/>
      </c>
    </row>
    <row r="721" spans="4:27" x14ac:dyDescent="0.25">
      <c r="D721" t="str" cm="1">
        <f t="array" ref="D721">IF(OR(CurveFitting!$N$9="1/y²",CurveFitting!$N$9="1/y"),
IF(A721="","",AVERAGE(IF($B$1:$B$1002=A721,ABS($C$1:$C$1002)))),
IF(CurveFitting!$N$9="1/SD²",IF(A721="","",_xlfn.VAR.S(IF($B$1:$B$1002=A721,$C$1:$C$1002))),
IF(CurveFitting!$N$9="None",IF(A721&lt;&gt;"",1,""),"")))</f>
        <v/>
      </c>
      <c r="AA721" t="str">
        <f t="shared" si="11"/>
        <v/>
      </c>
    </row>
    <row r="722" spans="4:27" x14ac:dyDescent="0.25">
      <c r="D722" t="str" cm="1">
        <f t="array" ref="D722">IF(OR(CurveFitting!$N$9="1/y²",CurveFitting!$N$9="1/y"),
IF(A722="","",AVERAGE(IF($B$1:$B$1002=A722,ABS($C$1:$C$1002)))),
IF(CurveFitting!$N$9="1/SD²",IF(A722="","",_xlfn.VAR.S(IF($B$1:$B$1002=A722,$C$1:$C$1002))),
IF(CurveFitting!$N$9="None",IF(A722&lt;&gt;"",1,""),"")))</f>
        <v/>
      </c>
      <c r="AA722" t="str">
        <f t="shared" si="11"/>
        <v/>
      </c>
    </row>
    <row r="723" spans="4:27" x14ac:dyDescent="0.25">
      <c r="D723" t="str" cm="1">
        <f t="array" ref="D723">IF(OR(CurveFitting!$N$9="1/y²",CurveFitting!$N$9="1/y"),
IF(A723="","",AVERAGE(IF($B$1:$B$1002=A723,ABS($C$1:$C$1002)))),
IF(CurveFitting!$N$9="1/SD²",IF(A723="","",_xlfn.VAR.S(IF($B$1:$B$1002=A723,$C$1:$C$1002))),
IF(CurveFitting!$N$9="None",IF(A723&lt;&gt;"",1,""),"")))</f>
        <v/>
      </c>
      <c r="AA723" t="str">
        <f t="shared" si="11"/>
        <v/>
      </c>
    </row>
    <row r="724" spans="4:27" x14ac:dyDescent="0.25">
      <c r="D724" t="str" cm="1">
        <f t="array" ref="D724">IF(OR(CurveFitting!$N$9="1/y²",CurveFitting!$N$9="1/y"),
IF(A724="","",AVERAGE(IF($B$1:$B$1002=A724,ABS($C$1:$C$1002)))),
IF(CurveFitting!$N$9="1/SD²",IF(A724="","",_xlfn.VAR.S(IF($B$1:$B$1002=A724,$C$1:$C$1002))),
IF(CurveFitting!$N$9="None",IF(A724&lt;&gt;"",1,""),"")))</f>
        <v/>
      </c>
      <c r="AA724" t="str">
        <f t="shared" si="11"/>
        <v/>
      </c>
    </row>
    <row r="725" spans="4:27" x14ac:dyDescent="0.25">
      <c r="D725" t="str" cm="1">
        <f t="array" ref="D725">IF(OR(CurveFitting!$N$9="1/y²",CurveFitting!$N$9="1/y"),
IF(A725="","",AVERAGE(IF($B$1:$B$1002=A725,ABS($C$1:$C$1002)))),
IF(CurveFitting!$N$9="1/SD²",IF(A725="","",_xlfn.VAR.S(IF($B$1:$B$1002=A725,$C$1:$C$1002))),
IF(CurveFitting!$N$9="None",IF(A725&lt;&gt;"",1,""),"")))</f>
        <v/>
      </c>
      <c r="AA725" t="str">
        <f t="shared" si="11"/>
        <v/>
      </c>
    </row>
    <row r="726" spans="4:27" x14ac:dyDescent="0.25">
      <c r="D726" t="str" cm="1">
        <f t="array" ref="D726">IF(OR(CurveFitting!$N$9="1/y²",CurveFitting!$N$9="1/y"),
IF(A726="","",AVERAGE(IF($B$1:$B$1002=A726,ABS($C$1:$C$1002)))),
IF(CurveFitting!$N$9="1/SD²",IF(A726="","",_xlfn.VAR.S(IF($B$1:$B$1002=A726,$C$1:$C$1002))),
IF(CurveFitting!$N$9="None",IF(A726&lt;&gt;"",1,""),"")))</f>
        <v/>
      </c>
      <c r="AA726" t="str">
        <f t="shared" si="11"/>
        <v/>
      </c>
    </row>
    <row r="727" spans="4:27" x14ac:dyDescent="0.25">
      <c r="D727" t="str" cm="1">
        <f t="array" ref="D727">IF(OR(CurveFitting!$N$9="1/y²",CurveFitting!$N$9="1/y"),
IF(A727="","",AVERAGE(IF($B$1:$B$1002=A727,ABS($C$1:$C$1002)))),
IF(CurveFitting!$N$9="1/SD²",IF(A727="","",_xlfn.VAR.S(IF($B$1:$B$1002=A727,$C$1:$C$1002))),
IF(CurveFitting!$N$9="None",IF(A727&lt;&gt;"",1,""),"")))</f>
        <v/>
      </c>
      <c r="AA727" t="str">
        <f t="shared" si="11"/>
        <v/>
      </c>
    </row>
    <row r="728" spans="4:27" x14ac:dyDescent="0.25">
      <c r="D728" t="str" cm="1">
        <f t="array" ref="D728">IF(OR(CurveFitting!$N$9="1/y²",CurveFitting!$N$9="1/y"),
IF(A728="","",AVERAGE(IF($B$1:$B$1002=A728,ABS($C$1:$C$1002)))),
IF(CurveFitting!$N$9="1/SD²",IF(A728="","",_xlfn.VAR.S(IF($B$1:$B$1002=A728,$C$1:$C$1002))),
IF(CurveFitting!$N$9="None",IF(A728&lt;&gt;"",1,""),"")))</f>
        <v/>
      </c>
      <c r="AA728" t="str">
        <f t="shared" si="11"/>
        <v/>
      </c>
    </row>
    <row r="729" spans="4:27" x14ac:dyDescent="0.25">
      <c r="D729" t="str" cm="1">
        <f t="array" ref="D729">IF(OR(CurveFitting!$N$9="1/y²",CurveFitting!$N$9="1/y"),
IF(A729="","",AVERAGE(IF($B$1:$B$1002=A729,ABS($C$1:$C$1002)))),
IF(CurveFitting!$N$9="1/SD²",IF(A729="","",_xlfn.VAR.S(IF($B$1:$B$1002=A729,$C$1:$C$1002))),
IF(CurveFitting!$N$9="None",IF(A729&lt;&gt;"",1,""),"")))</f>
        <v/>
      </c>
      <c r="AA729" t="str">
        <f t="shared" si="11"/>
        <v/>
      </c>
    </row>
    <row r="730" spans="4:27" x14ac:dyDescent="0.25">
      <c r="D730" t="str" cm="1">
        <f t="array" ref="D730">IF(OR(CurveFitting!$N$9="1/y²",CurveFitting!$N$9="1/y"),
IF(A730="","",AVERAGE(IF($B$1:$B$1002=A730,ABS($C$1:$C$1002)))),
IF(CurveFitting!$N$9="1/SD²",IF(A730="","",_xlfn.VAR.S(IF($B$1:$B$1002=A730,$C$1:$C$1002))),
IF(CurveFitting!$N$9="None",IF(A730&lt;&gt;"",1,""),"")))</f>
        <v/>
      </c>
      <c r="AA730" t="str">
        <f t="shared" si="11"/>
        <v/>
      </c>
    </row>
    <row r="731" spans="4:27" x14ac:dyDescent="0.25">
      <c r="D731" t="str" cm="1">
        <f t="array" ref="D731">IF(OR(CurveFitting!$N$9="1/y²",CurveFitting!$N$9="1/y"),
IF(A731="","",AVERAGE(IF($B$1:$B$1002=A731,ABS($C$1:$C$1002)))),
IF(CurveFitting!$N$9="1/SD²",IF(A731="","",_xlfn.VAR.S(IF($B$1:$B$1002=A731,$C$1:$C$1002))),
IF(CurveFitting!$N$9="None",IF(A731&lt;&gt;"",1,""),"")))</f>
        <v/>
      </c>
      <c r="AA731" t="str">
        <f t="shared" si="11"/>
        <v/>
      </c>
    </row>
    <row r="732" spans="4:27" x14ac:dyDescent="0.25">
      <c r="D732" t="str" cm="1">
        <f t="array" ref="D732">IF(OR(CurveFitting!$N$9="1/y²",CurveFitting!$N$9="1/y"),
IF(A732="","",AVERAGE(IF($B$1:$B$1002=A732,ABS($C$1:$C$1002)))),
IF(CurveFitting!$N$9="1/SD²",IF(A732="","",_xlfn.VAR.S(IF($B$1:$B$1002=A732,$C$1:$C$1002))),
IF(CurveFitting!$N$9="None",IF(A732&lt;&gt;"",1,""),"")))</f>
        <v/>
      </c>
      <c r="AA732" t="str">
        <f t="shared" si="11"/>
        <v/>
      </c>
    </row>
    <row r="733" spans="4:27" x14ac:dyDescent="0.25">
      <c r="D733" t="str" cm="1">
        <f t="array" ref="D733">IF(OR(CurveFitting!$N$9="1/y²",CurveFitting!$N$9="1/y"),
IF(A733="","",AVERAGE(IF($B$1:$B$1002=A733,ABS($C$1:$C$1002)))),
IF(CurveFitting!$N$9="1/SD²",IF(A733="","",_xlfn.VAR.S(IF($B$1:$B$1002=A733,$C$1:$C$1002))),
IF(CurveFitting!$N$9="None",IF(A733&lt;&gt;"",1,""),"")))</f>
        <v/>
      </c>
      <c r="AA733" t="str">
        <f t="shared" si="11"/>
        <v/>
      </c>
    </row>
    <row r="734" spans="4:27" x14ac:dyDescent="0.25">
      <c r="D734" t="str" cm="1">
        <f t="array" ref="D734">IF(OR(CurveFitting!$N$9="1/y²",CurveFitting!$N$9="1/y"),
IF(A734="","",AVERAGE(IF($B$1:$B$1002=A734,ABS($C$1:$C$1002)))),
IF(CurveFitting!$N$9="1/SD²",IF(A734="","",_xlfn.VAR.S(IF($B$1:$B$1002=A734,$C$1:$C$1002))),
IF(CurveFitting!$N$9="None",IF(A734&lt;&gt;"",1,""),"")))</f>
        <v/>
      </c>
      <c r="AA734" t="str">
        <f t="shared" si="11"/>
        <v/>
      </c>
    </row>
    <row r="735" spans="4:27" x14ac:dyDescent="0.25">
      <c r="D735" t="str" cm="1">
        <f t="array" ref="D735">IF(OR(CurveFitting!$N$9="1/y²",CurveFitting!$N$9="1/y"),
IF(A735="","",AVERAGE(IF($B$1:$B$1002=A735,ABS($C$1:$C$1002)))),
IF(CurveFitting!$N$9="1/SD²",IF(A735="","",_xlfn.VAR.S(IF($B$1:$B$1002=A735,$C$1:$C$1002))),
IF(CurveFitting!$N$9="None",IF(A735&lt;&gt;"",1,""),"")))</f>
        <v/>
      </c>
      <c r="AA735" t="str">
        <f t="shared" si="11"/>
        <v/>
      </c>
    </row>
    <row r="736" spans="4:27" x14ac:dyDescent="0.25">
      <c r="D736" t="str" cm="1">
        <f t="array" ref="D736">IF(OR(CurveFitting!$N$9="1/y²",CurveFitting!$N$9="1/y"),
IF(A736="","",AVERAGE(IF($B$1:$B$1002=A736,ABS($C$1:$C$1002)))),
IF(CurveFitting!$N$9="1/SD²",IF(A736="","",_xlfn.VAR.S(IF($B$1:$B$1002=A736,$C$1:$C$1002))),
IF(CurveFitting!$N$9="None",IF(A736&lt;&gt;"",1,""),"")))</f>
        <v/>
      </c>
      <c r="AA736" t="str">
        <f t="shared" si="11"/>
        <v/>
      </c>
    </row>
    <row r="737" spans="4:27" x14ac:dyDescent="0.25">
      <c r="D737" t="str" cm="1">
        <f t="array" ref="D737">IF(OR(CurveFitting!$N$9="1/y²",CurveFitting!$N$9="1/y"),
IF(A737="","",AVERAGE(IF($B$1:$B$1002=A737,ABS($C$1:$C$1002)))),
IF(CurveFitting!$N$9="1/SD²",IF(A737="","",_xlfn.VAR.S(IF($B$1:$B$1002=A737,$C$1:$C$1002))),
IF(CurveFitting!$N$9="None",IF(A737&lt;&gt;"",1,""),"")))</f>
        <v/>
      </c>
      <c r="AA737" t="str">
        <f t="shared" si="11"/>
        <v/>
      </c>
    </row>
    <row r="738" spans="4:27" x14ac:dyDescent="0.25">
      <c r="D738" t="str" cm="1">
        <f t="array" ref="D738">IF(OR(CurveFitting!$N$9="1/y²",CurveFitting!$N$9="1/y"),
IF(A738="","",AVERAGE(IF($B$1:$B$1002=A738,ABS($C$1:$C$1002)))),
IF(CurveFitting!$N$9="1/SD²",IF(A738="","",_xlfn.VAR.S(IF($B$1:$B$1002=A738,$C$1:$C$1002))),
IF(CurveFitting!$N$9="None",IF(A738&lt;&gt;"",1,""),"")))</f>
        <v/>
      </c>
      <c r="AA738" t="str">
        <f t="shared" si="11"/>
        <v/>
      </c>
    </row>
    <row r="739" spans="4:27" x14ac:dyDescent="0.25">
      <c r="D739" t="str" cm="1">
        <f t="array" ref="D739">IF(OR(CurveFitting!$N$9="1/y²",CurveFitting!$N$9="1/y"),
IF(A739="","",AVERAGE(IF($B$1:$B$1002=A739,ABS($C$1:$C$1002)))),
IF(CurveFitting!$N$9="1/SD²",IF(A739="","",_xlfn.VAR.S(IF($B$1:$B$1002=A739,$C$1:$C$1002))),
IF(CurveFitting!$N$9="None",IF(A739&lt;&gt;"",1,""),"")))</f>
        <v/>
      </c>
      <c r="AA739" t="str">
        <f t="shared" si="11"/>
        <v/>
      </c>
    </row>
    <row r="740" spans="4:27" x14ac:dyDescent="0.25">
      <c r="D740" t="str" cm="1">
        <f t="array" ref="D740">IF(OR(CurveFitting!$N$9="1/y²",CurveFitting!$N$9="1/y"),
IF(A740="","",AVERAGE(IF($B$1:$B$1002=A740,ABS($C$1:$C$1002)))),
IF(CurveFitting!$N$9="1/SD²",IF(A740="","",_xlfn.VAR.S(IF($B$1:$B$1002=A740,$C$1:$C$1002))),
IF(CurveFitting!$N$9="None",IF(A740&lt;&gt;"",1,""),"")))</f>
        <v/>
      </c>
      <c r="AA740" t="str">
        <f t="shared" si="11"/>
        <v/>
      </c>
    </row>
    <row r="741" spans="4:27" x14ac:dyDescent="0.25">
      <c r="D741" t="str" cm="1">
        <f t="array" ref="D741">IF(OR(CurveFitting!$N$9="1/y²",CurveFitting!$N$9="1/y"),
IF(A741="","",AVERAGE(IF($B$1:$B$1002=A741,ABS($C$1:$C$1002)))),
IF(CurveFitting!$N$9="1/SD²",IF(A741="","",_xlfn.VAR.S(IF($B$1:$B$1002=A741,$C$1:$C$1002))),
IF(CurveFitting!$N$9="None",IF(A741&lt;&gt;"",1,""),"")))</f>
        <v/>
      </c>
      <c r="AA741" t="str">
        <f t="shared" si="11"/>
        <v/>
      </c>
    </row>
    <row r="742" spans="4:27" x14ac:dyDescent="0.25">
      <c r="D742" t="str" cm="1">
        <f t="array" ref="D742">IF(OR(CurveFitting!$N$9="1/y²",CurveFitting!$N$9="1/y"),
IF(A742="","",AVERAGE(IF($B$1:$B$1002=A742,ABS($C$1:$C$1002)))),
IF(CurveFitting!$N$9="1/SD²",IF(A742="","",_xlfn.VAR.S(IF($B$1:$B$1002=A742,$C$1:$C$1002))),
IF(CurveFitting!$N$9="None",IF(A742&lt;&gt;"",1,""),"")))</f>
        <v/>
      </c>
      <c r="AA742" t="str">
        <f t="shared" si="11"/>
        <v/>
      </c>
    </row>
    <row r="743" spans="4:27" x14ac:dyDescent="0.25">
      <c r="D743" t="str" cm="1">
        <f t="array" ref="D743">IF(OR(CurveFitting!$N$9="1/y²",CurveFitting!$N$9="1/y"),
IF(A743="","",AVERAGE(IF($B$1:$B$1002=A743,ABS($C$1:$C$1002)))),
IF(CurveFitting!$N$9="1/SD²",IF(A743="","",_xlfn.VAR.S(IF($B$1:$B$1002=A743,$C$1:$C$1002))),
IF(CurveFitting!$N$9="None",IF(A743&lt;&gt;"",1,""),"")))</f>
        <v/>
      </c>
      <c r="AA743" t="str">
        <f t="shared" si="11"/>
        <v/>
      </c>
    </row>
    <row r="744" spans="4:27" x14ac:dyDescent="0.25">
      <c r="D744" t="str" cm="1">
        <f t="array" ref="D744">IF(OR(CurveFitting!$N$9="1/y²",CurveFitting!$N$9="1/y"),
IF(A744="","",AVERAGE(IF($B$1:$B$1002=A744,ABS($C$1:$C$1002)))),
IF(CurveFitting!$N$9="1/SD²",IF(A744="","",_xlfn.VAR.S(IF($B$1:$B$1002=A744,$C$1:$C$1002))),
IF(CurveFitting!$N$9="None",IF(A744&lt;&gt;"",1,""),"")))</f>
        <v/>
      </c>
      <c r="AA744" t="str">
        <f t="shared" si="11"/>
        <v/>
      </c>
    </row>
    <row r="745" spans="4:27" x14ac:dyDescent="0.25">
      <c r="D745" t="str" cm="1">
        <f t="array" ref="D745">IF(OR(CurveFitting!$N$9="1/y²",CurveFitting!$N$9="1/y"),
IF(A745="","",AVERAGE(IF($B$1:$B$1002=A745,ABS($C$1:$C$1002)))),
IF(CurveFitting!$N$9="1/SD²",IF(A745="","",_xlfn.VAR.S(IF($B$1:$B$1002=A745,$C$1:$C$1002))),
IF(CurveFitting!$N$9="None",IF(A745&lt;&gt;"",1,""),"")))</f>
        <v/>
      </c>
      <c r="AA745" t="str">
        <f t="shared" si="11"/>
        <v/>
      </c>
    </row>
    <row r="746" spans="4:27" x14ac:dyDescent="0.25">
      <c r="D746" t="str" cm="1">
        <f t="array" ref="D746">IF(OR(CurveFitting!$N$9="1/y²",CurveFitting!$N$9="1/y"),
IF(A746="","",AVERAGE(IF($B$1:$B$1002=A746,ABS($C$1:$C$1002)))),
IF(CurveFitting!$N$9="1/SD²",IF(A746="","",_xlfn.VAR.S(IF($B$1:$B$1002=A746,$C$1:$C$1002))),
IF(CurveFitting!$N$9="None",IF(A746&lt;&gt;"",1,""),"")))</f>
        <v/>
      </c>
      <c r="AA746" t="str">
        <f t="shared" si="11"/>
        <v/>
      </c>
    </row>
    <row r="747" spans="4:27" x14ac:dyDescent="0.25">
      <c r="D747" t="str" cm="1">
        <f t="array" ref="D747">IF(OR(CurveFitting!$N$9="1/y²",CurveFitting!$N$9="1/y"),
IF(A747="","",AVERAGE(IF($B$1:$B$1002=A747,ABS($C$1:$C$1002)))),
IF(CurveFitting!$N$9="1/SD²",IF(A747="","",_xlfn.VAR.S(IF($B$1:$B$1002=A747,$C$1:$C$1002))),
IF(CurveFitting!$N$9="None",IF(A747&lt;&gt;"",1,""),"")))</f>
        <v/>
      </c>
      <c r="AA747" t="str">
        <f t="shared" si="11"/>
        <v/>
      </c>
    </row>
    <row r="748" spans="4:27" x14ac:dyDescent="0.25">
      <c r="D748" t="str" cm="1">
        <f t="array" ref="D748">IF(OR(CurveFitting!$N$9="1/y²",CurveFitting!$N$9="1/y"),
IF(A748="","",AVERAGE(IF($B$1:$B$1002=A748,ABS($C$1:$C$1002)))),
IF(CurveFitting!$N$9="1/SD²",IF(A748="","",_xlfn.VAR.S(IF($B$1:$B$1002=A748,$C$1:$C$1002))),
IF(CurveFitting!$N$9="None",IF(A748&lt;&gt;"",1,""),"")))</f>
        <v/>
      </c>
      <c r="AA748" t="str">
        <f t="shared" si="11"/>
        <v/>
      </c>
    </row>
    <row r="749" spans="4:27" x14ac:dyDescent="0.25">
      <c r="D749" t="str" cm="1">
        <f t="array" ref="D749">IF(OR(CurveFitting!$N$9="1/y²",CurveFitting!$N$9="1/y"),
IF(A749="","",AVERAGE(IF($B$1:$B$1002=A749,ABS($C$1:$C$1002)))),
IF(CurveFitting!$N$9="1/SD²",IF(A749="","",_xlfn.VAR.S(IF($B$1:$B$1002=A749,$C$1:$C$1002))),
IF(CurveFitting!$N$9="None",IF(A749&lt;&gt;"",1,""),"")))</f>
        <v/>
      </c>
      <c r="AA749" t="str">
        <f t="shared" si="11"/>
        <v/>
      </c>
    </row>
    <row r="750" spans="4:27" x14ac:dyDescent="0.25">
      <c r="D750" t="str" cm="1">
        <f t="array" ref="D750">IF(OR(CurveFitting!$N$9="1/y²",CurveFitting!$N$9="1/y"),
IF(A750="","",AVERAGE(IF($B$1:$B$1002=A750,ABS($C$1:$C$1002)))),
IF(CurveFitting!$N$9="1/SD²",IF(A750="","",_xlfn.VAR.S(IF($B$1:$B$1002=A750,$C$1:$C$1002))),
IF(CurveFitting!$N$9="None",IF(A750&lt;&gt;"",1,""),"")))</f>
        <v/>
      </c>
      <c r="AA750" t="str">
        <f t="shared" si="11"/>
        <v/>
      </c>
    </row>
    <row r="751" spans="4:27" x14ac:dyDescent="0.25">
      <c r="D751" t="str" cm="1">
        <f t="array" ref="D751">IF(OR(CurveFitting!$N$9="1/y²",CurveFitting!$N$9="1/y"),
IF(A751="","",AVERAGE(IF($B$1:$B$1002=A751,ABS($C$1:$C$1002)))),
IF(CurveFitting!$N$9="1/SD²",IF(A751="","",_xlfn.VAR.S(IF($B$1:$B$1002=A751,$C$1:$C$1002))),
IF(CurveFitting!$N$9="None",IF(A751&lt;&gt;"",1,""),"")))</f>
        <v/>
      </c>
      <c r="AA751" t="str">
        <f t="shared" si="11"/>
        <v/>
      </c>
    </row>
    <row r="752" spans="4:27" x14ac:dyDescent="0.25">
      <c r="D752" t="str" cm="1">
        <f t="array" ref="D752">IF(OR(CurveFitting!$N$9="1/y²",CurveFitting!$N$9="1/y"),
IF(A752="","",AVERAGE(IF($B$1:$B$1002=A752,ABS($C$1:$C$1002)))),
IF(CurveFitting!$N$9="1/SD²",IF(A752="","",_xlfn.VAR.S(IF($B$1:$B$1002=A752,$C$1:$C$1002))),
IF(CurveFitting!$N$9="None",IF(A752&lt;&gt;"",1,""),"")))</f>
        <v/>
      </c>
      <c r="AA752" t="str">
        <f t="shared" si="11"/>
        <v/>
      </c>
    </row>
    <row r="753" spans="4:27" x14ac:dyDescent="0.25">
      <c r="D753" t="str" cm="1">
        <f t="array" ref="D753">IF(OR(CurveFitting!$N$9="1/y²",CurveFitting!$N$9="1/y"),
IF(A753="","",AVERAGE(IF($B$1:$B$1002=A753,ABS($C$1:$C$1002)))),
IF(CurveFitting!$N$9="1/SD²",IF(A753="","",_xlfn.VAR.S(IF($B$1:$B$1002=A753,$C$1:$C$1002))),
IF(CurveFitting!$N$9="None",IF(A753&lt;&gt;"",1,""),"")))</f>
        <v/>
      </c>
      <c r="AA753" t="str">
        <f t="shared" si="11"/>
        <v/>
      </c>
    </row>
    <row r="754" spans="4:27" x14ac:dyDescent="0.25">
      <c r="D754" t="str" cm="1">
        <f t="array" ref="D754">IF(OR(CurveFitting!$N$9="1/y²",CurveFitting!$N$9="1/y"),
IF(A754="","",AVERAGE(IF($B$1:$B$1002=A754,ABS($C$1:$C$1002)))),
IF(CurveFitting!$N$9="1/SD²",IF(A754="","",_xlfn.VAR.S(IF($B$1:$B$1002=A754,$C$1:$C$1002))),
IF(CurveFitting!$N$9="None",IF(A754&lt;&gt;"",1,""),"")))</f>
        <v/>
      </c>
      <c r="AA754" t="str">
        <f t="shared" si="11"/>
        <v/>
      </c>
    </row>
    <row r="755" spans="4:27" x14ac:dyDescent="0.25">
      <c r="D755" t="str" cm="1">
        <f t="array" ref="D755">IF(OR(CurveFitting!$N$9="1/y²",CurveFitting!$N$9="1/y"),
IF(A755="","",AVERAGE(IF($B$1:$B$1002=A755,ABS($C$1:$C$1002)))),
IF(CurveFitting!$N$9="1/SD²",IF(A755="","",_xlfn.VAR.S(IF($B$1:$B$1002=A755,$C$1:$C$1002))),
IF(CurveFitting!$N$9="None",IF(A755&lt;&gt;"",1,""),"")))</f>
        <v/>
      </c>
      <c r="AA755" t="str">
        <f t="shared" si="11"/>
        <v/>
      </c>
    </row>
    <row r="756" spans="4:27" x14ac:dyDescent="0.25">
      <c r="D756" t="str" cm="1">
        <f t="array" ref="D756">IF(OR(CurveFitting!$N$9="1/y²",CurveFitting!$N$9="1/y"),
IF(A756="","",AVERAGE(IF($B$1:$B$1002=A756,ABS($C$1:$C$1002)))),
IF(CurveFitting!$N$9="1/SD²",IF(A756="","",_xlfn.VAR.S(IF($B$1:$B$1002=A756,$C$1:$C$1002))),
IF(CurveFitting!$N$9="None",IF(A756&lt;&gt;"",1,""),"")))</f>
        <v/>
      </c>
      <c r="AA756" t="str">
        <f t="shared" si="11"/>
        <v/>
      </c>
    </row>
    <row r="757" spans="4:27" x14ac:dyDescent="0.25">
      <c r="D757" t="str" cm="1">
        <f t="array" ref="D757">IF(OR(CurveFitting!$N$9="1/y²",CurveFitting!$N$9="1/y"),
IF(A757="","",AVERAGE(IF($B$1:$B$1002=A757,ABS($C$1:$C$1002)))),
IF(CurveFitting!$N$9="1/SD²",IF(A757="","",_xlfn.VAR.S(IF($B$1:$B$1002=A757,$C$1:$C$1002))),
IF(CurveFitting!$N$9="None",IF(A757&lt;&gt;"",1,""),"")))</f>
        <v/>
      </c>
      <c r="AA757" t="str">
        <f t="shared" si="11"/>
        <v/>
      </c>
    </row>
    <row r="758" spans="4:27" x14ac:dyDescent="0.25">
      <c r="D758" t="str" cm="1">
        <f t="array" ref="D758">IF(OR(CurveFitting!$N$9="1/y²",CurveFitting!$N$9="1/y"),
IF(A758="","",AVERAGE(IF($B$1:$B$1002=A758,ABS($C$1:$C$1002)))),
IF(CurveFitting!$N$9="1/SD²",IF(A758="","",_xlfn.VAR.S(IF($B$1:$B$1002=A758,$C$1:$C$1002))),
IF(CurveFitting!$N$9="None",IF(A758&lt;&gt;"",1,""),"")))</f>
        <v/>
      </c>
      <c r="AA758" t="str">
        <f t="shared" si="11"/>
        <v/>
      </c>
    </row>
    <row r="759" spans="4:27" x14ac:dyDescent="0.25">
      <c r="D759" t="str" cm="1">
        <f t="array" ref="D759">IF(OR(CurveFitting!$N$9="1/y²",CurveFitting!$N$9="1/y"),
IF(A759="","",AVERAGE(IF($B$1:$B$1002=A759,ABS($C$1:$C$1002)))),
IF(CurveFitting!$N$9="1/SD²",IF(A759="","",_xlfn.VAR.S(IF($B$1:$B$1002=A759,$C$1:$C$1002))),
IF(CurveFitting!$N$9="None",IF(A759&lt;&gt;"",1,""),"")))</f>
        <v/>
      </c>
      <c r="AA759" t="str">
        <f t="shared" si="11"/>
        <v/>
      </c>
    </row>
    <row r="760" spans="4:27" x14ac:dyDescent="0.25">
      <c r="D760" t="str" cm="1">
        <f t="array" ref="D760">IF(OR(CurveFitting!$N$9="1/y²",CurveFitting!$N$9="1/y"),
IF(A760="","",AVERAGE(IF($B$1:$B$1002=A760,ABS($C$1:$C$1002)))),
IF(CurveFitting!$N$9="1/SD²",IF(A760="","",_xlfn.VAR.S(IF($B$1:$B$1002=A760,$C$1:$C$1002))),
IF(CurveFitting!$N$9="None",IF(A760&lt;&gt;"",1,""),"")))</f>
        <v/>
      </c>
      <c r="AA760" t="str">
        <f t="shared" si="11"/>
        <v/>
      </c>
    </row>
    <row r="761" spans="4:27" x14ac:dyDescent="0.25">
      <c r="D761" t="str" cm="1">
        <f t="array" ref="D761">IF(OR(CurveFitting!$N$9="1/y²",CurveFitting!$N$9="1/y"),
IF(A761="","",AVERAGE(IF($B$1:$B$1002=A761,ABS($C$1:$C$1002)))),
IF(CurveFitting!$N$9="1/SD²",IF(A761="","",_xlfn.VAR.S(IF($B$1:$B$1002=A761,$C$1:$C$1002))),
IF(CurveFitting!$N$9="None",IF(A761&lt;&gt;"",1,""),"")))</f>
        <v/>
      </c>
      <c r="AA761" t="str">
        <f t="shared" si="11"/>
        <v/>
      </c>
    </row>
    <row r="762" spans="4:27" x14ac:dyDescent="0.25">
      <c r="D762" t="str" cm="1">
        <f t="array" ref="D762">IF(OR(CurveFitting!$N$9="1/y²",CurveFitting!$N$9="1/y"),
IF(A762="","",AVERAGE(IF($B$1:$B$1002=A762,ABS($C$1:$C$1002)))),
IF(CurveFitting!$N$9="1/SD²",IF(A762="","",_xlfn.VAR.S(IF($B$1:$B$1002=A762,$C$1:$C$1002))),
IF(CurveFitting!$N$9="None",IF(A762&lt;&gt;"",1,""),"")))</f>
        <v/>
      </c>
      <c r="AA762" t="str">
        <f t="shared" si="11"/>
        <v/>
      </c>
    </row>
    <row r="763" spans="4:27" x14ac:dyDescent="0.25">
      <c r="D763" t="str" cm="1">
        <f t="array" ref="D763">IF(OR(CurveFitting!$N$9="1/y²",CurveFitting!$N$9="1/y"),
IF(A763="","",AVERAGE(IF($B$1:$B$1002=A763,ABS($C$1:$C$1002)))),
IF(CurveFitting!$N$9="1/SD²",IF(A763="","",_xlfn.VAR.S(IF($B$1:$B$1002=A763,$C$1:$C$1002))),
IF(CurveFitting!$N$9="None",IF(A763&lt;&gt;"",1,""),"")))</f>
        <v/>
      </c>
      <c r="AA763" t="str">
        <f t="shared" si="11"/>
        <v/>
      </c>
    </row>
    <row r="764" spans="4:27" x14ac:dyDescent="0.25">
      <c r="D764" t="str" cm="1">
        <f t="array" ref="D764">IF(OR(CurveFitting!$N$9="1/y²",CurveFitting!$N$9="1/y"),
IF(A764="","",AVERAGE(IF($B$1:$B$1002=A764,ABS($C$1:$C$1002)))),
IF(CurveFitting!$N$9="1/SD²",IF(A764="","",_xlfn.VAR.S(IF($B$1:$B$1002=A764,$C$1:$C$1002))),
IF(CurveFitting!$N$9="None",IF(A764&lt;&gt;"",1,""),"")))</f>
        <v/>
      </c>
      <c r="AA764" t="str">
        <f t="shared" si="11"/>
        <v/>
      </c>
    </row>
    <row r="765" spans="4:27" x14ac:dyDescent="0.25">
      <c r="D765" t="str" cm="1">
        <f t="array" ref="D765">IF(OR(CurveFitting!$N$9="1/y²",CurveFitting!$N$9="1/y"),
IF(A765="","",AVERAGE(IF($B$1:$B$1002=A765,ABS($C$1:$C$1002)))),
IF(CurveFitting!$N$9="1/SD²",IF(A765="","",_xlfn.VAR.S(IF($B$1:$B$1002=A765,$C$1:$C$1002))),
IF(CurveFitting!$N$9="None",IF(A765&lt;&gt;"",1,""),"")))</f>
        <v/>
      </c>
      <c r="AA765" t="str">
        <f t="shared" si="11"/>
        <v/>
      </c>
    </row>
    <row r="766" spans="4:27" x14ac:dyDescent="0.25">
      <c r="D766" t="str" cm="1">
        <f t="array" ref="D766">IF(OR(CurveFitting!$N$9="1/y²",CurveFitting!$N$9="1/y"),
IF(A766="","",AVERAGE(IF($B$1:$B$1002=A766,ABS($C$1:$C$1002)))),
IF(CurveFitting!$N$9="1/SD²",IF(A766="","",_xlfn.VAR.S(IF($B$1:$B$1002=A766,$C$1:$C$1002))),
IF(CurveFitting!$N$9="None",IF(A766&lt;&gt;"",1,""),"")))</f>
        <v/>
      </c>
      <c r="AA766" t="str">
        <f t="shared" si="11"/>
        <v/>
      </c>
    </row>
    <row r="767" spans="4:27" x14ac:dyDescent="0.25">
      <c r="D767" t="str" cm="1">
        <f t="array" ref="D767">IF(OR(CurveFitting!$N$9="1/y²",CurveFitting!$N$9="1/y"),
IF(A767="","",AVERAGE(IF($B$1:$B$1002=A767,ABS($C$1:$C$1002)))),
IF(CurveFitting!$N$9="1/SD²",IF(A767="","",_xlfn.VAR.S(IF($B$1:$B$1002=A767,$C$1:$C$1002))),
IF(CurveFitting!$N$9="None",IF(A767&lt;&gt;"",1,""),"")))</f>
        <v/>
      </c>
      <c r="AA767" t="str">
        <f t="shared" si="11"/>
        <v/>
      </c>
    </row>
    <row r="768" spans="4:27" x14ac:dyDescent="0.25">
      <c r="D768" t="str" cm="1">
        <f t="array" ref="D768">IF(OR(CurveFitting!$N$9="1/y²",CurveFitting!$N$9="1/y"),
IF(A768="","",AVERAGE(IF($B$1:$B$1002=A768,ABS($C$1:$C$1002)))),
IF(CurveFitting!$N$9="1/SD²",IF(A768="","",_xlfn.VAR.S(IF($B$1:$B$1002=A768,$C$1:$C$1002))),
IF(CurveFitting!$N$9="None",IF(A768&lt;&gt;"",1,""),"")))</f>
        <v/>
      </c>
      <c r="AA768" t="str">
        <f t="shared" si="11"/>
        <v/>
      </c>
    </row>
    <row r="769" spans="4:27" x14ac:dyDescent="0.25">
      <c r="D769" t="str" cm="1">
        <f t="array" ref="D769">IF(OR(CurveFitting!$N$9="1/y²",CurveFitting!$N$9="1/y"),
IF(A769="","",AVERAGE(IF($B$1:$B$1002=A769,ABS($C$1:$C$1002)))),
IF(CurveFitting!$N$9="1/SD²",IF(A769="","",_xlfn.VAR.S(IF($B$1:$B$1002=A769,$C$1:$C$1002))),
IF(CurveFitting!$N$9="None",IF(A769&lt;&gt;"",1,""),"")))</f>
        <v/>
      </c>
      <c r="AA769" t="str">
        <f t="shared" si="11"/>
        <v/>
      </c>
    </row>
    <row r="770" spans="4:27" x14ac:dyDescent="0.25">
      <c r="D770" t="str" cm="1">
        <f t="array" ref="D770">IF(OR(CurveFitting!$N$9="1/y²",CurveFitting!$N$9="1/y"),
IF(A770="","",AVERAGE(IF($B$1:$B$1002=A770,ABS($C$1:$C$1002)))),
IF(CurveFitting!$N$9="1/SD²",IF(A770="","",_xlfn.VAR.S(IF($B$1:$B$1002=A770,$C$1:$C$1002))),
IF(CurveFitting!$N$9="None",IF(A770&lt;&gt;"",1,""),"")))</f>
        <v/>
      </c>
      <c r="AA770" t="str">
        <f t="shared" si="11"/>
        <v/>
      </c>
    </row>
    <row r="771" spans="4:27" x14ac:dyDescent="0.25">
      <c r="D771" t="str" cm="1">
        <f t="array" ref="D771">IF(OR(CurveFitting!$N$9="1/y²",CurveFitting!$N$9="1/y"),
IF(A771="","",AVERAGE(IF($B$1:$B$1002=A771,ABS($C$1:$C$1002)))),
IF(CurveFitting!$N$9="1/SD²",IF(A771="","",_xlfn.VAR.S(IF($B$1:$B$1002=A771,$C$1:$C$1002))),
IF(CurveFitting!$N$9="None",IF(A771&lt;&gt;"",1,""),"")))</f>
        <v/>
      </c>
      <c r="AA771" t="str">
        <f t="shared" si="11"/>
        <v/>
      </c>
    </row>
    <row r="772" spans="4:27" x14ac:dyDescent="0.25">
      <c r="D772" t="str" cm="1">
        <f t="array" ref="D772">IF(OR(CurveFitting!$N$9="1/y²",CurveFitting!$N$9="1/y"),
IF(A772="","",AVERAGE(IF($B$1:$B$1002=A772,ABS($C$1:$C$1002)))),
IF(CurveFitting!$N$9="1/SD²",IF(A772="","",_xlfn.VAR.S(IF($B$1:$B$1002=A772,$C$1:$C$1002))),
IF(CurveFitting!$N$9="None",IF(A772&lt;&gt;"",1,""),"")))</f>
        <v/>
      </c>
      <c r="AA772" t="str">
        <f t="shared" ref="AA772:AA835" si="12">IF(E772="","",SUM(E772:Z772))</f>
        <v/>
      </c>
    </row>
    <row r="773" spans="4:27" x14ac:dyDescent="0.25">
      <c r="D773" t="str" cm="1">
        <f t="array" ref="D773">IF(OR(CurveFitting!$N$9="1/y²",CurveFitting!$N$9="1/y"),
IF(A773="","",AVERAGE(IF($B$1:$B$1002=A773,ABS($C$1:$C$1002)))),
IF(CurveFitting!$N$9="1/SD²",IF(A773="","",_xlfn.VAR.S(IF($B$1:$B$1002=A773,$C$1:$C$1002))),
IF(CurveFitting!$N$9="None",IF(A773&lt;&gt;"",1,""),"")))</f>
        <v/>
      </c>
      <c r="AA773" t="str">
        <f t="shared" si="12"/>
        <v/>
      </c>
    </row>
    <row r="774" spans="4:27" x14ac:dyDescent="0.25">
      <c r="D774" t="str" cm="1">
        <f t="array" ref="D774">IF(OR(CurveFitting!$N$9="1/y²",CurveFitting!$N$9="1/y"),
IF(A774="","",AVERAGE(IF($B$1:$B$1002=A774,ABS($C$1:$C$1002)))),
IF(CurveFitting!$N$9="1/SD²",IF(A774="","",_xlfn.VAR.S(IF($B$1:$B$1002=A774,$C$1:$C$1002))),
IF(CurveFitting!$N$9="None",IF(A774&lt;&gt;"",1,""),"")))</f>
        <v/>
      </c>
      <c r="AA774" t="str">
        <f t="shared" si="12"/>
        <v/>
      </c>
    </row>
    <row r="775" spans="4:27" x14ac:dyDescent="0.25">
      <c r="D775" t="str" cm="1">
        <f t="array" ref="D775">IF(OR(CurveFitting!$N$9="1/y²",CurveFitting!$N$9="1/y"),
IF(A775="","",AVERAGE(IF($B$1:$B$1002=A775,ABS($C$1:$C$1002)))),
IF(CurveFitting!$N$9="1/SD²",IF(A775="","",_xlfn.VAR.S(IF($B$1:$B$1002=A775,$C$1:$C$1002))),
IF(CurveFitting!$N$9="None",IF(A775&lt;&gt;"",1,""),"")))</f>
        <v/>
      </c>
      <c r="AA775" t="str">
        <f t="shared" si="12"/>
        <v/>
      </c>
    </row>
    <row r="776" spans="4:27" x14ac:dyDescent="0.25">
      <c r="D776" t="str" cm="1">
        <f t="array" ref="D776">IF(OR(CurveFitting!$N$9="1/y²",CurveFitting!$N$9="1/y"),
IF(A776="","",AVERAGE(IF($B$1:$B$1002=A776,ABS($C$1:$C$1002)))),
IF(CurveFitting!$N$9="1/SD²",IF(A776="","",_xlfn.VAR.S(IF($B$1:$B$1002=A776,$C$1:$C$1002))),
IF(CurveFitting!$N$9="None",IF(A776&lt;&gt;"",1,""),"")))</f>
        <v/>
      </c>
      <c r="AA776" t="str">
        <f t="shared" si="12"/>
        <v/>
      </c>
    </row>
    <row r="777" spans="4:27" x14ac:dyDescent="0.25">
      <c r="D777" t="str" cm="1">
        <f t="array" ref="D777">IF(OR(CurveFitting!$N$9="1/y²",CurveFitting!$N$9="1/y"),
IF(A777="","",AVERAGE(IF($B$1:$B$1002=A777,ABS($C$1:$C$1002)))),
IF(CurveFitting!$N$9="1/SD²",IF(A777="","",_xlfn.VAR.S(IF($B$1:$B$1002=A777,$C$1:$C$1002))),
IF(CurveFitting!$N$9="None",IF(A777&lt;&gt;"",1,""),"")))</f>
        <v/>
      </c>
      <c r="AA777" t="str">
        <f t="shared" si="12"/>
        <v/>
      </c>
    </row>
    <row r="778" spans="4:27" x14ac:dyDescent="0.25">
      <c r="D778" t="str" cm="1">
        <f t="array" ref="D778">IF(OR(CurveFitting!$N$9="1/y²",CurveFitting!$N$9="1/y"),
IF(A778="","",AVERAGE(IF($B$1:$B$1002=A778,ABS($C$1:$C$1002)))),
IF(CurveFitting!$N$9="1/SD²",IF(A778="","",_xlfn.VAR.S(IF($B$1:$B$1002=A778,$C$1:$C$1002))),
IF(CurveFitting!$N$9="None",IF(A778&lt;&gt;"",1,""),"")))</f>
        <v/>
      </c>
      <c r="AA778" t="str">
        <f t="shared" si="12"/>
        <v/>
      </c>
    </row>
    <row r="779" spans="4:27" x14ac:dyDescent="0.25">
      <c r="D779" t="str" cm="1">
        <f t="array" ref="D779">IF(OR(CurveFitting!$N$9="1/y²",CurveFitting!$N$9="1/y"),
IF(A779="","",AVERAGE(IF($B$1:$B$1002=A779,ABS($C$1:$C$1002)))),
IF(CurveFitting!$N$9="1/SD²",IF(A779="","",_xlfn.VAR.S(IF($B$1:$B$1002=A779,$C$1:$C$1002))),
IF(CurveFitting!$N$9="None",IF(A779&lt;&gt;"",1,""),"")))</f>
        <v/>
      </c>
      <c r="AA779" t="str">
        <f t="shared" si="12"/>
        <v/>
      </c>
    </row>
    <row r="780" spans="4:27" x14ac:dyDescent="0.25">
      <c r="D780" t="str" cm="1">
        <f t="array" ref="D780">IF(OR(CurveFitting!$N$9="1/y²",CurveFitting!$N$9="1/y"),
IF(A780="","",AVERAGE(IF($B$1:$B$1002=A780,ABS($C$1:$C$1002)))),
IF(CurveFitting!$N$9="1/SD²",IF(A780="","",_xlfn.VAR.S(IF($B$1:$B$1002=A780,$C$1:$C$1002))),
IF(CurveFitting!$N$9="None",IF(A780&lt;&gt;"",1,""),"")))</f>
        <v/>
      </c>
      <c r="AA780" t="str">
        <f t="shared" si="12"/>
        <v/>
      </c>
    </row>
    <row r="781" spans="4:27" x14ac:dyDescent="0.25">
      <c r="D781" t="str" cm="1">
        <f t="array" ref="D781">IF(OR(CurveFitting!$N$9="1/y²",CurveFitting!$N$9="1/y"),
IF(A781="","",AVERAGE(IF($B$1:$B$1002=A781,ABS($C$1:$C$1002)))),
IF(CurveFitting!$N$9="1/SD²",IF(A781="","",_xlfn.VAR.S(IF($B$1:$B$1002=A781,$C$1:$C$1002))),
IF(CurveFitting!$N$9="None",IF(A781&lt;&gt;"",1,""),"")))</f>
        <v/>
      </c>
      <c r="AA781" t="str">
        <f t="shared" si="12"/>
        <v/>
      </c>
    </row>
    <row r="782" spans="4:27" x14ac:dyDescent="0.25">
      <c r="D782" t="str" cm="1">
        <f t="array" ref="D782">IF(OR(CurveFitting!$N$9="1/y²",CurveFitting!$N$9="1/y"),
IF(A782="","",AVERAGE(IF($B$1:$B$1002=A782,ABS($C$1:$C$1002)))),
IF(CurveFitting!$N$9="1/SD²",IF(A782="","",_xlfn.VAR.S(IF($B$1:$B$1002=A782,$C$1:$C$1002))),
IF(CurveFitting!$N$9="None",IF(A782&lt;&gt;"",1,""),"")))</f>
        <v/>
      </c>
      <c r="AA782" t="str">
        <f t="shared" si="12"/>
        <v/>
      </c>
    </row>
    <row r="783" spans="4:27" x14ac:dyDescent="0.25">
      <c r="D783" t="str" cm="1">
        <f t="array" ref="D783">IF(OR(CurveFitting!$N$9="1/y²",CurveFitting!$N$9="1/y"),
IF(A783="","",AVERAGE(IF($B$1:$B$1002=A783,ABS($C$1:$C$1002)))),
IF(CurveFitting!$N$9="1/SD²",IF(A783="","",_xlfn.VAR.S(IF($B$1:$B$1002=A783,$C$1:$C$1002))),
IF(CurveFitting!$N$9="None",IF(A783&lt;&gt;"",1,""),"")))</f>
        <v/>
      </c>
      <c r="AA783" t="str">
        <f t="shared" si="12"/>
        <v/>
      </c>
    </row>
    <row r="784" spans="4:27" x14ac:dyDescent="0.25">
      <c r="D784" t="str" cm="1">
        <f t="array" ref="D784">IF(OR(CurveFitting!$N$9="1/y²",CurveFitting!$N$9="1/y"),
IF(A784="","",AVERAGE(IF($B$1:$B$1002=A784,ABS($C$1:$C$1002)))),
IF(CurveFitting!$N$9="1/SD²",IF(A784="","",_xlfn.VAR.S(IF($B$1:$B$1002=A784,$C$1:$C$1002))),
IF(CurveFitting!$N$9="None",IF(A784&lt;&gt;"",1,""),"")))</f>
        <v/>
      </c>
      <c r="AA784" t="str">
        <f t="shared" si="12"/>
        <v/>
      </c>
    </row>
    <row r="785" spans="4:27" x14ac:dyDescent="0.25">
      <c r="D785" t="str" cm="1">
        <f t="array" ref="D785">IF(OR(CurveFitting!$N$9="1/y²",CurveFitting!$N$9="1/y"),
IF(A785="","",AVERAGE(IF($B$1:$B$1002=A785,ABS($C$1:$C$1002)))),
IF(CurveFitting!$N$9="1/SD²",IF(A785="","",_xlfn.VAR.S(IF($B$1:$B$1002=A785,$C$1:$C$1002))),
IF(CurveFitting!$N$9="None",IF(A785&lt;&gt;"",1,""),"")))</f>
        <v/>
      </c>
      <c r="AA785" t="str">
        <f t="shared" si="12"/>
        <v/>
      </c>
    </row>
    <row r="786" spans="4:27" x14ac:dyDescent="0.25">
      <c r="D786" t="str" cm="1">
        <f t="array" ref="D786">IF(OR(CurveFitting!$N$9="1/y²",CurveFitting!$N$9="1/y"),
IF(A786="","",AVERAGE(IF($B$1:$B$1002=A786,ABS($C$1:$C$1002)))),
IF(CurveFitting!$N$9="1/SD²",IF(A786="","",_xlfn.VAR.S(IF($B$1:$B$1002=A786,$C$1:$C$1002))),
IF(CurveFitting!$N$9="None",IF(A786&lt;&gt;"",1,""),"")))</f>
        <v/>
      </c>
      <c r="AA786" t="str">
        <f t="shared" si="12"/>
        <v/>
      </c>
    </row>
    <row r="787" spans="4:27" x14ac:dyDescent="0.25">
      <c r="D787" t="str" cm="1">
        <f t="array" ref="D787">IF(OR(CurveFitting!$N$9="1/y²",CurveFitting!$N$9="1/y"),
IF(A787="","",AVERAGE(IF($B$1:$B$1002=A787,ABS($C$1:$C$1002)))),
IF(CurveFitting!$N$9="1/SD²",IF(A787="","",_xlfn.VAR.S(IF($B$1:$B$1002=A787,$C$1:$C$1002))),
IF(CurveFitting!$N$9="None",IF(A787&lt;&gt;"",1,""),"")))</f>
        <v/>
      </c>
      <c r="AA787" t="str">
        <f t="shared" si="12"/>
        <v/>
      </c>
    </row>
    <row r="788" spans="4:27" x14ac:dyDescent="0.25">
      <c r="D788" t="str" cm="1">
        <f t="array" ref="D788">IF(OR(CurveFitting!$N$9="1/y²",CurveFitting!$N$9="1/y"),
IF(A788="","",AVERAGE(IF($B$1:$B$1002=A788,ABS($C$1:$C$1002)))),
IF(CurveFitting!$N$9="1/SD²",IF(A788="","",_xlfn.VAR.S(IF($B$1:$B$1002=A788,$C$1:$C$1002))),
IF(CurveFitting!$N$9="None",IF(A788&lt;&gt;"",1,""),"")))</f>
        <v/>
      </c>
      <c r="AA788" t="str">
        <f t="shared" si="12"/>
        <v/>
      </c>
    </row>
    <row r="789" spans="4:27" x14ac:dyDescent="0.25">
      <c r="D789" t="str" cm="1">
        <f t="array" ref="D789">IF(OR(CurveFitting!$N$9="1/y²",CurveFitting!$N$9="1/y"),
IF(A789="","",AVERAGE(IF($B$1:$B$1002=A789,ABS($C$1:$C$1002)))),
IF(CurveFitting!$N$9="1/SD²",IF(A789="","",_xlfn.VAR.S(IF($B$1:$B$1002=A789,$C$1:$C$1002))),
IF(CurveFitting!$N$9="None",IF(A789&lt;&gt;"",1,""),"")))</f>
        <v/>
      </c>
      <c r="AA789" t="str">
        <f t="shared" si="12"/>
        <v/>
      </c>
    </row>
    <row r="790" spans="4:27" x14ac:dyDescent="0.25">
      <c r="D790" t="str" cm="1">
        <f t="array" ref="D790">IF(OR(CurveFitting!$N$9="1/y²",CurveFitting!$N$9="1/y"),
IF(A790="","",AVERAGE(IF($B$1:$B$1002=A790,ABS($C$1:$C$1002)))),
IF(CurveFitting!$N$9="1/SD²",IF(A790="","",_xlfn.VAR.S(IF($B$1:$B$1002=A790,$C$1:$C$1002))),
IF(CurveFitting!$N$9="None",IF(A790&lt;&gt;"",1,""),"")))</f>
        <v/>
      </c>
      <c r="AA790" t="str">
        <f t="shared" si="12"/>
        <v/>
      </c>
    </row>
    <row r="791" spans="4:27" x14ac:dyDescent="0.25">
      <c r="D791" t="str" cm="1">
        <f t="array" ref="D791">IF(OR(CurveFitting!$N$9="1/y²",CurveFitting!$N$9="1/y"),
IF(A791="","",AVERAGE(IF($B$1:$B$1002=A791,ABS($C$1:$C$1002)))),
IF(CurveFitting!$N$9="1/SD²",IF(A791="","",_xlfn.VAR.S(IF($B$1:$B$1002=A791,$C$1:$C$1002))),
IF(CurveFitting!$N$9="None",IF(A791&lt;&gt;"",1,""),"")))</f>
        <v/>
      </c>
      <c r="AA791" t="str">
        <f t="shared" si="12"/>
        <v/>
      </c>
    </row>
    <row r="792" spans="4:27" x14ac:dyDescent="0.25">
      <c r="D792" t="str" cm="1">
        <f t="array" ref="D792">IF(OR(CurveFitting!$N$9="1/y²",CurveFitting!$N$9="1/y"),
IF(A792="","",AVERAGE(IF($B$1:$B$1002=A792,ABS($C$1:$C$1002)))),
IF(CurveFitting!$N$9="1/SD²",IF(A792="","",_xlfn.VAR.S(IF($B$1:$B$1002=A792,$C$1:$C$1002))),
IF(CurveFitting!$N$9="None",IF(A792&lt;&gt;"",1,""),"")))</f>
        <v/>
      </c>
      <c r="AA792" t="str">
        <f t="shared" si="12"/>
        <v/>
      </c>
    </row>
    <row r="793" spans="4:27" x14ac:dyDescent="0.25">
      <c r="D793" t="str" cm="1">
        <f t="array" ref="D793">IF(OR(CurveFitting!$N$9="1/y²",CurveFitting!$N$9="1/y"),
IF(A793="","",AVERAGE(IF($B$1:$B$1002=A793,ABS($C$1:$C$1002)))),
IF(CurveFitting!$N$9="1/SD²",IF(A793="","",_xlfn.VAR.S(IF($B$1:$B$1002=A793,$C$1:$C$1002))),
IF(CurveFitting!$N$9="None",IF(A793&lt;&gt;"",1,""),"")))</f>
        <v/>
      </c>
      <c r="AA793" t="str">
        <f t="shared" si="12"/>
        <v/>
      </c>
    </row>
    <row r="794" spans="4:27" x14ac:dyDescent="0.25">
      <c r="D794" t="str" cm="1">
        <f t="array" ref="D794">IF(OR(CurveFitting!$N$9="1/y²",CurveFitting!$N$9="1/y"),
IF(A794="","",AVERAGE(IF($B$1:$B$1002=A794,ABS($C$1:$C$1002)))),
IF(CurveFitting!$N$9="1/SD²",IF(A794="","",_xlfn.VAR.S(IF($B$1:$B$1002=A794,$C$1:$C$1002))),
IF(CurveFitting!$N$9="None",IF(A794&lt;&gt;"",1,""),"")))</f>
        <v/>
      </c>
      <c r="AA794" t="str">
        <f t="shared" si="12"/>
        <v/>
      </c>
    </row>
    <row r="795" spans="4:27" x14ac:dyDescent="0.25">
      <c r="D795" t="str" cm="1">
        <f t="array" ref="D795">IF(OR(CurveFitting!$N$9="1/y²",CurveFitting!$N$9="1/y"),
IF(A795="","",AVERAGE(IF($B$1:$B$1002=A795,ABS($C$1:$C$1002)))),
IF(CurveFitting!$N$9="1/SD²",IF(A795="","",_xlfn.VAR.S(IF($B$1:$B$1002=A795,$C$1:$C$1002))),
IF(CurveFitting!$N$9="None",IF(A795&lt;&gt;"",1,""),"")))</f>
        <v/>
      </c>
      <c r="AA795" t="str">
        <f t="shared" si="12"/>
        <v/>
      </c>
    </row>
    <row r="796" spans="4:27" x14ac:dyDescent="0.25">
      <c r="D796" t="str" cm="1">
        <f t="array" ref="D796">IF(OR(CurveFitting!$N$9="1/y²",CurveFitting!$N$9="1/y"),
IF(A796="","",AVERAGE(IF($B$1:$B$1002=A796,ABS($C$1:$C$1002)))),
IF(CurveFitting!$N$9="1/SD²",IF(A796="","",_xlfn.VAR.S(IF($B$1:$B$1002=A796,$C$1:$C$1002))),
IF(CurveFitting!$N$9="None",IF(A796&lt;&gt;"",1,""),"")))</f>
        <v/>
      </c>
      <c r="AA796" t="str">
        <f t="shared" si="12"/>
        <v/>
      </c>
    </row>
    <row r="797" spans="4:27" x14ac:dyDescent="0.25">
      <c r="D797" t="str" cm="1">
        <f t="array" ref="D797">IF(OR(CurveFitting!$N$9="1/y²",CurveFitting!$N$9="1/y"),
IF(A797="","",AVERAGE(IF($B$1:$B$1002=A797,ABS($C$1:$C$1002)))),
IF(CurveFitting!$N$9="1/SD²",IF(A797="","",_xlfn.VAR.S(IF($B$1:$B$1002=A797,$C$1:$C$1002))),
IF(CurveFitting!$N$9="None",IF(A797&lt;&gt;"",1,""),"")))</f>
        <v/>
      </c>
      <c r="AA797" t="str">
        <f t="shared" si="12"/>
        <v/>
      </c>
    </row>
    <row r="798" spans="4:27" x14ac:dyDescent="0.25">
      <c r="D798" t="str" cm="1">
        <f t="array" ref="D798">IF(OR(CurveFitting!$N$9="1/y²",CurveFitting!$N$9="1/y"),
IF(A798="","",AVERAGE(IF($B$1:$B$1002=A798,ABS($C$1:$C$1002)))),
IF(CurveFitting!$N$9="1/SD²",IF(A798="","",_xlfn.VAR.S(IF($B$1:$B$1002=A798,$C$1:$C$1002))),
IF(CurveFitting!$N$9="None",IF(A798&lt;&gt;"",1,""),"")))</f>
        <v/>
      </c>
      <c r="AA798" t="str">
        <f t="shared" si="12"/>
        <v/>
      </c>
    </row>
    <row r="799" spans="4:27" x14ac:dyDescent="0.25">
      <c r="D799" t="str" cm="1">
        <f t="array" ref="D799">IF(OR(CurveFitting!$N$9="1/y²",CurveFitting!$N$9="1/y"),
IF(A799="","",AVERAGE(IF($B$1:$B$1002=A799,ABS($C$1:$C$1002)))),
IF(CurveFitting!$N$9="1/SD²",IF(A799="","",_xlfn.VAR.S(IF($B$1:$B$1002=A799,$C$1:$C$1002))),
IF(CurveFitting!$N$9="None",IF(A799&lt;&gt;"",1,""),"")))</f>
        <v/>
      </c>
      <c r="AA799" t="str">
        <f t="shared" si="12"/>
        <v/>
      </c>
    </row>
    <row r="800" spans="4:27" x14ac:dyDescent="0.25">
      <c r="D800" t="str" cm="1">
        <f t="array" ref="D800">IF(OR(CurveFitting!$N$9="1/y²",CurveFitting!$N$9="1/y"),
IF(A800="","",AVERAGE(IF($B$1:$B$1002=A800,ABS($C$1:$C$1002)))),
IF(CurveFitting!$N$9="1/SD²",IF(A800="","",_xlfn.VAR.S(IF($B$1:$B$1002=A800,$C$1:$C$1002))),
IF(CurveFitting!$N$9="None",IF(A800&lt;&gt;"",1,""),"")))</f>
        <v/>
      </c>
      <c r="AA800" t="str">
        <f t="shared" si="12"/>
        <v/>
      </c>
    </row>
    <row r="801" spans="4:27" x14ac:dyDescent="0.25">
      <c r="D801" t="str" cm="1">
        <f t="array" ref="D801">IF(OR(CurveFitting!$N$9="1/y²",CurveFitting!$N$9="1/y"),
IF(A801="","",AVERAGE(IF($B$1:$B$1002=A801,ABS($C$1:$C$1002)))),
IF(CurveFitting!$N$9="1/SD²",IF(A801="","",_xlfn.VAR.S(IF($B$1:$B$1002=A801,$C$1:$C$1002))),
IF(CurveFitting!$N$9="None",IF(A801&lt;&gt;"",1,""),"")))</f>
        <v/>
      </c>
      <c r="AA801" t="str">
        <f t="shared" si="12"/>
        <v/>
      </c>
    </row>
    <row r="802" spans="4:27" x14ac:dyDescent="0.25">
      <c r="D802" t="str" cm="1">
        <f t="array" ref="D802">IF(OR(CurveFitting!$N$9="1/y²",CurveFitting!$N$9="1/y"),
IF(A802="","",AVERAGE(IF($B$1:$B$1002=A802,ABS($C$1:$C$1002)))),
IF(CurveFitting!$N$9="1/SD²",IF(A802="","",_xlfn.VAR.S(IF($B$1:$B$1002=A802,$C$1:$C$1002))),
IF(CurveFitting!$N$9="None",IF(A802&lt;&gt;"",1,""),"")))</f>
        <v/>
      </c>
      <c r="AA802" t="str">
        <f t="shared" si="12"/>
        <v/>
      </c>
    </row>
    <row r="803" spans="4:27" x14ac:dyDescent="0.25">
      <c r="D803" t="str" cm="1">
        <f t="array" ref="D803">IF(OR(CurveFitting!$N$9="1/y²",CurveFitting!$N$9="1/y"),
IF(A803="","",AVERAGE(IF($B$1:$B$1002=A803,ABS($C$1:$C$1002)))),
IF(CurveFitting!$N$9="1/SD²",IF(A803="","",_xlfn.VAR.S(IF($B$1:$B$1002=A803,$C$1:$C$1002))),
IF(CurveFitting!$N$9="None",IF(A803&lt;&gt;"",1,""),"")))</f>
        <v/>
      </c>
      <c r="AA803" t="str">
        <f t="shared" si="12"/>
        <v/>
      </c>
    </row>
    <row r="804" spans="4:27" x14ac:dyDescent="0.25">
      <c r="D804" t="str" cm="1">
        <f t="array" ref="D804">IF(OR(CurveFitting!$N$9="1/y²",CurveFitting!$N$9="1/y"),
IF(A804="","",AVERAGE(IF($B$1:$B$1002=A804,ABS($C$1:$C$1002)))),
IF(CurveFitting!$N$9="1/SD²",IF(A804="","",_xlfn.VAR.S(IF($B$1:$B$1002=A804,$C$1:$C$1002))),
IF(CurveFitting!$N$9="None",IF(A804&lt;&gt;"",1,""),"")))</f>
        <v/>
      </c>
      <c r="AA804" t="str">
        <f t="shared" si="12"/>
        <v/>
      </c>
    </row>
    <row r="805" spans="4:27" x14ac:dyDescent="0.25">
      <c r="D805" t="str" cm="1">
        <f t="array" ref="D805">IF(OR(CurveFitting!$N$9="1/y²",CurveFitting!$N$9="1/y"),
IF(A805="","",AVERAGE(IF($B$1:$B$1002=A805,ABS($C$1:$C$1002)))),
IF(CurveFitting!$N$9="1/SD²",IF(A805="","",_xlfn.VAR.S(IF($B$1:$B$1002=A805,$C$1:$C$1002))),
IF(CurveFitting!$N$9="None",IF(A805&lt;&gt;"",1,""),"")))</f>
        <v/>
      </c>
      <c r="AA805" t="str">
        <f t="shared" si="12"/>
        <v/>
      </c>
    </row>
    <row r="806" spans="4:27" x14ac:dyDescent="0.25">
      <c r="D806" t="str" cm="1">
        <f t="array" ref="D806">IF(OR(CurveFitting!$N$9="1/y²",CurveFitting!$N$9="1/y"),
IF(A806="","",AVERAGE(IF($B$1:$B$1002=A806,ABS($C$1:$C$1002)))),
IF(CurveFitting!$N$9="1/SD²",IF(A806="","",_xlfn.VAR.S(IF($B$1:$B$1002=A806,$C$1:$C$1002))),
IF(CurveFitting!$N$9="None",IF(A806&lt;&gt;"",1,""),"")))</f>
        <v/>
      </c>
      <c r="AA806" t="str">
        <f t="shared" si="12"/>
        <v/>
      </c>
    </row>
    <row r="807" spans="4:27" x14ac:dyDescent="0.25">
      <c r="D807" t="str" cm="1">
        <f t="array" ref="D807">IF(OR(CurveFitting!$N$9="1/y²",CurveFitting!$N$9="1/y"),
IF(A807="","",AVERAGE(IF($B$1:$B$1002=A807,ABS($C$1:$C$1002)))),
IF(CurveFitting!$N$9="1/SD²",IF(A807="","",_xlfn.VAR.S(IF($B$1:$B$1002=A807,$C$1:$C$1002))),
IF(CurveFitting!$N$9="None",IF(A807&lt;&gt;"",1,""),"")))</f>
        <v/>
      </c>
      <c r="AA807" t="str">
        <f t="shared" si="12"/>
        <v/>
      </c>
    </row>
    <row r="808" spans="4:27" x14ac:dyDescent="0.25">
      <c r="D808" t="str" cm="1">
        <f t="array" ref="D808">IF(OR(CurveFitting!$N$9="1/y²",CurveFitting!$N$9="1/y"),
IF(A808="","",AVERAGE(IF($B$1:$B$1002=A808,ABS($C$1:$C$1002)))),
IF(CurveFitting!$N$9="1/SD²",IF(A808="","",_xlfn.VAR.S(IF($B$1:$B$1002=A808,$C$1:$C$1002))),
IF(CurveFitting!$N$9="None",IF(A808&lt;&gt;"",1,""),"")))</f>
        <v/>
      </c>
      <c r="AA808" t="str">
        <f t="shared" si="12"/>
        <v/>
      </c>
    </row>
    <row r="809" spans="4:27" x14ac:dyDescent="0.25">
      <c r="D809" t="str" cm="1">
        <f t="array" ref="D809">IF(OR(CurveFitting!$N$9="1/y²",CurveFitting!$N$9="1/y"),
IF(A809="","",AVERAGE(IF($B$1:$B$1002=A809,ABS($C$1:$C$1002)))),
IF(CurveFitting!$N$9="1/SD²",IF(A809="","",_xlfn.VAR.S(IF($B$1:$B$1002=A809,$C$1:$C$1002))),
IF(CurveFitting!$N$9="None",IF(A809&lt;&gt;"",1,""),"")))</f>
        <v/>
      </c>
      <c r="AA809" t="str">
        <f t="shared" si="12"/>
        <v/>
      </c>
    </row>
    <row r="810" spans="4:27" x14ac:dyDescent="0.25">
      <c r="D810" t="str" cm="1">
        <f t="array" ref="D810">IF(OR(CurveFitting!$N$9="1/y²",CurveFitting!$N$9="1/y"),
IF(A810="","",AVERAGE(IF($B$1:$B$1002=A810,ABS($C$1:$C$1002)))),
IF(CurveFitting!$N$9="1/SD²",IF(A810="","",_xlfn.VAR.S(IF($B$1:$B$1002=A810,$C$1:$C$1002))),
IF(CurveFitting!$N$9="None",IF(A810&lt;&gt;"",1,""),"")))</f>
        <v/>
      </c>
      <c r="AA810" t="str">
        <f t="shared" si="12"/>
        <v/>
      </c>
    </row>
    <row r="811" spans="4:27" x14ac:dyDescent="0.25">
      <c r="D811" t="str" cm="1">
        <f t="array" ref="D811">IF(OR(CurveFitting!$N$9="1/y²",CurveFitting!$N$9="1/y"),
IF(A811="","",AVERAGE(IF($B$1:$B$1002=A811,ABS($C$1:$C$1002)))),
IF(CurveFitting!$N$9="1/SD²",IF(A811="","",_xlfn.VAR.S(IF($B$1:$B$1002=A811,$C$1:$C$1002))),
IF(CurveFitting!$N$9="None",IF(A811&lt;&gt;"",1,""),"")))</f>
        <v/>
      </c>
      <c r="AA811" t="str">
        <f t="shared" si="12"/>
        <v/>
      </c>
    </row>
    <row r="812" spans="4:27" x14ac:dyDescent="0.25">
      <c r="D812" t="str" cm="1">
        <f t="array" ref="D812">IF(OR(CurveFitting!$N$9="1/y²",CurveFitting!$N$9="1/y"),
IF(A812="","",AVERAGE(IF($B$1:$B$1002=A812,ABS($C$1:$C$1002)))),
IF(CurveFitting!$N$9="1/SD²",IF(A812="","",_xlfn.VAR.S(IF($B$1:$B$1002=A812,$C$1:$C$1002))),
IF(CurveFitting!$N$9="None",IF(A812&lt;&gt;"",1,""),"")))</f>
        <v/>
      </c>
      <c r="AA812" t="str">
        <f t="shared" si="12"/>
        <v/>
      </c>
    </row>
    <row r="813" spans="4:27" x14ac:dyDescent="0.25">
      <c r="D813" t="str" cm="1">
        <f t="array" ref="D813">IF(OR(CurveFitting!$N$9="1/y²",CurveFitting!$N$9="1/y"),
IF(A813="","",AVERAGE(IF($B$1:$B$1002=A813,ABS($C$1:$C$1002)))),
IF(CurveFitting!$N$9="1/SD²",IF(A813="","",_xlfn.VAR.S(IF($B$1:$B$1002=A813,$C$1:$C$1002))),
IF(CurveFitting!$N$9="None",IF(A813&lt;&gt;"",1,""),"")))</f>
        <v/>
      </c>
      <c r="AA813" t="str">
        <f t="shared" si="12"/>
        <v/>
      </c>
    </row>
    <row r="814" spans="4:27" x14ac:dyDescent="0.25">
      <c r="D814" t="str" cm="1">
        <f t="array" ref="D814">IF(OR(CurveFitting!$N$9="1/y²",CurveFitting!$N$9="1/y"),
IF(A814="","",AVERAGE(IF($B$1:$B$1002=A814,ABS($C$1:$C$1002)))),
IF(CurveFitting!$N$9="1/SD²",IF(A814="","",_xlfn.VAR.S(IF($B$1:$B$1002=A814,$C$1:$C$1002))),
IF(CurveFitting!$N$9="None",IF(A814&lt;&gt;"",1,""),"")))</f>
        <v/>
      </c>
      <c r="AA814" t="str">
        <f t="shared" si="12"/>
        <v/>
      </c>
    </row>
    <row r="815" spans="4:27" x14ac:dyDescent="0.25">
      <c r="D815" t="str" cm="1">
        <f t="array" ref="D815">IF(OR(CurveFitting!$N$9="1/y²",CurveFitting!$N$9="1/y"),
IF(A815="","",AVERAGE(IF($B$1:$B$1002=A815,ABS($C$1:$C$1002)))),
IF(CurveFitting!$N$9="1/SD²",IF(A815="","",_xlfn.VAR.S(IF($B$1:$B$1002=A815,$C$1:$C$1002))),
IF(CurveFitting!$N$9="None",IF(A815&lt;&gt;"",1,""),"")))</f>
        <v/>
      </c>
      <c r="AA815" t="str">
        <f t="shared" si="12"/>
        <v/>
      </c>
    </row>
    <row r="816" spans="4:27" x14ac:dyDescent="0.25">
      <c r="D816" t="str" cm="1">
        <f t="array" ref="D816">IF(OR(CurveFitting!$N$9="1/y²",CurveFitting!$N$9="1/y"),
IF(A816="","",AVERAGE(IF($B$1:$B$1002=A816,ABS($C$1:$C$1002)))),
IF(CurveFitting!$N$9="1/SD²",IF(A816="","",_xlfn.VAR.S(IF($B$1:$B$1002=A816,$C$1:$C$1002))),
IF(CurveFitting!$N$9="None",IF(A816&lt;&gt;"",1,""),"")))</f>
        <v/>
      </c>
      <c r="AA816" t="str">
        <f t="shared" si="12"/>
        <v/>
      </c>
    </row>
    <row r="817" spans="4:27" x14ac:dyDescent="0.25">
      <c r="D817" t="str" cm="1">
        <f t="array" ref="D817">IF(OR(CurveFitting!$N$9="1/y²",CurveFitting!$N$9="1/y"),
IF(A817="","",AVERAGE(IF($B$1:$B$1002=A817,ABS($C$1:$C$1002)))),
IF(CurveFitting!$N$9="1/SD²",IF(A817="","",_xlfn.VAR.S(IF($B$1:$B$1002=A817,$C$1:$C$1002))),
IF(CurveFitting!$N$9="None",IF(A817&lt;&gt;"",1,""),"")))</f>
        <v/>
      </c>
      <c r="AA817" t="str">
        <f t="shared" si="12"/>
        <v/>
      </c>
    </row>
    <row r="818" spans="4:27" x14ac:dyDescent="0.25">
      <c r="D818" t="str" cm="1">
        <f t="array" ref="D818">IF(OR(CurveFitting!$N$9="1/y²",CurveFitting!$N$9="1/y"),
IF(A818="","",AVERAGE(IF($B$1:$B$1002=A818,ABS($C$1:$C$1002)))),
IF(CurveFitting!$N$9="1/SD²",IF(A818="","",_xlfn.VAR.S(IF($B$1:$B$1002=A818,$C$1:$C$1002))),
IF(CurveFitting!$N$9="None",IF(A818&lt;&gt;"",1,""),"")))</f>
        <v/>
      </c>
      <c r="AA818" t="str">
        <f t="shared" si="12"/>
        <v/>
      </c>
    </row>
    <row r="819" spans="4:27" x14ac:dyDescent="0.25">
      <c r="D819" t="str" cm="1">
        <f t="array" ref="D819">IF(OR(CurveFitting!$N$9="1/y²",CurveFitting!$N$9="1/y"),
IF(A819="","",AVERAGE(IF($B$1:$B$1002=A819,ABS($C$1:$C$1002)))),
IF(CurveFitting!$N$9="1/SD²",IF(A819="","",_xlfn.VAR.S(IF($B$1:$B$1002=A819,$C$1:$C$1002))),
IF(CurveFitting!$N$9="None",IF(A819&lt;&gt;"",1,""),"")))</f>
        <v/>
      </c>
      <c r="AA819" t="str">
        <f t="shared" si="12"/>
        <v/>
      </c>
    </row>
    <row r="820" spans="4:27" x14ac:dyDescent="0.25">
      <c r="D820" t="str" cm="1">
        <f t="array" ref="D820">IF(OR(CurveFitting!$N$9="1/y²",CurveFitting!$N$9="1/y"),
IF(A820="","",AVERAGE(IF($B$1:$B$1002=A820,ABS($C$1:$C$1002)))),
IF(CurveFitting!$N$9="1/SD²",IF(A820="","",_xlfn.VAR.S(IF($B$1:$B$1002=A820,$C$1:$C$1002))),
IF(CurveFitting!$N$9="None",IF(A820&lt;&gt;"",1,""),"")))</f>
        <v/>
      </c>
      <c r="AA820" t="str">
        <f t="shared" si="12"/>
        <v/>
      </c>
    </row>
    <row r="821" spans="4:27" x14ac:dyDescent="0.25">
      <c r="D821" t="str" cm="1">
        <f t="array" ref="D821">IF(OR(CurveFitting!$N$9="1/y²",CurveFitting!$N$9="1/y"),
IF(A821="","",AVERAGE(IF($B$1:$B$1002=A821,ABS($C$1:$C$1002)))),
IF(CurveFitting!$N$9="1/SD²",IF(A821="","",_xlfn.VAR.S(IF($B$1:$B$1002=A821,$C$1:$C$1002))),
IF(CurveFitting!$N$9="None",IF(A821&lt;&gt;"",1,""),"")))</f>
        <v/>
      </c>
      <c r="AA821" t="str">
        <f t="shared" si="12"/>
        <v/>
      </c>
    </row>
    <row r="822" spans="4:27" x14ac:dyDescent="0.25">
      <c r="D822" t="str" cm="1">
        <f t="array" ref="D822">IF(OR(CurveFitting!$N$9="1/y²",CurveFitting!$N$9="1/y"),
IF(A822="","",AVERAGE(IF($B$1:$B$1002=A822,ABS($C$1:$C$1002)))),
IF(CurveFitting!$N$9="1/SD²",IF(A822="","",_xlfn.VAR.S(IF($B$1:$B$1002=A822,$C$1:$C$1002))),
IF(CurveFitting!$N$9="None",IF(A822&lt;&gt;"",1,""),"")))</f>
        <v/>
      </c>
      <c r="AA822" t="str">
        <f t="shared" si="12"/>
        <v/>
      </c>
    </row>
    <row r="823" spans="4:27" x14ac:dyDescent="0.25">
      <c r="D823" t="str" cm="1">
        <f t="array" ref="D823">IF(OR(CurveFitting!$N$9="1/y²",CurveFitting!$N$9="1/y"),
IF(A823="","",AVERAGE(IF($B$1:$B$1002=A823,ABS($C$1:$C$1002)))),
IF(CurveFitting!$N$9="1/SD²",IF(A823="","",_xlfn.VAR.S(IF($B$1:$B$1002=A823,$C$1:$C$1002))),
IF(CurveFitting!$N$9="None",IF(A823&lt;&gt;"",1,""),"")))</f>
        <v/>
      </c>
      <c r="AA823" t="str">
        <f t="shared" si="12"/>
        <v/>
      </c>
    </row>
    <row r="824" spans="4:27" x14ac:dyDescent="0.25">
      <c r="D824" t="str" cm="1">
        <f t="array" ref="D824">IF(OR(CurveFitting!$N$9="1/y²",CurveFitting!$N$9="1/y"),
IF(A824="","",AVERAGE(IF($B$1:$B$1002=A824,ABS($C$1:$C$1002)))),
IF(CurveFitting!$N$9="1/SD²",IF(A824="","",_xlfn.VAR.S(IF($B$1:$B$1002=A824,$C$1:$C$1002))),
IF(CurveFitting!$N$9="None",IF(A824&lt;&gt;"",1,""),"")))</f>
        <v/>
      </c>
      <c r="AA824" t="str">
        <f t="shared" si="12"/>
        <v/>
      </c>
    </row>
    <row r="825" spans="4:27" x14ac:dyDescent="0.25">
      <c r="D825" t="str" cm="1">
        <f t="array" ref="D825">IF(OR(CurveFitting!$N$9="1/y²",CurveFitting!$N$9="1/y"),
IF(A825="","",AVERAGE(IF($B$1:$B$1002=A825,ABS($C$1:$C$1002)))),
IF(CurveFitting!$N$9="1/SD²",IF(A825="","",_xlfn.VAR.S(IF($B$1:$B$1002=A825,$C$1:$C$1002))),
IF(CurveFitting!$N$9="None",IF(A825&lt;&gt;"",1,""),"")))</f>
        <v/>
      </c>
      <c r="AA825" t="str">
        <f t="shared" si="12"/>
        <v/>
      </c>
    </row>
    <row r="826" spans="4:27" x14ac:dyDescent="0.25">
      <c r="D826" t="str" cm="1">
        <f t="array" ref="D826">IF(OR(CurveFitting!$N$9="1/y²",CurveFitting!$N$9="1/y"),
IF(A826="","",AVERAGE(IF($B$1:$B$1002=A826,ABS($C$1:$C$1002)))),
IF(CurveFitting!$N$9="1/SD²",IF(A826="","",_xlfn.VAR.S(IF($B$1:$B$1002=A826,$C$1:$C$1002))),
IF(CurveFitting!$N$9="None",IF(A826&lt;&gt;"",1,""),"")))</f>
        <v/>
      </c>
      <c r="AA826" t="str">
        <f t="shared" si="12"/>
        <v/>
      </c>
    </row>
    <row r="827" spans="4:27" x14ac:dyDescent="0.25">
      <c r="D827" t="str" cm="1">
        <f t="array" ref="D827">IF(OR(CurveFitting!$N$9="1/y²",CurveFitting!$N$9="1/y"),
IF(A827="","",AVERAGE(IF($B$1:$B$1002=A827,ABS($C$1:$C$1002)))),
IF(CurveFitting!$N$9="1/SD²",IF(A827="","",_xlfn.VAR.S(IF($B$1:$B$1002=A827,$C$1:$C$1002))),
IF(CurveFitting!$N$9="None",IF(A827&lt;&gt;"",1,""),"")))</f>
        <v/>
      </c>
      <c r="AA827" t="str">
        <f t="shared" si="12"/>
        <v/>
      </c>
    </row>
    <row r="828" spans="4:27" x14ac:dyDescent="0.25">
      <c r="D828" t="str" cm="1">
        <f t="array" ref="D828">IF(OR(CurveFitting!$N$9="1/y²",CurveFitting!$N$9="1/y"),
IF(A828="","",AVERAGE(IF($B$1:$B$1002=A828,ABS($C$1:$C$1002)))),
IF(CurveFitting!$N$9="1/SD²",IF(A828="","",_xlfn.VAR.S(IF($B$1:$B$1002=A828,$C$1:$C$1002))),
IF(CurveFitting!$N$9="None",IF(A828&lt;&gt;"",1,""),"")))</f>
        <v/>
      </c>
      <c r="AA828" t="str">
        <f t="shared" si="12"/>
        <v/>
      </c>
    </row>
    <row r="829" spans="4:27" x14ac:dyDescent="0.25">
      <c r="D829" t="str" cm="1">
        <f t="array" ref="D829">IF(OR(CurveFitting!$N$9="1/y²",CurveFitting!$N$9="1/y"),
IF(A829="","",AVERAGE(IF($B$1:$B$1002=A829,ABS($C$1:$C$1002)))),
IF(CurveFitting!$N$9="1/SD²",IF(A829="","",_xlfn.VAR.S(IF($B$1:$B$1002=A829,$C$1:$C$1002))),
IF(CurveFitting!$N$9="None",IF(A829&lt;&gt;"",1,""),"")))</f>
        <v/>
      </c>
      <c r="AA829" t="str">
        <f t="shared" si="12"/>
        <v/>
      </c>
    </row>
    <row r="830" spans="4:27" x14ac:dyDescent="0.25">
      <c r="D830" t="str" cm="1">
        <f t="array" ref="D830">IF(OR(CurveFitting!$N$9="1/y²",CurveFitting!$N$9="1/y"),
IF(A830="","",AVERAGE(IF($B$1:$B$1002=A830,ABS($C$1:$C$1002)))),
IF(CurveFitting!$N$9="1/SD²",IF(A830="","",_xlfn.VAR.S(IF($B$1:$B$1002=A830,$C$1:$C$1002))),
IF(CurveFitting!$N$9="None",IF(A830&lt;&gt;"",1,""),"")))</f>
        <v/>
      </c>
      <c r="AA830" t="str">
        <f t="shared" si="12"/>
        <v/>
      </c>
    </row>
    <row r="831" spans="4:27" x14ac:dyDescent="0.25">
      <c r="D831" t="str" cm="1">
        <f t="array" ref="D831">IF(OR(CurveFitting!$N$9="1/y²",CurveFitting!$N$9="1/y"),
IF(A831="","",AVERAGE(IF($B$1:$B$1002=A831,ABS($C$1:$C$1002)))),
IF(CurveFitting!$N$9="1/SD²",IF(A831="","",_xlfn.VAR.S(IF($B$1:$B$1002=A831,$C$1:$C$1002))),
IF(CurveFitting!$N$9="None",IF(A831&lt;&gt;"",1,""),"")))</f>
        <v/>
      </c>
      <c r="AA831" t="str">
        <f t="shared" si="12"/>
        <v/>
      </c>
    </row>
    <row r="832" spans="4:27" x14ac:dyDescent="0.25">
      <c r="D832" t="str" cm="1">
        <f t="array" ref="D832">IF(OR(CurveFitting!$N$9="1/y²",CurveFitting!$N$9="1/y"),
IF(A832="","",AVERAGE(IF($B$1:$B$1002=A832,ABS($C$1:$C$1002)))),
IF(CurveFitting!$N$9="1/SD²",IF(A832="","",_xlfn.VAR.S(IF($B$1:$B$1002=A832,$C$1:$C$1002))),
IF(CurveFitting!$N$9="None",IF(A832&lt;&gt;"",1,""),"")))</f>
        <v/>
      </c>
      <c r="AA832" t="str">
        <f t="shared" si="12"/>
        <v/>
      </c>
    </row>
    <row r="833" spans="4:27" x14ac:dyDescent="0.25">
      <c r="D833" t="str" cm="1">
        <f t="array" ref="D833">IF(OR(CurveFitting!$N$9="1/y²",CurveFitting!$N$9="1/y"),
IF(A833="","",AVERAGE(IF($B$1:$B$1002=A833,ABS($C$1:$C$1002)))),
IF(CurveFitting!$N$9="1/SD²",IF(A833="","",_xlfn.VAR.S(IF($B$1:$B$1002=A833,$C$1:$C$1002))),
IF(CurveFitting!$N$9="None",IF(A833&lt;&gt;"",1,""),"")))</f>
        <v/>
      </c>
      <c r="AA833" t="str">
        <f t="shared" si="12"/>
        <v/>
      </c>
    </row>
    <row r="834" spans="4:27" x14ac:dyDescent="0.25">
      <c r="D834" t="str" cm="1">
        <f t="array" ref="D834">IF(OR(CurveFitting!$N$9="1/y²",CurveFitting!$N$9="1/y"),
IF(A834="","",AVERAGE(IF($B$1:$B$1002=A834,ABS($C$1:$C$1002)))),
IF(CurveFitting!$N$9="1/SD²",IF(A834="","",_xlfn.VAR.S(IF($B$1:$B$1002=A834,$C$1:$C$1002))),
IF(CurveFitting!$N$9="None",IF(A834&lt;&gt;"",1,""),"")))</f>
        <v/>
      </c>
      <c r="AA834" t="str">
        <f t="shared" si="12"/>
        <v/>
      </c>
    </row>
    <row r="835" spans="4:27" x14ac:dyDescent="0.25">
      <c r="D835" t="str" cm="1">
        <f t="array" ref="D835">IF(OR(CurveFitting!$N$9="1/y²",CurveFitting!$N$9="1/y"),
IF(A835="","",AVERAGE(IF($B$1:$B$1002=A835,ABS($C$1:$C$1002)))),
IF(CurveFitting!$N$9="1/SD²",IF(A835="","",_xlfn.VAR.S(IF($B$1:$B$1002=A835,$C$1:$C$1002))),
IF(CurveFitting!$N$9="None",IF(A835&lt;&gt;"",1,""),"")))</f>
        <v/>
      </c>
      <c r="AA835" t="str">
        <f t="shared" si="12"/>
        <v/>
      </c>
    </row>
    <row r="836" spans="4:27" x14ac:dyDescent="0.25">
      <c r="D836" t="str" cm="1">
        <f t="array" ref="D836">IF(OR(CurveFitting!$N$9="1/y²",CurveFitting!$N$9="1/y"),
IF(A836="","",AVERAGE(IF($B$1:$B$1002=A836,ABS($C$1:$C$1002)))),
IF(CurveFitting!$N$9="1/SD²",IF(A836="","",_xlfn.VAR.S(IF($B$1:$B$1002=A836,$C$1:$C$1002))),
IF(CurveFitting!$N$9="None",IF(A836&lt;&gt;"",1,""),"")))</f>
        <v/>
      </c>
      <c r="AA836" t="str">
        <f t="shared" ref="AA836:AA899" si="13">IF(E836="","",SUM(E836:Z836))</f>
        <v/>
      </c>
    </row>
    <row r="837" spans="4:27" x14ac:dyDescent="0.25">
      <c r="D837" t="str" cm="1">
        <f t="array" ref="D837">IF(OR(CurveFitting!$N$9="1/y²",CurveFitting!$N$9="1/y"),
IF(A837="","",AVERAGE(IF($B$1:$B$1002=A837,ABS($C$1:$C$1002)))),
IF(CurveFitting!$N$9="1/SD²",IF(A837="","",_xlfn.VAR.S(IF($B$1:$B$1002=A837,$C$1:$C$1002))),
IF(CurveFitting!$N$9="None",IF(A837&lt;&gt;"",1,""),"")))</f>
        <v/>
      </c>
      <c r="AA837" t="str">
        <f t="shared" si="13"/>
        <v/>
      </c>
    </row>
    <row r="838" spans="4:27" x14ac:dyDescent="0.25">
      <c r="D838" t="str" cm="1">
        <f t="array" ref="D838">IF(OR(CurveFitting!$N$9="1/y²",CurveFitting!$N$9="1/y"),
IF(A838="","",AVERAGE(IF($B$1:$B$1002=A838,ABS($C$1:$C$1002)))),
IF(CurveFitting!$N$9="1/SD²",IF(A838="","",_xlfn.VAR.S(IF($B$1:$B$1002=A838,$C$1:$C$1002))),
IF(CurveFitting!$N$9="None",IF(A838&lt;&gt;"",1,""),"")))</f>
        <v/>
      </c>
      <c r="AA838" t="str">
        <f t="shared" si="13"/>
        <v/>
      </c>
    </row>
    <row r="839" spans="4:27" x14ac:dyDescent="0.25">
      <c r="D839" t="str" cm="1">
        <f t="array" ref="D839">IF(OR(CurveFitting!$N$9="1/y²",CurveFitting!$N$9="1/y"),
IF(A839="","",AVERAGE(IF($B$1:$B$1002=A839,ABS($C$1:$C$1002)))),
IF(CurveFitting!$N$9="1/SD²",IF(A839="","",_xlfn.VAR.S(IF($B$1:$B$1002=A839,$C$1:$C$1002))),
IF(CurveFitting!$N$9="None",IF(A839&lt;&gt;"",1,""),"")))</f>
        <v/>
      </c>
      <c r="AA839" t="str">
        <f t="shared" si="13"/>
        <v/>
      </c>
    </row>
    <row r="840" spans="4:27" x14ac:dyDescent="0.25">
      <c r="D840" t="str" cm="1">
        <f t="array" ref="D840">IF(OR(CurveFitting!$N$9="1/y²",CurveFitting!$N$9="1/y"),
IF(A840="","",AVERAGE(IF($B$1:$B$1002=A840,ABS($C$1:$C$1002)))),
IF(CurveFitting!$N$9="1/SD²",IF(A840="","",_xlfn.VAR.S(IF($B$1:$B$1002=A840,$C$1:$C$1002))),
IF(CurveFitting!$N$9="None",IF(A840&lt;&gt;"",1,""),"")))</f>
        <v/>
      </c>
      <c r="AA840" t="str">
        <f t="shared" si="13"/>
        <v/>
      </c>
    </row>
    <row r="841" spans="4:27" x14ac:dyDescent="0.25">
      <c r="D841" t="str" cm="1">
        <f t="array" ref="D841">IF(OR(CurveFitting!$N$9="1/y²",CurveFitting!$N$9="1/y"),
IF(A841="","",AVERAGE(IF($B$1:$B$1002=A841,ABS($C$1:$C$1002)))),
IF(CurveFitting!$N$9="1/SD²",IF(A841="","",_xlfn.VAR.S(IF($B$1:$B$1002=A841,$C$1:$C$1002))),
IF(CurveFitting!$N$9="None",IF(A841&lt;&gt;"",1,""),"")))</f>
        <v/>
      </c>
      <c r="AA841" t="str">
        <f t="shared" si="13"/>
        <v/>
      </c>
    </row>
    <row r="842" spans="4:27" x14ac:dyDescent="0.25">
      <c r="D842" t="str" cm="1">
        <f t="array" ref="D842">IF(OR(CurveFitting!$N$9="1/y²",CurveFitting!$N$9="1/y"),
IF(A842="","",AVERAGE(IF($B$1:$B$1002=A842,ABS($C$1:$C$1002)))),
IF(CurveFitting!$N$9="1/SD²",IF(A842="","",_xlfn.VAR.S(IF($B$1:$B$1002=A842,$C$1:$C$1002))),
IF(CurveFitting!$N$9="None",IF(A842&lt;&gt;"",1,""),"")))</f>
        <v/>
      </c>
      <c r="AA842" t="str">
        <f t="shared" si="13"/>
        <v/>
      </c>
    </row>
    <row r="843" spans="4:27" x14ac:dyDescent="0.25">
      <c r="D843" t="str" cm="1">
        <f t="array" ref="D843">IF(OR(CurveFitting!$N$9="1/y²",CurveFitting!$N$9="1/y"),
IF(A843="","",AVERAGE(IF($B$1:$B$1002=A843,ABS($C$1:$C$1002)))),
IF(CurveFitting!$N$9="1/SD²",IF(A843="","",_xlfn.VAR.S(IF($B$1:$B$1002=A843,$C$1:$C$1002))),
IF(CurveFitting!$N$9="None",IF(A843&lt;&gt;"",1,""),"")))</f>
        <v/>
      </c>
      <c r="AA843" t="str">
        <f t="shared" si="13"/>
        <v/>
      </c>
    </row>
    <row r="844" spans="4:27" x14ac:dyDescent="0.25">
      <c r="D844" t="str" cm="1">
        <f t="array" ref="D844">IF(OR(CurveFitting!$N$9="1/y²",CurveFitting!$N$9="1/y"),
IF(A844="","",AVERAGE(IF($B$1:$B$1002=A844,ABS($C$1:$C$1002)))),
IF(CurveFitting!$N$9="1/SD²",IF(A844="","",_xlfn.VAR.S(IF($B$1:$B$1002=A844,$C$1:$C$1002))),
IF(CurveFitting!$N$9="None",IF(A844&lt;&gt;"",1,""),"")))</f>
        <v/>
      </c>
      <c r="AA844" t="str">
        <f t="shared" si="13"/>
        <v/>
      </c>
    </row>
    <row r="845" spans="4:27" x14ac:dyDescent="0.25">
      <c r="D845" t="str" cm="1">
        <f t="array" ref="D845">IF(OR(CurveFitting!$N$9="1/y²",CurveFitting!$N$9="1/y"),
IF(A845="","",AVERAGE(IF($B$1:$B$1002=A845,ABS($C$1:$C$1002)))),
IF(CurveFitting!$N$9="1/SD²",IF(A845="","",_xlfn.VAR.S(IF($B$1:$B$1002=A845,$C$1:$C$1002))),
IF(CurveFitting!$N$9="None",IF(A845&lt;&gt;"",1,""),"")))</f>
        <v/>
      </c>
      <c r="AA845" t="str">
        <f t="shared" si="13"/>
        <v/>
      </c>
    </row>
    <row r="846" spans="4:27" x14ac:dyDescent="0.25">
      <c r="D846" t="str" cm="1">
        <f t="array" ref="D846">IF(OR(CurveFitting!$N$9="1/y²",CurveFitting!$N$9="1/y"),
IF(A846="","",AVERAGE(IF($B$1:$B$1002=A846,ABS($C$1:$C$1002)))),
IF(CurveFitting!$N$9="1/SD²",IF(A846="","",_xlfn.VAR.S(IF($B$1:$B$1002=A846,$C$1:$C$1002))),
IF(CurveFitting!$N$9="None",IF(A846&lt;&gt;"",1,""),"")))</f>
        <v/>
      </c>
      <c r="AA846" t="str">
        <f t="shared" si="13"/>
        <v/>
      </c>
    </row>
    <row r="847" spans="4:27" x14ac:dyDescent="0.25">
      <c r="D847" t="str" cm="1">
        <f t="array" ref="D847">IF(OR(CurveFitting!$N$9="1/y²",CurveFitting!$N$9="1/y"),
IF(A847="","",AVERAGE(IF($B$1:$B$1002=A847,ABS($C$1:$C$1002)))),
IF(CurveFitting!$N$9="1/SD²",IF(A847="","",_xlfn.VAR.S(IF($B$1:$B$1002=A847,$C$1:$C$1002))),
IF(CurveFitting!$N$9="None",IF(A847&lt;&gt;"",1,""),"")))</f>
        <v/>
      </c>
      <c r="AA847" t="str">
        <f t="shared" si="13"/>
        <v/>
      </c>
    </row>
    <row r="848" spans="4:27" x14ac:dyDescent="0.25">
      <c r="D848" t="str" cm="1">
        <f t="array" ref="D848">IF(OR(CurveFitting!$N$9="1/y²",CurveFitting!$N$9="1/y"),
IF(A848="","",AVERAGE(IF($B$1:$B$1002=A848,ABS($C$1:$C$1002)))),
IF(CurveFitting!$N$9="1/SD²",IF(A848="","",_xlfn.VAR.S(IF($B$1:$B$1002=A848,$C$1:$C$1002))),
IF(CurveFitting!$N$9="None",IF(A848&lt;&gt;"",1,""),"")))</f>
        <v/>
      </c>
      <c r="AA848" t="str">
        <f t="shared" si="13"/>
        <v/>
      </c>
    </row>
    <row r="849" spans="4:27" x14ac:dyDescent="0.25">
      <c r="D849" t="str" cm="1">
        <f t="array" ref="D849">IF(OR(CurveFitting!$N$9="1/y²",CurveFitting!$N$9="1/y"),
IF(A849="","",AVERAGE(IF($B$1:$B$1002=A849,ABS($C$1:$C$1002)))),
IF(CurveFitting!$N$9="1/SD²",IF(A849="","",_xlfn.VAR.S(IF($B$1:$B$1002=A849,$C$1:$C$1002))),
IF(CurveFitting!$N$9="None",IF(A849&lt;&gt;"",1,""),"")))</f>
        <v/>
      </c>
      <c r="AA849" t="str">
        <f t="shared" si="13"/>
        <v/>
      </c>
    </row>
    <row r="850" spans="4:27" x14ac:dyDescent="0.25">
      <c r="D850" t="str" cm="1">
        <f t="array" ref="D850">IF(OR(CurveFitting!$N$9="1/y²",CurveFitting!$N$9="1/y"),
IF(A850="","",AVERAGE(IF($B$1:$B$1002=A850,ABS($C$1:$C$1002)))),
IF(CurveFitting!$N$9="1/SD²",IF(A850="","",_xlfn.VAR.S(IF($B$1:$B$1002=A850,$C$1:$C$1002))),
IF(CurveFitting!$N$9="None",IF(A850&lt;&gt;"",1,""),"")))</f>
        <v/>
      </c>
      <c r="AA850" t="str">
        <f t="shared" si="13"/>
        <v/>
      </c>
    </row>
    <row r="851" spans="4:27" x14ac:dyDescent="0.25">
      <c r="D851" t="str" cm="1">
        <f t="array" ref="D851">IF(OR(CurveFitting!$N$9="1/y²",CurveFitting!$N$9="1/y"),
IF(A851="","",AVERAGE(IF($B$1:$B$1002=A851,ABS($C$1:$C$1002)))),
IF(CurveFitting!$N$9="1/SD²",IF(A851="","",_xlfn.VAR.S(IF($B$1:$B$1002=A851,$C$1:$C$1002))),
IF(CurveFitting!$N$9="None",IF(A851&lt;&gt;"",1,""),"")))</f>
        <v/>
      </c>
      <c r="AA851" t="str">
        <f t="shared" si="13"/>
        <v/>
      </c>
    </row>
    <row r="852" spans="4:27" x14ac:dyDescent="0.25">
      <c r="D852" t="str" cm="1">
        <f t="array" ref="D852">IF(OR(CurveFitting!$N$9="1/y²",CurveFitting!$N$9="1/y"),
IF(A852="","",AVERAGE(IF($B$1:$B$1002=A852,ABS($C$1:$C$1002)))),
IF(CurveFitting!$N$9="1/SD²",IF(A852="","",_xlfn.VAR.S(IF($B$1:$B$1002=A852,$C$1:$C$1002))),
IF(CurveFitting!$N$9="None",IF(A852&lt;&gt;"",1,""),"")))</f>
        <v/>
      </c>
      <c r="AA852" t="str">
        <f t="shared" si="13"/>
        <v/>
      </c>
    </row>
    <row r="853" spans="4:27" x14ac:dyDescent="0.25">
      <c r="D853" t="str" cm="1">
        <f t="array" ref="D853">IF(OR(CurveFitting!$N$9="1/y²",CurveFitting!$N$9="1/y"),
IF(A853="","",AVERAGE(IF($B$1:$B$1002=A853,ABS($C$1:$C$1002)))),
IF(CurveFitting!$N$9="1/SD²",IF(A853="","",_xlfn.VAR.S(IF($B$1:$B$1002=A853,$C$1:$C$1002))),
IF(CurveFitting!$N$9="None",IF(A853&lt;&gt;"",1,""),"")))</f>
        <v/>
      </c>
      <c r="AA853" t="str">
        <f t="shared" si="13"/>
        <v/>
      </c>
    </row>
    <row r="854" spans="4:27" x14ac:dyDescent="0.25">
      <c r="D854" t="str" cm="1">
        <f t="array" ref="D854">IF(OR(CurveFitting!$N$9="1/y²",CurveFitting!$N$9="1/y"),
IF(A854="","",AVERAGE(IF($B$1:$B$1002=A854,ABS($C$1:$C$1002)))),
IF(CurveFitting!$N$9="1/SD²",IF(A854="","",_xlfn.VAR.S(IF($B$1:$B$1002=A854,$C$1:$C$1002))),
IF(CurveFitting!$N$9="None",IF(A854&lt;&gt;"",1,""),"")))</f>
        <v/>
      </c>
      <c r="AA854" t="str">
        <f t="shared" si="13"/>
        <v/>
      </c>
    </row>
    <row r="855" spans="4:27" x14ac:dyDescent="0.25">
      <c r="D855" t="str" cm="1">
        <f t="array" ref="D855">IF(OR(CurveFitting!$N$9="1/y²",CurveFitting!$N$9="1/y"),
IF(A855="","",AVERAGE(IF($B$1:$B$1002=A855,ABS($C$1:$C$1002)))),
IF(CurveFitting!$N$9="1/SD²",IF(A855="","",_xlfn.VAR.S(IF($B$1:$B$1002=A855,$C$1:$C$1002))),
IF(CurveFitting!$N$9="None",IF(A855&lt;&gt;"",1,""),"")))</f>
        <v/>
      </c>
      <c r="AA855" t="str">
        <f t="shared" si="13"/>
        <v/>
      </c>
    </row>
    <row r="856" spans="4:27" x14ac:dyDescent="0.25">
      <c r="D856" t="str" cm="1">
        <f t="array" ref="D856">IF(OR(CurveFitting!$N$9="1/y²",CurveFitting!$N$9="1/y"),
IF(A856="","",AVERAGE(IF($B$1:$B$1002=A856,ABS($C$1:$C$1002)))),
IF(CurveFitting!$N$9="1/SD²",IF(A856="","",_xlfn.VAR.S(IF($B$1:$B$1002=A856,$C$1:$C$1002))),
IF(CurveFitting!$N$9="None",IF(A856&lt;&gt;"",1,""),"")))</f>
        <v/>
      </c>
      <c r="AA856" t="str">
        <f t="shared" si="13"/>
        <v/>
      </c>
    </row>
    <row r="857" spans="4:27" x14ac:dyDescent="0.25">
      <c r="D857" t="str" cm="1">
        <f t="array" ref="D857">IF(OR(CurveFitting!$N$9="1/y²",CurveFitting!$N$9="1/y"),
IF(A857="","",AVERAGE(IF($B$1:$B$1002=A857,ABS($C$1:$C$1002)))),
IF(CurveFitting!$N$9="1/SD²",IF(A857="","",_xlfn.VAR.S(IF($B$1:$B$1002=A857,$C$1:$C$1002))),
IF(CurveFitting!$N$9="None",IF(A857&lt;&gt;"",1,""),"")))</f>
        <v/>
      </c>
      <c r="AA857" t="str">
        <f t="shared" si="13"/>
        <v/>
      </c>
    </row>
    <row r="858" spans="4:27" x14ac:dyDescent="0.25">
      <c r="D858" t="str" cm="1">
        <f t="array" ref="D858">IF(OR(CurveFitting!$N$9="1/y²",CurveFitting!$N$9="1/y"),
IF(A858="","",AVERAGE(IF($B$1:$B$1002=A858,ABS($C$1:$C$1002)))),
IF(CurveFitting!$N$9="1/SD²",IF(A858="","",_xlfn.VAR.S(IF($B$1:$B$1002=A858,$C$1:$C$1002))),
IF(CurveFitting!$N$9="None",IF(A858&lt;&gt;"",1,""),"")))</f>
        <v/>
      </c>
      <c r="AA858" t="str">
        <f t="shared" si="13"/>
        <v/>
      </c>
    </row>
    <row r="859" spans="4:27" x14ac:dyDescent="0.25">
      <c r="D859" t="str" cm="1">
        <f t="array" ref="D859">IF(OR(CurveFitting!$N$9="1/y²",CurveFitting!$N$9="1/y"),
IF(A859="","",AVERAGE(IF($B$1:$B$1002=A859,ABS($C$1:$C$1002)))),
IF(CurveFitting!$N$9="1/SD²",IF(A859="","",_xlfn.VAR.S(IF($B$1:$B$1002=A859,$C$1:$C$1002))),
IF(CurveFitting!$N$9="None",IF(A859&lt;&gt;"",1,""),"")))</f>
        <v/>
      </c>
      <c r="AA859" t="str">
        <f t="shared" si="13"/>
        <v/>
      </c>
    </row>
    <row r="860" spans="4:27" x14ac:dyDescent="0.25">
      <c r="D860" t="str" cm="1">
        <f t="array" ref="D860">IF(OR(CurveFitting!$N$9="1/y²",CurveFitting!$N$9="1/y"),
IF(A860="","",AVERAGE(IF($B$1:$B$1002=A860,ABS($C$1:$C$1002)))),
IF(CurveFitting!$N$9="1/SD²",IF(A860="","",_xlfn.VAR.S(IF($B$1:$B$1002=A860,$C$1:$C$1002))),
IF(CurveFitting!$N$9="None",IF(A860&lt;&gt;"",1,""),"")))</f>
        <v/>
      </c>
      <c r="AA860" t="str">
        <f t="shared" si="13"/>
        <v/>
      </c>
    </row>
    <row r="861" spans="4:27" x14ac:dyDescent="0.25">
      <c r="D861" t="str" cm="1">
        <f t="array" ref="D861">IF(OR(CurveFitting!$N$9="1/y²",CurveFitting!$N$9="1/y"),
IF(A861="","",AVERAGE(IF($B$1:$B$1002=A861,ABS($C$1:$C$1002)))),
IF(CurveFitting!$N$9="1/SD²",IF(A861="","",_xlfn.VAR.S(IF($B$1:$B$1002=A861,$C$1:$C$1002))),
IF(CurveFitting!$N$9="None",IF(A861&lt;&gt;"",1,""),"")))</f>
        <v/>
      </c>
      <c r="AA861" t="str">
        <f t="shared" si="13"/>
        <v/>
      </c>
    </row>
    <row r="862" spans="4:27" x14ac:dyDescent="0.25">
      <c r="D862" t="str" cm="1">
        <f t="array" ref="D862">IF(OR(CurveFitting!$N$9="1/y²",CurveFitting!$N$9="1/y"),
IF(A862="","",AVERAGE(IF($B$1:$B$1002=A862,ABS($C$1:$C$1002)))),
IF(CurveFitting!$N$9="1/SD²",IF(A862="","",_xlfn.VAR.S(IF($B$1:$B$1002=A862,$C$1:$C$1002))),
IF(CurveFitting!$N$9="None",IF(A862&lt;&gt;"",1,""),"")))</f>
        <v/>
      </c>
      <c r="AA862" t="str">
        <f t="shared" si="13"/>
        <v/>
      </c>
    </row>
    <row r="863" spans="4:27" x14ac:dyDescent="0.25">
      <c r="D863" t="str" cm="1">
        <f t="array" ref="D863">IF(OR(CurveFitting!$N$9="1/y²",CurveFitting!$N$9="1/y"),
IF(A863="","",AVERAGE(IF($B$1:$B$1002=A863,ABS($C$1:$C$1002)))),
IF(CurveFitting!$N$9="1/SD²",IF(A863="","",_xlfn.VAR.S(IF($B$1:$B$1002=A863,$C$1:$C$1002))),
IF(CurveFitting!$N$9="None",IF(A863&lt;&gt;"",1,""),"")))</f>
        <v/>
      </c>
      <c r="AA863" t="str">
        <f t="shared" si="13"/>
        <v/>
      </c>
    </row>
    <row r="864" spans="4:27" x14ac:dyDescent="0.25">
      <c r="D864" t="str" cm="1">
        <f t="array" ref="D864">IF(OR(CurveFitting!$N$9="1/y²",CurveFitting!$N$9="1/y"),
IF(A864="","",AVERAGE(IF($B$1:$B$1002=A864,ABS($C$1:$C$1002)))),
IF(CurveFitting!$N$9="1/SD²",IF(A864="","",_xlfn.VAR.S(IF($B$1:$B$1002=A864,$C$1:$C$1002))),
IF(CurveFitting!$N$9="None",IF(A864&lt;&gt;"",1,""),"")))</f>
        <v/>
      </c>
      <c r="AA864" t="str">
        <f t="shared" si="13"/>
        <v/>
      </c>
    </row>
    <row r="865" spans="4:27" x14ac:dyDescent="0.25">
      <c r="D865" t="str" cm="1">
        <f t="array" ref="D865">IF(OR(CurveFitting!$N$9="1/y²",CurveFitting!$N$9="1/y"),
IF(A865="","",AVERAGE(IF($B$1:$B$1002=A865,ABS($C$1:$C$1002)))),
IF(CurveFitting!$N$9="1/SD²",IF(A865="","",_xlfn.VAR.S(IF($B$1:$B$1002=A865,$C$1:$C$1002))),
IF(CurveFitting!$N$9="None",IF(A865&lt;&gt;"",1,""),"")))</f>
        <v/>
      </c>
      <c r="AA865" t="str">
        <f t="shared" si="13"/>
        <v/>
      </c>
    </row>
    <row r="866" spans="4:27" x14ac:dyDescent="0.25">
      <c r="D866" t="str" cm="1">
        <f t="array" ref="D866">IF(OR(CurveFitting!$N$9="1/y²",CurveFitting!$N$9="1/y"),
IF(A866="","",AVERAGE(IF($B$1:$B$1002=A866,ABS($C$1:$C$1002)))),
IF(CurveFitting!$N$9="1/SD²",IF(A866="","",_xlfn.VAR.S(IF($B$1:$B$1002=A866,$C$1:$C$1002))),
IF(CurveFitting!$N$9="None",IF(A866&lt;&gt;"",1,""),"")))</f>
        <v/>
      </c>
      <c r="AA866" t="str">
        <f t="shared" si="13"/>
        <v/>
      </c>
    </row>
    <row r="867" spans="4:27" x14ac:dyDescent="0.25">
      <c r="D867" t="str" cm="1">
        <f t="array" ref="D867">IF(OR(CurveFitting!$N$9="1/y²",CurveFitting!$N$9="1/y"),
IF(A867="","",AVERAGE(IF($B$1:$B$1002=A867,ABS($C$1:$C$1002)))),
IF(CurveFitting!$N$9="1/SD²",IF(A867="","",_xlfn.VAR.S(IF($B$1:$B$1002=A867,$C$1:$C$1002))),
IF(CurveFitting!$N$9="None",IF(A867&lt;&gt;"",1,""),"")))</f>
        <v/>
      </c>
      <c r="AA867" t="str">
        <f t="shared" si="13"/>
        <v/>
      </c>
    </row>
    <row r="868" spans="4:27" x14ac:dyDescent="0.25">
      <c r="D868" t="str" cm="1">
        <f t="array" ref="D868">IF(OR(CurveFitting!$N$9="1/y²",CurveFitting!$N$9="1/y"),
IF(A868="","",AVERAGE(IF($B$1:$B$1002=A868,ABS($C$1:$C$1002)))),
IF(CurveFitting!$N$9="1/SD²",IF(A868="","",_xlfn.VAR.S(IF($B$1:$B$1002=A868,$C$1:$C$1002))),
IF(CurveFitting!$N$9="None",IF(A868&lt;&gt;"",1,""),"")))</f>
        <v/>
      </c>
      <c r="AA868" t="str">
        <f t="shared" si="13"/>
        <v/>
      </c>
    </row>
    <row r="869" spans="4:27" x14ac:dyDescent="0.25">
      <c r="D869" t="str" cm="1">
        <f t="array" ref="D869">IF(OR(CurveFitting!$N$9="1/y²",CurveFitting!$N$9="1/y"),
IF(A869="","",AVERAGE(IF($B$1:$B$1002=A869,ABS($C$1:$C$1002)))),
IF(CurveFitting!$N$9="1/SD²",IF(A869="","",_xlfn.VAR.S(IF($B$1:$B$1002=A869,$C$1:$C$1002))),
IF(CurveFitting!$N$9="None",IF(A869&lt;&gt;"",1,""),"")))</f>
        <v/>
      </c>
      <c r="AA869" t="str">
        <f t="shared" si="13"/>
        <v/>
      </c>
    </row>
    <row r="870" spans="4:27" x14ac:dyDescent="0.25">
      <c r="D870" t="str" cm="1">
        <f t="array" ref="D870">IF(OR(CurveFitting!$N$9="1/y²",CurveFitting!$N$9="1/y"),
IF(A870="","",AVERAGE(IF($B$1:$B$1002=A870,ABS($C$1:$C$1002)))),
IF(CurveFitting!$N$9="1/SD²",IF(A870="","",_xlfn.VAR.S(IF($B$1:$B$1002=A870,$C$1:$C$1002))),
IF(CurveFitting!$N$9="None",IF(A870&lt;&gt;"",1,""),"")))</f>
        <v/>
      </c>
      <c r="AA870" t="str">
        <f t="shared" si="13"/>
        <v/>
      </c>
    </row>
    <row r="871" spans="4:27" x14ac:dyDescent="0.25">
      <c r="D871" t="str" cm="1">
        <f t="array" ref="D871">IF(OR(CurveFitting!$N$9="1/y²",CurveFitting!$N$9="1/y"),
IF(A871="","",AVERAGE(IF($B$1:$B$1002=A871,ABS($C$1:$C$1002)))),
IF(CurveFitting!$N$9="1/SD²",IF(A871="","",_xlfn.VAR.S(IF($B$1:$B$1002=A871,$C$1:$C$1002))),
IF(CurveFitting!$N$9="None",IF(A871&lt;&gt;"",1,""),"")))</f>
        <v/>
      </c>
      <c r="AA871" t="str">
        <f t="shared" si="13"/>
        <v/>
      </c>
    </row>
    <row r="872" spans="4:27" x14ac:dyDescent="0.25">
      <c r="D872" t="str" cm="1">
        <f t="array" ref="D872">IF(OR(CurveFitting!$N$9="1/y²",CurveFitting!$N$9="1/y"),
IF(A872="","",AVERAGE(IF($B$1:$B$1002=A872,ABS($C$1:$C$1002)))),
IF(CurveFitting!$N$9="1/SD²",IF(A872="","",_xlfn.VAR.S(IF($B$1:$B$1002=A872,$C$1:$C$1002))),
IF(CurveFitting!$N$9="None",IF(A872&lt;&gt;"",1,""),"")))</f>
        <v/>
      </c>
      <c r="AA872" t="str">
        <f t="shared" si="13"/>
        <v/>
      </c>
    </row>
    <row r="873" spans="4:27" x14ac:dyDescent="0.25">
      <c r="D873" t="str" cm="1">
        <f t="array" ref="D873">IF(OR(CurveFitting!$N$9="1/y²",CurveFitting!$N$9="1/y"),
IF(A873="","",AVERAGE(IF($B$1:$B$1002=A873,ABS($C$1:$C$1002)))),
IF(CurveFitting!$N$9="1/SD²",IF(A873="","",_xlfn.VAR.S(IF($B$1:$B$1002=A873,$C$1:$C$1002))),
IF(CurveFitting!$N$9="None",IF(A873&lt;&gt;"",1,""),"")))</f>
        <v/>
      </c>
      <c r="AA873" t="str">
        <f t="shared" si="13"/>
        <v/>
      </c>
    </row>
    <row r="874" spans="4:27" x14ac:dyDescent="0.25">
      <c r="D874" t="str" cm="1">
        <f t="array" ref="D874">IF(OR(CurveFitting!$N$9="1/y²",CurveFitting!$N$9="1/y"),
IF(A874="","",AVERAGE(IF($B$1:$B$1002=A874,ABS($C$1:$C$1002)))),
IF(CurveFitting!$N$9="1/SD²",IF(A874="","",_xlfn.VAR.S(IF($B$1:$B$1002=A874,$C$1:$C$1002))),
IF(CurveFitting!$N$9="None",IF(A874&lt;&gt;"",1,""),"")))</f>
        <v/>
      </c>
      <c r="AA874" t="str">
        <f t="shared" si="13"/>
        <v/>
      </c>
    </row>
    <row r="875" spans="4:27" x14ac:dyDescent="0.25">
      <c r="D875" t="str" cm="1">
        <f t="array" ref="D875">IF(OR(CurveFitting!$N$9="1/y²",CurveFitting!$N$9="1/y"),
IF(A875="","",AVERAGE(IF($B$1:$B$1002=A875,ABS($C$1:$C$1002)))),
IF(CurveFitting!$N$9="1/SD²",IF(A875="","",_xlfn.VAR.S(IF($B$1:$B$1002=A875,$C$1:$C$1002))),
IF(CurveFitting!$N$9="None",IF(A875&lt;&gt;"",1,""),"")))</f>
        <v/>
      </c>
      <c r="AA875" t="str">
        <f t="shared" si="13"/>
        <v/>
      </c>
    </row>
    <row r="876" spans="4:27" x14ac:dyDescent="0.25">
      <c r="D876" t="str" cm="1">
        <f t="array" ref="D876">IF(OR(CurveFitting!$N$9="1/y²",CurveFitting!$N$9="1/y"),
IF(A876="","",AVERAGE(IF($B$1:$B$1002=A876,ABS($C$1:$C$1002)))),
IF(CurveFitting!$N$9="1/SD²",IF(A876="","",_xlfn.VAR.S(IF($B$1:$B$1002=A876,$C$1:$C$1002))),
IF(CurveFitting!$N$9="None",IF(A876&lt;&gt;"",1,""),"")))</f>
        <v/>
      </c>
      <c r="AA876" t="str">
        <f t="shared" si="13"/>
        <v/>
      </c>
    </row>
    <row r="877" spans="4:27" x14ac:dyDescent="0.25">
      <c r="D877" t="str" cm="1">
        <f t="array" ref="D877">IF(OR(CurveFitting!$N$9="1/y²",CurveFitting!$N$9="1/y"),
IF(A877="","",AVERAGE(IF($B$1:$B$1002=A877,ABS($C$1:$C$1002)))),
IF(CurveFitting!$N$9="1/SD²",IF(A877="","",_xlfn.VAR.S(IF($B$1:$B$1002=A877,$C$1:$C$1002))),
IF(CurveFitting!$N$9="None",IF(A877&lt;&gt;"",1,""),"")))</f>
        <v/>
      </c>
      <c r="AA877" t="str">
        <f t="shared" si="13"/>
        <v/>
      </c>
    </row>
    <row r="878" spans="4:27" x14ac:dyDescent="0.25">
      <c r="D878" t="str" cm="1">
        <f t="array" ref="D878">IF(OR(CurveFitting!$N$9="1/y²",CurveFitting!$N$9="1/y"),
IF(A878="","",AVERAGE(IF($B$1:$B$1002=A878,ABS($C$1:$C$1002)))),
IF(CurveFitting!$N$9="1/SD²",IF(A878="","",_xlfn.VAR.S(IF($B$1:$B$1002=A878,$C$1:$C$1002))),
IF(CurveFitting!$N$9="None",IF(A878&lt;&gt;"",1,""),"")))</f>
        <v/>
      </c>
      <c r="AA878" t="str">
        <f t="shared" si="13"/>
        <v/>
      </c>
    </row>
    <row r="879" spans="4:27" x14ac:dyDescent="0.25">
      <c r="D879" t="str" cm="1">
        <f t="array" ref="D879">IF(OR(CurveFitting!$N$9="1/y²",CurveFitting!$N$9="1/y"),
IF(A879="","",AVERAGE(IF($B$1:$B$1002=A879,ABS($C$1:$C$1002)))),
IF(CurveFitting!$N$9="1/SD²",IF(A879="","",_xlfn.VAR.S(IF($B$1:$B$1002=A879,$C$1:$C$1002))),
IF(CurveFitting!$N$9="None",IF(A879&lt;&gt;"",1,""),"")))</f>
        <v/>
      </c>
      <c r="AA879" t="str">
        <f t="shared" si="13"/>
        <v/>
      </c>
    </row>
    <row r="880" spans="4:27" x14ac:dyDescent="0.25">
      <c r="D880" t="str" cm="1">
        <f t="array" ref="D880">IF(OR(CurveFitting!$N$9="1/y²",CurveFitting!$N$9="1/y"),
IF(A880="","",AVERAGE(IF($B$1:$B$1002=A880,ABS($C$1:$C$1002)))),
IF(CurveFitting!$N$9="1/SD²",IF(A880="","",_xlfn.VAR.S(IF($B$1:$B$1002=A880,$C$1:$C$1002))),
IF(CurveFitting!$N$9="None",IF(A880&lt;&gt;"",1,""),"")))</f>
        <v/>
      </c>
      <c r="AA880" t="str">
        <f t="shared" si="13"/>
        <v/>
      </c>
    </row>
    <row r="881" spans="4:27" x14ac:dyDescent="0.25">
      <c r="D881" t="str" cm="1">
        <f t="array" ref="D881">IF(OR(CurveFitting!$N$9="1/y²",CurveFitting!$N$9="1/y"),
IF(A881="","",AVERAGE(IF($B$1:$B$1002=A881,ABS($C$1:$C$1002)))),
IF(CurveFitting!$N$9="1/SD²",IF(A881="","",_xlfn.VAR.S(IF($B$1:$B$1002=A881,$C$1:$C$1002))),
IF(CurveFitting!$N$9="None",IF(A881&lt;&gt;"",1,""),"")))</f>
        <v/>
      </c>
      <c r="AA881" t="str">
        <f t="shared" si="13"/>
        <v/>
      </c>
    </row>
    <row r="882" spans="4:27" x14ac:dyDescent="0.25">
      <c r="D882" t="str" cm="1">
        <f t="array" ref="D882">IF(OR(CurveFitting!$N$9="1/y²",CurveFitting!$N$9="1/y"),
IF(A882="","",AVERAGE(IF($B$1:$B$1002=A882,ABS($C$1:$C$1002)))),
IF(CurveFitting!$N$9="1/SD²",IF(A882="","",_xlfn.VAR.S(IF($B$1:$B$1002=A882,$C$1:$C$1002))),
IF(CurveFitting!$N$9="None",IF(A882&lt;&gt;"",1,""),"")))</f>
        <v/>
      </c>
      <c r="AA882" t="str">
        <f t="shared" si="13"/>
        <v/>
      </c>
    </row>
    <row r="883" spans="4:27" x14ac:dyDescent="0.25">
      <c r="D883" t="str" cm="1">
        <f t="array" ref="D883">IF(OR(CurveFitting!$N$9="1/y²",CurveFitting!$N$9="1/y"),
IF(A883="","",AVERAGE(IF($B$1:$B$1002=A883,ABS($C$1:$C$1002)))),
IF(CurveFitting!$N$9="1/SD²",IF(A883="","",_xlfn.VAR.S(IF($B$1:$B$1002=A883,$C$1:$C$1002))),
IF(CurveFitting!$N$9="None",IF(A883&lt;&gt;"",1,""),"")))</f>
        <v/>
      </c>
      <c r="AA883" t="str">
        <f t="shared" si="13"/>
        <v/>
      </c>
    </row>
    <row r="884" spans="4:27" x14ac:dyDescent="0.25">
      <c r="D884" t="str" cm="1">
        <f t="array" ref="D884">IF(OR(CurveFitting!$N$9="1/y²",CurveFitting!$N$9="1/y"),
IF(A884="","",AVERAGE(IF($B$1:$B$1002=A884,ABS($C$1:$C$1002)))),
IF(CurveFitting!$N$9="1/SD²",IF(A884="","",_xlfn.VAR.S(IF($B$1:$B$1002=A884,$C$1:$C$1002))),
IF(CurveFitting!$N$9="None",IF(A884&lt;&gt;"",1,""),"")))</f>
        <v/>
      </c>
      <c r="AA884" t="str">
        <f t="shared" si="13"/>
        <v/>
      </c>
    </row>
    <row r="885" spans="4:27" x14ac:dyDescent="0.25">
      <c r="D885" t="str" cm="1">
        <f t="array" ref="D885">IF(OR(CurveFitting!$N$9="1/y²",CurveFitting!$N$9="1/y"),
IF(A885="","",AVERAGE(IF($B$1:$B$1002=A885,ABS($C$1:$C$1002)))),
IF(CurveFitting!$N$9="1/SD²",IF(A885="","",_xlfn.VAR.S(IF($B$1:$B$1002=A885,$C$1:$C$1002))),
IF(CurveFitting!$N$9="None",IF(A885&lt;&gt;"",1,""),"")))</f>
        <v/>
      </c>
      <c r="AA885" t="str">
        <f t="shared" si="13"/>
        <v/>
      </c>
    </row>
    <row r="886" spans="4:27" x14ac:dyDescent="0.25">
      <c r="D886" t="str" cm="1">
        <f t="array" ref="D886">IF(OR(CurveFitting!$N$9="1/y²",CurveFitting!$N$9="1/y"),
IF(A886="","",AVERAGE(IF($B$1:$B$1002=A886,ABS($C$1:$C$1002)))),
IF(CurveFitting!$N$9="1/SD²",IF(A886="","",_xlfn.VAR.S(IF($B$1:$B$1002=A886,$C$1:$C$1002))),
IF(CurveFitting!$N$9="None",IF(A886&lt;&gt;"",1,""),"")))</f>
        <v/>
      </c>
      <c r="AA886" t="str">
        <f t="shared" si="13"/>
        <v/>
      </c>
    </row>
    <row r="887" spans="4:27" x14ac:dyDescent="0.25">
      <c r="D887" t="str" cm="1">
        <f t="array" ref="D887">IF(OR(CurveFitting!$N$9="1/y²",CurveFitting!$N$9="1/y"),
IF(A887="","",AVERAGE(IF($B$1:$B$1002=A887,ABS($C$1:$C$1002)))),
IF(CurveFitting!$N$9="1/SD²",IF(A887="","",_xlfn.VAR.S(IF($B$1:$B$1002=A887,$C$1:$C$1002))),
IF(CurveFitting!$N$9="None",IF(A887&lt;&gt;"",1,""),"")))</f>
        <v/>
      </c>
      <c r="AA887" t="str">
        <f t="shared" si="13"/>
        <v/>
      </c>
    </row>
    <row r="888" spans="4:27" x14ac:dyDescent="0.25">
      <c r="D888" t="str" cm="1">
        <f t="array" ref="D888">IF(OR(CurveFitting!$N$9="1/y²",CurveFitting!$N$9="1/y"),
IF(A888="","",AVERAGE(IF($B$1:$B$1002=A888,ABS($C$1:$C$1002)))),
IF(CurveFitting!$N$9="1/SD²",IF(A888="","",_xlfn.VAR.S(IF($B$1:$B$1002=A888,$C$1:$C$1002))),
IF(CurveFitting!$N$9="None",IF(A888&lt;&gt;"",1,""),"")))</f>
        <v/>
      </c>
      <c r="AA888" t="str">
        <f t="shared" si="13"/>
        <v/>
      </c>
    </row>
    <row r="889" spans="4:27" x14ac:dyDescent="0.25">
      <c r="D889" t="str" cm="1">
        <f t="array" ref="D889">IF(OR(CurveFitting!$N$9="1/y²",CurveFitting!$N$9="1/y"),
IF(A889="","",AVERAGE(IF($B$1:$B$1002=A889,ABS($C$1:$C$1002)))),
IF(CurveFitting!$N$9="1/SD²",IF(A889="","",_xlfn.VAR.S(IF($B$1:$B$1002=A889,$C$1:$C$1002))),
IF(CurveFitting!$N$9="None",IF(A889&lt;&gt;"",1,""),"")))</f>
        <v/>
      </c>
      <c r="AA889" t="str">
        <f t="shared" si="13"/>
        <v/>
      </c>
    </row>
    <row r="890" spans="4:27" x14ac:dyDescent="0.25">
      <c r="D890" t="str" cm="1">
        <f t="array" ref="D890">IF(OR(CurveFitting!$N$9="1/y²",CurveFitting!$N$9="1/y"),
IF(A890="","",AVERAGE(IF($B$1:$B$1002=A890,ABS($C$1:$C$1002)))),
IF(CurveFitting!$N$9="1/SD²",IF(A890="","",_xlfn.VAR.S(IF($B$1:$B$1002=A890,$C$1:$C$1002))),
IF(CurveFitting!$N$9="None",IF(A890&lt;&gt;"",1,""),"")))</f>
        <v/>
      </c>
      <c r="AA890" t="str">
        <f t="shared" si="13"/>
        <v/>
      </c>
    </row>
    <row r="891" spans="4:27" x14ac:dyDescent="0.25">
      <c r="D891" t="str" cm="1">
        <f t="array" ref="D891">IF(OR(CurveFitting!$N$9="1/y²",CurveFitting!$N$9="1/y"),
IF(A891="","",AVERAGE(IF($B$1:$B$1002=A891,ABS($C$1:$C$1002)))),
IF(CurveFitting!$N$9="1/SD²",IF(A891="","",_xlfn.VAR.S(IF($B$1:$B$1002=A891,$C$1:$C$1002))),
IF(CurveFitting!$N$9="None",IF(A891&lt;&gt;"",1,""),"")))</f>
        <v/>
      </c>
      <c r="AA891" t="str">
        <f t="shared" si="13"/>
        <v/>
      </c>
    </row>
    <row r="892" spans="4:27" x14ac:dyDescent="0.25">
      <c r="D892" t="str" cm="1">
        <f t="array" ref="D892">IF(OR(CurveFitting!$N$9="1/y²",CurveFitting!$N$9="1/y"),
IF(A892="","",AVERAGE(IF($B$1:$B$1002=A892,ABS($C$1:$C$1002)))),
IF(CurveFitting!$N$9="1/SD²",IF(A892="","",_xlfn.VAR.S(IF($B$1:$B$1002=A892,$C$1:$C$1002))),
IF(CurveFitting!$N$9="None",IF(A892&lt;&gt;"",1,""),"")))</f>
        <v/>
      </c>
      <c r="AA892" t="str">
        <f t="shared" si="13"/>
        <v/>
      </c>
    </row>
    <row r="893" spans="4:27" x14ac:dyDescent="0.25">
      <c r="D893" t="str" cm="1">
        <f t="array" ref="D893">IF(OR(CurveFitting!$N$9="1/y²",CurveFitting!$N$9="1/y"),
IF(A893="","",AVERAGE(IF($B$1:$B$1002=A893,ABS($C$1:$C$1002)))),
IF(CurveFitting!$N$9="1/SD²",IF(A893="","",_xlfn.VAR.S(IF($B$1:$B$1002=A893,$C$1:$C$1002))),
IF(CurveFitting!$N$9="None",IF(A893&lt;&gt;"",1,""),"")))</f>
        <v/>
      </c>
      <c r="AA893" t="str">
        <f t="shared" si="13"/>
        <v/>
      </c>
    </row>
    <row r="894" spans="4:27" x14ac:dyDescent="0.25">
      <c r="D894" t="str" cm="1">
        <f t="array" ref="D894">IF(OR(CurveFitting!$N$9="1/y²",CurveFitting!$N$9="1/y"),
IF(A894="","",AVERAGE(IF($B$1:$B$1002=A894,ABS($C$1:$C$1002)))),
IF(CurveFitting!$N$9="1/SD²",IF(A894="","",_xlfn.VAR.S(IF($B$1:$B$1002=A894,$C$1:$C$1002))),
IF(CurveFitting!$N$9="None",IF(A894&lt;&gt;"",1,""),"")))</f>
        <v/>
      </c>
      <c r="AA894" t="str">
        <f t="shared" si="13"/>
        <v/>
      </c>
    </row>
    <row r="895" spans="4:27" x14ac:dyDescent="0.25">
      <c r="D895" t="str" cm="1">
        <f t="array" ref="D895">IF(OR(CurveFitting!$N$9="1/y²",CurveFitting!$N$9="1/y"),
IF(A895="","",AVERAGE(IF($B$1:$B$1002=A895,ABS($C$1:$C$1002)))),
IF(CurveFitting!$N$9="1/SD²",IF(A895="","",_xlfn.VAR.S(IF($B$1:$B$1002=A895,$C$1:$C$1002))),
IF(CurveFitting!$N$9="None",IF(A895&lt;&gt;"",1,""),"")))</f>
        <v/>
      </c>
      <c r="AA895" t="str">
        <f t="shared" si="13"/>
        <v/>
      </c>
    </row>
    <row r="896" spans="4:27" x14ac:dyDescent="0.25">
      <c r="D896" t="str" cm="1">
        <f t="array" ref="D896">IF(OR(CurveFitting!$N$9="1/y²",CurveFitting!$N$9="1/y"),
IF(A896="","",AVERAGE(IF($B$1:$B$1002=A896,ABS($C$1:$C$1002)))),
IF(CurveFitting!$N$9="1/SD²",IF(A896="","",_xlfn.VAR.S(IF($B$1:$B$1002=A896,$C$1:$C$1002))),
IF(CurveFitting!$N$9="None",IF(A896&lt;&gt;"",1,""),"")))</f>
        <v/>
      </c>
      <c r="AA896" t="str">
        <f t="shared" si="13"/>
        <v/>
      </c>
    </row>
    <row r="897" spans="4:27" x14ac:dyDescent="0.25">
      <c r="D897" t="str" cm="1">
        <f t="array" ref="D897">IF(OR(CurveFitting!$N$9="1/y²",CurveFitting!$N$9="1/y"),
IF(A897="","",AVERAGE(IF($B$1:$B$1002=A897,ABS($C$1:$C$1002)))),
IF(CurveFitting!$N$9="1/SD²",IF(A897="","",_xlfn.VAR.S(IF($B$1:$B$1002=A897,$C$1:$C$1002))),
IF(CurveFitting!$N$9="None",IF(A897&lt;&gt;"",1,""),"")))</f>
        <v/>
      </c>
      <c r="AA897" t="str">
        <f t="shared" si="13"/>
        <v/>
      </c>
    </row>
    <row r="898" spans="4:27" x14ac:dyDescent="0.25">
      <c r="D898" t="str" cm="1">
        <f t="array" ref="D898">IF(OR(CurveFitting!$N$9="1/y²",CurveFitting!$N$9="1/y"),
IF(A898="","",AVERAGE(IF($B$1:$B$1002=A898,ABS($C$1:$C$1002)))),
IF(CurveFitting!$N$9="1/SD²",IF(A898="","",_xlfn.VAR.S(IF($B$1:$B$1002=A898,$C$1:$C$1002))),
IF(CurveFitting!$N$9="None",IF(A898&lt;&gt;"",1,""),"")))</f>
        <v/>
      </c>
      <c r="AA898" t="str">
        <f t="shared" si="13"/>
        <v/>
      </c>
    </row>
    <row r="899" spans="4:27" x14ac:dyDescent="0.25">
      <c r="D899" t="str" cm="1">
        <f t="array" ref="D899">IF(OR(CurveFitting!$N$9="1/y²",CurveFitting!$N$9="1/y"),
IF(A899="","",AVERAGE(IF($B$1:$B$1002=A899,ABS($C$1:$C$1002)))),
IF(CurveFitting!$N$9="1/SD²",IF(A899="","",_xlfn.VAR.S(IF($B$1:$B$1002=A899,$C$1:$C$1002))),
IF(CurveFitting!$N$9="None",IF(A899&lt;&gt;"",1,""),"")))</f>
        <v/>
      </c>
      <c r="AA899" t="str">
        <f t="shared" si="13"/>
        <v/>
      </c>
    </row>
    <row r="900" spans="4:27" x14ac:dyDescent="0.25">
      <c r="D900" t="str" cm="1">
        <f t="array" ref="D900">IF(OR(CurveFitting!$N$9="1/y²",CurveFitting!$N$9="1/y"),
IF(A900="","",AVERAGE(IF($B$1:$B$1002=A900,ABS($C$1:$C$1002)))),
IF(CurveFitting!$N$9="1/SD²",IF(A900="","",_xlfn.VAR.S(IF($B$1:$B$1002=A900,$C$1:$C$1002))),
IF(CurveFitting!$N$9="None",IF(A900&lt;&gt;"",1,""),"")))</f>
        <v/>
      </c>
      <c r="AA900" t="str">
        <f t="shared" ref="AA900:AA963" si="14">IF(E900="","",SUM(E900:Z900))</f>
        <v/>
      </c>
    </row>
    <row r="901" spans="4:27" x14ac:dyDescent="0.25">
      <c r="D901" t="str" cm="1">
        <f t="array" ref="D901">IF(OR(CurveFitting!$N$9="1/y²",CurveFitting!$N$9="1/y"),
IF(A901="","",AVERAGE(IF($B$1:$B$1002=A901,ABS($C$1:$C$1002)))),
IF(CurveFitting!$N$9="1/SD²",IF(A901="","",_xlfn.VAR.S(IF($B$1:$B$1002=A901,$C$1:$C$1002))),
IF(CurveFitting!$N$9="None",IF(A901&lt;&gt;"",1,""),"")))</f>
        <v/>
      </c>
      <c r="AA901" t="str">
        <f t="shared" si="14"/>
        <v/>
      </c>
    </row>
    <row r="902" spans="4:27" x14ac:dyDescent="0.25">
      <c r="D902" t="str" cm="1">
        <f t="array" ref="D902">IF(OR(CurveFitting!$N$9="1/y²",CurveFitting!$N$9="1/y"),
IF(A902="","",AVERAGE(IF($B$1:$B$1002=A902,ABS($C$1:$C$1002)))),
IF(CurveFitting!$N$9="1/SD²",IF(A902="","",_xlfn.VAR.S(IF($B$1:$B$1002=A902,$C$1:$C$1002))),
IF(CurveFitting!$N$9="None",IF(A902&lt;&gt;"",1,""),"")))</f>
        <v/>
      </c>
      <c r="AA902" t="str">
        <f t="shared" si="14"/>
        <v/>
      </c>
    </row>
    <row r="903" spans="4:27" x14ac:dyDescent="0.25">
      <c r="D903" t="str" cm="1">
        <f t="array" ref="D903">IF(OR(CurveFitting!$N$9="1/y²",CurveFitting!$N$9="1/y"),
IF(A903="","",AVERAGE(IF($B$1:$B$1002=A903,ABS($C$1:$C$1002)))),
IF(CurveFitting!$N$9="1/SD²",IF(A903="","",_xlfn.VAR.S(IF($B$1:$B$1002=A903,$C$1:$C$1002))),
IF(CurveFitting!$N$9="None",IF(A903&lt;&gt;"",1,""),"")))</f>
        <v/>
      </c>
      <c r="AA903" t="str">
        <f t="shared" si="14"/>
        <v/>
      </c>
    </row>
    <row r="904" spans="4:27" x14ac:dyDescent="0.25">
      <c r="D904" t="str" cm="1">
        <f t="array" ref="D904">IF(OR(CurveFitting!$N$9="1/y²",CurveFitting!$N$9="1/y"),
IF(A904="","",AVERAGE(IF($B$1:$B$1002=A904,ABS($C$1:$C$1002)))),
IF(CurveFitting!$N$9="1/SD²",IF(A904="","",_xlfn.VAR.S(IF($B$1:$B$1002=A904,$C$1:$C$1002))),
IF(CurveFitting!$N$9="None",IF(A904&lt;&gt;"",1,""),"")))</f>
        <v/>
      </c>
      <c r="AA904" t="str">
        <f t="shared" si="14"/>
        <v/>
      </c>
    </row>
    <row r="905" spans="4:27" x14ac:dyDescent="0.25">
      <c r="D905" t="str" cm="1">
        <f t="array" ref="D905">IF(OR(CurveFitting!$N$9="1/y²",CurveFitting!$N$9="1/y"),
IF(A905="","",AVERAGE(IF($B$1:$B$1002=A905,ABS($C$1:$C$1002)))),
IF(CurveFitting!$N$9="1/SD²",IF(A905="","",_xlfn.VAR.S(IF($B$1:$B$1002=A905,$C$1:$C$1002))),
IF(CurveFitting!$N$9="None",IF(A905&lt;&gt;"",1,""),"")))</f>
        <v/>
      </c>
      <c r="AA905" t="str">
        <f t="shared" si="14"/>
        <v/>
      </c>
    </row>
    <row r="906" spans="4:27" x14ac:dyDescent="0.25">
      <c r="D906" t="str" cm="1">
        <f t="array" ref="D906">IF(OR(CurveFitting!$N$9="1/y²",CurveFitting!$N$9="1/y"),
IF(A906="","",AVERAGE(IF($B$1:$B$1002=A906,ABS($C$1:$C$1002)))),
IF(CurveFitting!$N$9="1/SD²",IF(A906="","",_xlfn.VAR.S(IF($B$1:$B$1002=A906,$C$1:$C$1002))),
IF(CurveFitting!$N$9="None",IF(A906&lt;&gt;"",1,""),"")))</f>
        <v/>
      </c>
      <c r="AA906" t="str">
        <f t="shared" si="14"/>
        <v/>
      </c>
    </row>
    <row r="907" spans="4:27" x14ac:dyDescent="0.25">
      <c r="D907" t="str" cm="1">
        <f t="array" ref="D907">IF(OR(CurveFitting!$N$9="1/y²",CurveFitting!$N$9="1/y"),
IF(A907="","",AVERAGE(IF($B$1:$B$1002=A907,ABS($C$1:$C$1002)))),
IF(CurveFitting!$N$9="1/SD²",IF(A907="","",_xlfn.VAR.S(IF($B$1:$B$1002=A907,$C$1:$C$1002))),
IF(CurveFitting!$N$9="None",IF(A907&lt;&gt;"",1,""),"")))</f>
        <v/>
      </c>
      <c r="AA907" t="str">
        <f t="shared" si="14"/>
        <v/>
      </c>
    </row>
    <row r="908" spans="4:27" x14ac:dyDescent="0.25">
      <c r="D908" t="str" cm="1">
        <f t="array" ref="D908">IF(OR(CurveFitting!$N$9="1/y²",CurveFitting!$N$9="1/y"),
IF(A908="","",AVERAGE(IF($B$1:$B$1002=A908,ABS($C$1:$C$1002)))),
IF(CurveFitting!$N$9="1/SD²",IF(A908="","",_xlfn.VAR.S(IF($B$1:$B$1002=A908,$C$1:$C$1002))),
IF(CurveFitting!$N$9="None",IF(A908&lt;&gt;"",1,""),"")))</f>
        <v/>
      </c>
      <c r="AA908" t="str">
        <f t="shared" si="14"/>
        <v/>
      </c>
    </row>
    <row r="909" spans="4:27" x14ac:dyDescent="0.25">
      <c r="D909" t="str" cm="1">
        <f t="array" ref="D909">IF(OR(CurveFitting!$N$9="1/y²",CurveFitting!$N$9="1/y"),
IF(A909="","",AVERAGE(IF($B$1:$B$1002=A909,ABS($C$1:$C$1002)))),
IF(CurveFitting!$N$9="1/SD²",IF(A909="","",_xlfn.VAR.S(IF($B$1:$B$1002=A909,$C$1:$C$1002))),
IF(CurveFitting!$N$9="None",IF(A909&lt;&gt;"",1,""),"")))</f>
        <v/>
      </c>
      <c r="AA909" t="str">
        <f t="shared" si="14"/>
        <v/>
      </c>
    </row>
    <row r="910" spans="4:27" x14ac:dyDescent="0.25">
      <c r="D910" t="str" cm="1">
        <f t="array" ref="D910">IF(OR(CurveFitting!$N$9="1/y²",CurveFitting!$N$9="1/y"),
IF(A910="","",AVERAGE(IF($B$1:$B$1002=A910,ABS($C$1:$C$1002)))),
IF(CurveFitting!$N$9="1/SD²",IF(A910="","",_xlfn.VAR.S(IF($B$1:$B$1002=A910,$C$1:$C$1002))),
IF(CurveFitting!$N$9="None",IF(A910&lt;&gt;"",1,""),"")))</f>
        <v/>
      </c>
      <c r="AA910" t="str">
        <f t="shared" si="14"/>
        <v/>
      </c>
    </row>
    <row r="911" spans="4:27" x14ac:dyDescent="0.25">
      <c r="D911" t="str" cm="1">
        <f t="array" ref="D911">IF(OR(CurveFitting!$N$9="1/y²",CurveFitting!$N$9="1/y"),
IF(A911="","",AVERAGE(IF($B$1:$B$1002=A911,ABS($C$1:$C$1002)))),
IF(CurveFitting!$N$9="1/SD²",IF(A911="","",_xlfn.VAR.S(IF($B$1:$B$1002=A911,$C$1:$C$1002))),
IF(CurveFitting!$N$9="None",IF(A911&lt;&gt;"",1,""),"")))</f>
        <v/>
      </c>
      <c r="AA911" t="str">
        <f t="shared" si="14"/>
        <v/>
      </c>
    </row>
    <row r="912" spans="4:27" x14ac:dyDescent="0.25">
      <c r="D912" t="str" cm="1">
        <f t="array" ref="D912">IF(OR(CurveFitting!$N$9="1/y²",CurveFitting!$N$9="1/y"),
IF(A912="","",AVERAGE(IF($B$1:$B$1002=A912,ABS($C$1:$C$1002)))),
IF(CurveFitting!$N$9="1/SD²",IF(A912="","",_xlfn.VAR.S(IF($B$1:$B$1002=A912,$C$1:$C$1002))),
IF(CurveFitting!$N$9="None",IF(A912&lt;&gt;"",1,""),"")))</f>
        <v/>
      </c>
      <c r="AA912" t="str">
        <f t="shared" si="14"/>
        <v/>
      </c>
    </row>
    <row r="913" spans="4:27" x14ac:dyDescent="0.25">
      <c r="D913" t="str" cm="1">
        <f t="array" ref="D913">IF(OR(CurveFitting!$N$9="1/y²",CurveFitting!$N$9="1/y"),
IF(A913="","",AVERAGE(IF($B$1:$B$1002=A913,ABS($C$1:$C$1002)))),
IF(CurveFitting!$N$9="1/SD²",IF(A913="","",_xlfn.VAR.S(IF($B$1:$B$1002=A913,$C$1:$C$1002))),
IF(CurveFitting!$N$9="None",IF(A913&lt;&gt;"",1,""),"")))</f>
        <v/>
      </c>
      <c r="AA913" t="str">
        <f t="shared" si="14"/>
        <v/>
      </c>
    </row>
    <row r="914" spans="4:27" x14ac:dyDescent="0.25">
      <c r="D914" t="str" cm="1">
        <f t="array" ref="D914">IF(OR(CurveFitting!$N$9="1/y²",CurveFitting!$N$9="1/y"),
IF(A914="","",AVERAGE(IF($B$1:$B$1002=A914,ABS($C$1:$C$1002)))),
IF(CurveFitting!$N$9="1/SD²",IF(A914="","",_xlfn.VAR.S(IF($B$1:$B$1002=A914,$C$1:$C$1002))),
IF(CurveFitting!$N$9="None",IF(A914&lt;&gt;"",1,""),"")))</f>
        <v/>
      </c>
      <c r="AA914" t="str">
        <f t="shared" si="14"/>
        <v/>
      </c>
    </row>
    <row r="915" spans="4:27" x14ac:dyDescent="0.25">
      <c r="D915" t="str" cm="1">
        <f t="array" ref="D915">IF(OR(CurveFitting!$N$9="1/y²",CurveFitting!$N$9="1/y"),
IF(A915="","",AVERAGE(IF($B$1:$B$1002=A915,ABS($C$1:$C$1002)))),
IF(CurveFitting!$N$9="1/SD²",IF(A915="","",_xlfn.VAR.S(IF($B$1:$B$1002=A915,$C$1:$C$1002))),
IF(CurveFitting!$N$9="None",IF(A915&lt;&gt;"",1,""),"")))</f>
        <v/>
      </c>
      <c r="AA915" t="str">
        <f t="shared" si="14"/>
        <v/>
      </c>
    </row>
    <row r="916" spans="4:27" x14ac:dyDescent="0.25">
      <c r="D916" t="str" cm="1">
        <f t="array" ref="D916">IF(OR(CurveFitting!$N$9="1/y²",CurveFitting!$N$9="1/y"),
IF(A916="","",AVERAGE(IF($B$1:$B$1002=A916,ABS($C$1:$C$1002)))),
IF(CurveFitting!$N$9="1/SD²",IF(A916="","",_xlfn.VAR.S(IF($B$1:$B$1002=A916,$C$1:$C$1002))),
IF(CurveFitting!$N$9="None",IF(A916&lt;&gt;"",1,""),"")))</f>
        <v/>
      </c>
      <c r="AA916" t="str">
        <f t="shared" si="14"/>
        <v/>
      </c>
    </row>
    <row r="917" spans="4:27" x14ac:dyDescent="0.25">
      <c r="D917" t="str" cm="1">
        <f t="array" ref="D917">IF(OR(CurveFitting!$N$9="1/y²",CurveFitting!$N$9="1/y"),
IF(A917="","",AVERAGE(IF($B$1:$B$1002=A917,ABS($C$1:$C$1002)))),
IF(CurveFitting!$N$9="1/SD²",IF(A917="","",_xlfn.VAR.S(IF($B$1:$B$1002=A917,$C$1:$C$1002))),
IF(CurveFitting!$N$9="None",IF(A917&lt;&gt;"",1,""),"")))</f>
        <v/>
      </c>
      <c r="AA917" t="str">
        <f t="shared" si="14"/>
        <v/>
      </c>
    </row>
    <row r="918" spans="4:27" x14ac:dyDescent="0.25">
      <c r="D918" t="str" cm="1">
        <f t="array" ref="D918">IF(OR(CurveFitting!$N$9="1/y²",CurveFitting!$N$9="1/y"),
IF(A918="","",AVERAGE(IF($B$1:$B$1002=A918,ABS($C$1:$C$1002)))),
IF(CurveFitting!$N$9="1/SD²",IF(A918="","",_xlfn.VAR.S(IF($B$1:$B$1002=A918,$C$1:$C$1002))),
IF(CurveFitting!$N$9="None",IF(A918&lt;&gt;"",1,""),"")))</f>
        <v/>
      </c>
      <c r="AA918" t="str">
        <f t="shared" si="14"/>
        <v/>
      </c>
    </row>
    <row r="919" spans="4:27" x14ac:dyDescent="0.25">
      <c r="D919" t="str" cm="1">
        <f t="array" ref="D919">IF(OR(CurveFitting!$N$9="1/y²",CurveFitting!$N$9="1/y"),
IF(A919="","",AVERAGE(IF($B$1:$B$1002=A919,ABS($C$1:$C$1002)))),
IF(CurveFitting!$N$9="1/SD²",IF(A919="","",_xlfn.VAR.S(IF($B$1:$B$1002=A919,$C$1:$C$1002))),
IF(CurveFitting!$N$9="None",IF(A919&lt;&gt;"",1,""),"")))</f>
        <v/>
      </c>
      <c r="AA919" t="str">
        <f t="shared" si="14"/>
        <v/>
      </c>
    </row>
    <row r="920" spans="4:27" x14ac:dyDescent="0.25">
      <c r="D920" t="str" cm="1">
        <f t="array" ref="D920">IF(OR(CurveFitting!$N$9="1/y²",CurveFitting!$N$9="1/y"),
IF(A920="","",AVERAGE(IF($B$1:$B$1002=A920,ABS($C$1:$C$1002)))),
IF(CurveFitting!$N$9="1/SD²",IF(A920="","",_xlfn.VAR.S(IF($B$1:$B$1002=A920,$C$1:$C$1002))),
IF(CurveFitting!$N$9="None",IF(A920&lt;&gt;"",1,""),"")))</f>
        <v/>
      </c>
      <c r="AA920" t="str">
        <f t="shared" si="14"/>
        <v/>
      </c>
    </row>
    <row r="921" spans="4:27" x14ac:dyDescent="0.25">
      <c r="D921" t="str" cm="1">
        <f t="array" ref="D921">IF(OR(CurveFitting!$N$9="1/y²",CurveFitting!$N$9="1/y"),
IF(A921="","",AVERAGE(IF($B$1:$B$1002=A921,ABS($C$1:$C$1002)))),
IF(CurveFitting!$N$9="1/SD²",IF(A921="","",_xlfn.VAR.S(IF($B$1:$B$1002=A921,$C$1:$C$1002))),
IF(CurveFitting!$N$9="None",IF(A921&lt;&gt;"",1,""),"")))</f>
        <v/>
      </c>
      <c r="AA921" t="str">
        <f t="shared" si="14"/>
        <v/>
      </c>
    </row>
    <row r="922" spans="4:27" x14ac:dyDescent="0.25">
      <c r="D922" t="str" cm="1">
        <f t="array" ref="D922">IF(OR(CurveFitting!$N$9="1/y²",CurveFitting!$N$9="1/y"),
IF(A922="","",AVERAGE(IF($B$1:$B$1002=A922,ABS($C$1:$C$1002)))),
IF(CurveFitting!$N$9="1/SD²",IF(A922="","",_xlfn.VAR.S(IF($B$1:$B$1002=A922,$C$1:$C$1002))),
IF(CurveFitting!$N$9="None",IF(A922&lt;&gt;"",1,""),"")))</f>
        <v/>
      </c>
      <c r="AA922" t="str">
        <f t="shared" si="14"/>
        <v/>
      </c>
    </row>
    <row r="923" spans="4:27" x14ac:dyDescent="0.25">
      <c r="D923" t="str" cm="1">
        <f t="array" ref="D923">IF(OR(CurveFitting!$N$9="1/y²",CurveFitting!$N$9="1/y"),
IF(A923="","",AVERAGE(IF($B$1:$B$1002=A923,ABS($C$1:$C$1002)))),
IF(CurveFitting!$N$9="1/SD²",IF(A923="","",_xlfn.VAR.S(IF($B$1:$B$1002=A923,$C$1:$C$1002))),
IF(CurveFitting!$N$9="None",IF(A923&lt;&gt;"",1,""),"")))</f>
        <v/>
      </c>
      <c r="AA923" t="str">
        <f t="shared" si="14"/>
        <v/>
      </c>
    </row>
    <row r="924" spans="4:27" x14ac:dyDescent="0.25">
      <c r="D924" t="str" cm="1">
        <f t="array" ref="D924">IF(OR(CurveFitting!$N$9="1/y²",CurveFitting!$N$9="1/y"),
IF(A924="","",AVERAGE(IF($B$1:$B$1002=A924,ABS($C$1:$C$1002)))),
IF(CurveFitting!$N$9="1/SD²",IF(A924="","",_xlfn.VAR.S(IF($B$1:$B$1002=A924,$C$1:$C$1002))),
IF(CurveFitting!$N$9="None",IF(A924&lt;&gt;"",1,""),"")))</f>
        <v/>
      </c>
      <c r="AA924" t="str">
        <f t="shared" si="14"/>
        <v/>
      </c>
    </row>
    <row r="925" spans="4:27" x14ac:dyDescent="0.25">
      <c r="D925" t="str" cm="1">
        <f t="array" ref="D925">IF(OR(CurveFitting!$N$9="1/y²",CurveFitting!$N$9="1/y"),
IF(A925="","",AVERAGE(IF($B$1:$B$1002=A925,ABS($C$1:$C$1002)))),
IF(CurveFitting!$N$9="1/SD²",IF(A925="","",_xlfn.VAR.S(IF($B$1:$B$1002=A925,$C$1:$C$1002))),
IF(CurveFitting!$N$9="None",IF(A925&lt;&gt;"",1,""),"")))</f>
        <v/>
      </c>
      <c r="AA925" t="str">
        <f t="shared" si="14"/>
        <v/>
      </c>
    </row>
    <row r="926" spans="4:27" x14ac:dyDescent="0.25">
      <c r="D926" t="str" cm="1">
        <f t="array" ref="D926">IF(OR(CurveFitting!$N$9="1/y²",CurveFitting!$N$9="1/y"),
IF(A926="","",AVERAGE(IF($B$1:$B$1002=A926,ABS($C$1:$C$1002)))),
IF(CurveFitting!$N$9="1/SD²",IF(A926="","",_xlfn.VAR.S(IF($B$1:$B$1002=A926,$C$1:$C$1002))),
IF(CurveFitting!$N$9="None",IF(A926&lt;&gt;"",1,""),"")))</f>
        <v/>
      </c>
      <c r="AA926" t="str">
        <f t="shared" si="14"/>
        <v/>
      </c>
    </row>
    <row r="927" spans="4:27" x14ac:dyDescent="0.25">
      <c r="D927" t="str" cm="1">
        <f t="array" ref="D927">IF(OR(CurveFitting!$N$9="1/y²",CurveFitting!$N$9="1/y"),
IF(A927="","",AVERAGE(IF($B$1:$B$1002=A927,ABS($C$1:$C$1002)))),
IF(CurveFitting!$N$9="1/SD²",IF(A927="","",_xlfn.VAR.S(IF($B$1:$B$1002=A927,$C$1:$C$1002))),
IF(CurveFitting!$N$9="None",IF(A927&lt;&gt;"",1,""),"")))</f>
        <v/>
      </c>
      <c r="AA927" t="str">
        <f t="shared" si="14"/>
        <v/>
      </c>
    </row>
    <row r="928" spans="4:27" x14ac:dyDescent="0.25">
      <c r="D928" t="str" cm="1">
        <f t="array" ref="D928">IF(OR(CurveFitting!$N$9="1/y²",CurveFitting!$N$9="1/y"),
IF(A928="","",AVERAGE(IF($B$1:$B$1002=A928,ABS($C$1:$C$1002)))),
IF(CurveFitting!$N$9="1/SD²",IF(A928="","",_xlfn.VAR.S(IF($B$1:$B$1002=A928,$C$1:$C$1002))),
IF(CurveFitting!$N$9="None",IF(A928&lt;&gt;"",1,""),"")))</f>
        <v/>
      </c>
      <c r="AA928" t="str">
        <f t="shared" si="14"/>
        <v/>
      </c>
    </row>
    <row r="929" spans="4:27" x14ac:dyDescent="0.25">
      <c r="D929" t="str" cm="1">
        <f t="array" ref="D929">IF(OR(CurveFitting!$N$9="1/y²",CurveFitting!$N$9="1/y"),
IF(A929="","",AVERAGE(IF($B$1:$B$1002=A929,ABS($C$1:$C$1002)))),
IF(CurveFitting!$N$9="1/SD²",IF(A929="","",_xlfn.VAR.S(IF($B$1:$B$1002=A929,$C$1:$C$1002))),
IF(CurveFitting!$N$9="None",IF(A929&lt;&gt;"",1,""),"")))</f>
        <v/>
      </c>
      <c r="AA929" t="str">
        <f t="shared" si="14"/>
        <v/>
      </c>
    </row>
    <row r="930" spans="4:27" x14ac:dyDescent="0.25">
      <c r="D930" t="str" cm="1">
        <f t="array" ref="D930">IF(OR(CurveFitting!$N$9="1/y²",CurveFitting!$N$9="1/y"),
IF(A930="","",AVERAGE(IF($B$1:$B$1002=A930,ABS($C$1:$C$1002)))),
IF(CurveFitting!$N$9="1/SD²",IF(A930="","",_xlfn.VAR.S(IF($B$1:$B$1002=A930,$C$1:$C$1002))),
IF(CurveFitting!$N$9="None",IF(A930&lt;&gt;"",1,""),"")))</f>
        <v/>
      </c>
      <c r="AA930" t="str">
        <f t="shared" si="14"/>
        <v/>
      </c>
    </row>
    <row r="931" spans="4:27" x14ac:dyDescent="0.25">
      <c r="D931" t="str" cm="1">
        <f t="array" ref="D931">IF(OR(CurveFitting!$N$9="1/y²",CurveFitting!$N$9="1/y"),
IF(A931="","",AVERAGE(IF($B$1:$B$1002=A931,ABS($C$1:$C$1002)))),
IF(CurveFitting!$N$9="1/SD²",IF(A931="","",_xlfn.VAR.S(IF($B$1:$B$1002=A931,$C$1:$C$1002))),
IF(CurveFitting!$N$9="None",IF(A931&lt;&gt;"",1,""),"")))</f>
        <v/>
      </c>
      <c r="AA931" t="str">
        <f t="shared" si="14"/>
        <v/>
      </c>
    </row>
    <row r="932" spans="4:27" x14ac:dyDescent="0.25">
      <c r="D932" t="str" cm="1">
        <f t="array" ref="D932">IF(OR(CurveFitting!$N$9="1/y²",CurveFitting!$N$9="1/y"),
IF(A932="","",AVERAGE(IF($B$1:$B$1002=A932,ABS($C$1:$C$1002)))),
IF(CurveFitting!$N$9="1/SD²",IF(A932="","",_xlfn.VAR.S(IF($B$1:$B$1002=A932,$C$1:$C$1002))),
IF(CurveFitting!$N$9="None",IF(A932&lt;&gt;"",1,""),"")))</f>
        <v/>
      </c>
      <c r="AA932" t="str">
        <f t="shared" si="14"/>
        <v/>
      </c>
    </row>
    <row r="933" spans="4:27" x14ac:dyDescent="0.25">
      <c r="D933" t="str" cm="1">
        <f t="array" ref="D933">IF(OR(CurveFitting!$N$9="1/y²",CurveFitting!$N$9="1/y"),
IF(A933="","",AVERAGE(IF($B$1:$B$1002=A933,ABS($C$1:$C$1002)))),
IF(CurveFitting!$N$9="1/SD²",IF(A933="","",_xlfn.VAR.S(IF($B$1:$B$1002=A933,$C$1:$C$1002))),
IF(CurveFitting!$N$9="None",IF(A933&lt;&gt;"",1,""),"")))</f>
        <v/>
      </c>
      <c r="AA933" t="str">
        <f t="shared" si="14"/>
        <v/>
      </c>
    </row>
    <row r="934" spans="4:27" x14ac:dyDescent="0.25">
      <c r="D934" t="str" cm="1">
        <f t="array" ref="D934">IF(OR(CurveFitting!$N$9="1/y²",CurveFitting!$N$9="1/y"),
IF(A934="","",AVERAGE(IF($B$1:$B$1002=A934,ABS($C$1:$C$1002)))),
IF(CurveFitting!$N$9="1/SD²",IF(A934="","",_xlfn.VAR.S(IF($B$1:$B$1002=A934,$C$1:$C$1002))),
IF(CurveFitting!$N$9="None",IF(A934&lt;&gt;"",1,""),"")))</f>
        <v/>
      </c>
      <c r="AA934" t="str">
        <f t="shared" si="14"/>
        <v/>
      </c>
    </row>
    <row r="935" spans="4:27" x14ac:dyDescent="0.25">
      <c r="D935" t="str" cm="1">
        <f t="array" ref="D935">IF(OR(CurveFitting!$N$9="1/y²",CurveFitting!$N$9="1/y"),
IF(A935="","",AVERAGE(IF($B$1:$B$1002=A935,ABS($C$1:$C$1002)))),
IF(CurveFitting!$N$9="1/SD²",IF(A935="","",_xlfn.VAR.S(IF($B$1:$B$1002=A935,$C$1:$C$1002))),
IF(CurveFitting!$N$9="None",IF(A935&lt;&gt;"",1,""),"")))</f>
        <v/>
      </c>
      <c r="AA935" t="str">
        <f t="shared" si="14"/>
        <v/>
      </c>
    </row>
    <row r="936" spans="4:27" x14ac:dyDescent="0.25">
      <c r="D936" t="str" cm="1">
        <f t="array" ref="D936">IF(OR(CurveFitting!$N$9="1/y²",CurveFitting!$N$9="1/y"),
IF(A936="","",AVERAGE(IF($B$1:$B$1002=A936,ABS($C$1:$C$1002)))),
IF(CurveFitting!$N$9="1/SD²",IF(A936="","",_xlfn.VAR.S(IF($B$1:$B$1002=A936,$C$1:$C$1002))),
IF(CurveFitting!$N$9="None",IF(A936&lt;&gt;"",1,""),"")))</f>
        <v/>
      </c>
      <c r="AA936" t="str">
        <f t="shared" si="14"/>
        <v/>
      </c>
    </row>
    <row r="937" spans="4:27" x14ac:dyDescent="0.25">
      <c r="D937" t="str" cm="1">
        <f t="array" ref="D937">IF(OR(CurveFitting!$N$9="1/y²",CurveFitting!$N$9="1/y"),
IF(A937="","",AVERAGE(IF($B$1:$B$1002=A937,ABS($C$1:$C$1002)))),
IF(CurveFitting!$N$9="1/SD²",IF(A937="","",_xlfn.VAR.S(IF($B$1:$B$1002=A937,$C$1:$C$1002))),
IF(CurveFitting!$N$9="None",IF(A937&lt;&gt;"",1,""),"")))</f>
        <v/>
      </c>
      <c r="AA937" t="str">
        <f t="shared" si="14"/>
        <v/>
      </c>
    </row>
    <row r="938" spans="4:27" x14ac:dyDescent="0.25">
      <c r="D938" t="str" cm="1">
        <f t="array" ref="D938">IF(OR(CurveFitting!$N$9="1/y²",CurveFitting!$N$9="1/y"),
IF(A938="","",AVERAGE(IF($B$1:$B$1002=A938,ABS($C$1:$C$1002)))),
IF(CurveFitting!$N$9="1/SD²",IF(A938="","",_xlfn.VAR.S(IF($B$1:$B$1002=A938,$C$1:$C$1002))),
IF(CurveFitting!$N$9="None",IF(A938&lt;&gt;"",1,""),"")))</f>
        <v/>
      </c>
      <c r="AA938" t="str">
        <f t="shared" si="14"/>
        <v/>
      </c>
    </row>
    <row r="939" spans="4:27" x14ac:dyDescent="0.25">
      <c r="D939" t="str" cm="1">
        <f t="array" ref="D939">IF(OR(CurveFitting!$N$9="1/y²",CurveFitting!$N$9="1/y"),
IF(A939="","",AVERAGE(IF($B$1:$B$1002=A939,ABS($C$1:$C$1002)))),
IF(CurveFitting!$N$9="1/SD²",IF(A939="","",_xlfn.VAR.S(IF($B$1:$B$1002=A939,$C$1:$C$1002))),
IF(CurveFitting!$N$9="None",IF(A939&lt;&gt;"",1,""),"")))</f>
        <v/>
      </c>
      <c r="AA939" t="str">
        <f t="shared" si="14"/>
        <v/>
      </c>
    </row>
    <row r="940" spans="4:27" x14ac:dyDescent="0.25">
      <c r="D940" t="str" cm="1">
        <f t="array" ref="D940">IF(OR(CurveFitting!$N$9="1/y²",CurveFitting!$N$9="1/y"),
IF(A940="","",AVERAGE(IF($B$1:$B$1002=A940,ABS($C$1:$C$1002)))),
IF(CurveFitting!$N$9="1/SD²",IF(A940="","",_xlfn.VAR.S(IF($B$1:$B$1002=A940,$C$1:$C$1002))),
IF(CurveFitting!$N$9="None",IF(A940&lt;&gt;"",1,""),"")))</f>
        <v/>
      </c>
      <c r="AA940" t="str">
        <f t="shared" si="14"/>
        <v/>
      </c>
    </row>
    <row r="941" spans="4:27" x14ac:dyDescent="0.25">
      <c r="D941" t="str" cm="1">
        <f t="array" ref="D941">IF(OR(CurveFitting!$N$9="1/y²",CurveFitting!$N$9="1/y"),
IF(A941="","",AVERAGE(IF($B$1:$B$1002=A941,ABS($C$1:$C$1002)))),
IF(CurveFitting!$N$9="1/SD²",IF(A941="","",_xlfn.VAR.S(IF($B$1:$B$1002=A941,$C$1:$C$1002))),
IF(CurveFitting!$N$9="None",IF(A941&lt;&gt;"",1,""),"")))</f>
        <v/>
      </c>
      <c r="AA941" t="str">
        <f t="shared" si="14"/>
        <v/>
      </c>
    </row>
    <row r="942" spans="4:27" x14ac:dyDescent="0.25">
      <c r="D942" t="str" cm="1">
        <f t="array" ref="D942">IF(OR(CurveFitting!$N$9="1/y²",CurveFitting!$N$9="1/y"),
IF(A942="","",AVERAGE(IF($B$1:$B$1002=A942,ABS($C$1:$C$1002)))),
IF(CurveFitting!$N$9="1/SD²",IF(A942="","",_xlfn.VAR.S(IF($B$1:$B$1002=A942,$C$1:$C$1002))),
IF(CurveFitting!$N$9="None",IF(A942&lt;&gt;"",1,""),"")))</f>
        <v/>
      </c>
      <c r="AA942" t="str">
        <f t="shared" si="14"/>
        <v/>
      </c>
    </row>
    <row r="943" spans="4:27" x14ac:dyDescent="0.25">
      <c r="D943" t="str" cm="1">
        <f t="array" ref="D943">IF(OR(CurveFitting!$N$9="1/y²",CurveFitting!$N$9="1/y"),
IF(A943="","",AVERAGE(IF($B$1:$B$1002=A943,ABS($C$1:$C$1002)))),
IF(CurveFitting!$N$9="1/SD²",IF(A943="","",_xlfn.VAR.S(IF($B$1:$B$1002=A943,$C$1:$C$1002))),
IF(CurveFitting!$N$9="None",IF(A943&lt;&gt;"",1,""),"")))</f>
        <v/>
      </c>
      <c r="AA943" t="str">
        <f t="shared" si="14"/>
        <v/>
      </c>
    </row>
    <row r="944" spans="4:27" x14ac:dyDescent="0.25">
      <c r="D944" t="str" cm="1">
        <f t="array" ref="D944">IF(OR(CurveFitting!$N$9="1/y²",CurveFitting!$N$9="1/y"),
IF(A944="","",AVERAGE(IF($B$1:$B$1002=A944,ABS($C$1:$C$1002)))),
IF(CurveFitting!$N$9="1/SD²",IF(A944="","",_xlfn.VAR.S(IF($B$1:$B$1002=A944,$C$1:$C$1002))),
IF(CurveFitting!$N$9="None",IF(A944&lt;&gt;"",1,""),"")))</f>
        <v/>
      </c>
      <c r="AA944" t="str">
        <f t="shared" si="14"/>
        <v/>
      </c>
    </row>
    <row r="945" spans="4:27" x14ac:dyDescent="0.25">
      <c r="D945" t="str" cm="1">
        <f t="array" ref="D945">IF(OR(CurveFitting!$N$9="1/y²",CurveFitting!$N$9="1/y"),
IF(A945="","",AVERAGE(IF($B$1:$B$1002=A945,ABS($C$1:$C$1002)))),
IF(CurveFitting!$N$9="1/SD²",IF(A945="","",_xlfn.VAR.S(IF($B$1:$B$1002=A945,$C$1:$C$1002))),
IF(CurveFitting!$N$9="None",IF(A945&lt;&gt;"",1,""),"")))</f>
        <v/>
      </c>
      <c r="AA945" t="str">
        <f t="shared" si="14"/>
        <v/>
      </c>
    </row>
    <row r="946" spans="4:27" x14ac:dyDescent="0.25">
      <c r="D946" t="str" cm="1">
        <f t="array" ref="D946">IF(OR(CurveFitting!$N$9="1/y²",CurveFitting!$N$9="1/y"),
IF(A946="","",AVERAGE(IF($B$1:$B$1002=A946,ABS($C$1:$C$1002)))),
IF(CurveFitting!$N$9="1/SD²",IF(A946="","",_xlfn.VAR.S(IF($B$1:$B$1002=A946,$C$1:$C$1002))),
IF(CurveFitting!$N$9="None",IF(A946&lt;&gt;"",1,""),"")))</f>
        <v/>
      </c>
      <c r="AA946" t="str">
        <f t="shared" si="14"/>
        <v/>
      </c>
    </row>
    <row r="947" spans="4:27" x14ac:dyDescent="0.25">
      <c r="D947" t="str" cm="1">
        <f t="array" ref="D947">IF(OR(CurveFitting!$N$9="1/y²",CurveFitting!$N$9="1/y"),
IF(A947="","",AVERAGE(IF($B$1:$B$1002=A947,ABS($C$1:$C$1002)))),
IF(CurveFitting!$N$9="1/SD²",IF(A947="","",_xlfn.VAR.S(IF($B$1:$B$1002=A947,$C$1:$C$1002))),
IF(CurveFitting!$N$9="None",IF(A947&lt;&gt;"",1,""),"")))</f>
        <v/>
      </c>
      <c r="AA947" t="str">
        <f t="shared" si="14"/>
        <v/>
      </c>
    </row>
    <row r="948" spans="4:27" x14ac:dyDescent="0.25">
      <c r="D948" t="str" cm="1">
        <f t="array" ref="D948">IF(OR(CurveFitting!$N$9="1/y²",CurveFitting!$N$9="1/y"),
IF(A948="","",AVERAGE(IF($B$1:$B$1002=A948,ABS($C$1:$C$1002)))),
IF(CurveFitting!$N$9="1/SD²",IF(A948="","",_xlfn.VAR.S(IF($B$1:$B$1002=A948,$C$1:$C$1002))),
IF(CurveFitting!$N$9="None",IF(A948&lt;&gt;"",1,""),"")))</f>
        <v/>
      </c>
      <c r="AA948" t="str">
        <f t="shared" si="14"/>
        <v/>
      </c>
    </row>
    <row r="949" spans="4:27" x14ac:dyDescent="0.25">
      <c r="D949" t="str" cm="1">
        <f t="array" ref="D949">IF(OR(CurveFitting!$N$9="1/y²",CurveFitting!$N$9="1/y"),
IF(A949="","",AVERAGE(IF($B$1:$B$1002=A949,ABS($C$1:$C$1002)))),
IF(CurveFitting!$N$9="1/SD²",IF(A949="","",_xlfn.VAR.S(IF($B$1:$B$1002=A949,$C$1:$C$1002))),
IF(CurveFitting!$N$9="None",IF(A949&lt;&gt;"",1,""),"")))</f>
        <v/>
      </c>
      <c r="AA949" t="str">
        <f t="shared" si="14"/>
        <v/>
      </c>
    </row>
    <row r="950" spans="4:27" x14ac:dyDescent="0.25">
      <c r="D950" t="str" cm="1">
        <f t="array" ref="D950">IF(OR(CurveFitting!$N$9="1/y²",CurveFitting!$N$9="1/y"),
IF(A950="","",AVERAGE(IF($B$1:$B$1002=A950,ABS($C$1:$C$1002)))),
IF(CurveFitting!$N$9="1/SD²",IF(A950="","",_xlfn.VAR.S(IF($B$1:$B$1002=A950,$C$1:$C$1002))),
IF(CurveFitting!$N$9="None",IF(A950&lt;&gt;"",1,""),"")))</f>
        <v/>
      </c>
      <c r="AA950" t="str">
        <f t="shared" si="14"/>
        <v/>
      </c>
    </row>
    <row r="951" spans="4:27" x14ac:dyDescent="0.25">
      <c r="D951" t="str" cm="1">
        <f t="array" ref="D951">IF(OR(CurveFitting!$N$9="1/y²",CurveFitting!$N$9="1/y"),
IF(A951="","",AVERAGE(IF($B$1:$B$1002=A951,ABS($C$1:$C$1002)))),
IF(CurveFitting!$N$9="1/SD²",IF(A951="","",_xlfn.VAR.S(IF($B$1:$B$1002=A951,$C$1:$C$1002))),
IF(CurveFitting!$N$9="None",IF(A951&lt;&gt;"",1,""),"")))</f>
        <v/>
      </c>
      <c r="AA951" t="str">
        <f t="shared" si="14"/>
        <v/>
      </c>
    </row>
    <row r="952" spans="4:27" x14ac:dyDescent="0.25">
      <c r="D952" t="str" cm="1">
        <f t="array" ref="D952">IF(OR(CurveFitting!$N$9="1/y²",CurveFitting!$N$9="1/y"),
IF(A952="","",AVERAGE(IF($B$1:$B$1002=A952,ABS($C$1:$C$1002)))),
IF(CurveFitting!$N$9="1/SD²",IF(A952="","",_xlfn.VAR.S(IF($B$1:$B$1002=A952,$C$1:$C$1002))),
IF(CurveFitting!$N$9="None",IF(A952&lt;&gt;"",1,""),"")))</f>
        <v/>
      </c>
      <c r="AA952" t="str">
        <f t="shared" si="14"/>
        <v/>
      </c>
    </row>
    <row r="953" spans="4:27" x14ac:dyDescent="0.25">
      <c r="D953" t="str" cm="1">
        <f t="array" ref="D953">IF(OR(CurveFitting!$N$9="1/y²",CurveFitting!$N$9="1/y"),
IF(A953="","",AVERAGE(IF($B$1:$B$1002=A953,ABS($C$1:$C$1002)))),
IF(CurveFitting!$N$9="1/SD²",IF(A953="","",_xlfn.VAR.S(IF($B$1:$B$1002=A953,$C$1:$C$1002))),
IF(CurveFitting!$N$9="None",IF(A953&lt;&gt;"",1,""),"")))</f>
        <v/>
      </c>
      <c r="AA953" t="str">
        <f t="shared" si="14"/>
        <v/>
      </c>
    </row>
    <row r="954" spans="4:27" x14ac:dyDescent="0.25">
      <c r="D954" t="str" cm="1">
        <f t="array" ref="D954">IF(OR(CurveFitting!$N$9="1/y²",CurveFitting!$N$9="1/y"),
IF(A954="","",AVERAGE(IF($B$1:$B$1002=A954,ABS($C$1:$C$1002)))),
IF(CurveFitting!$N$9="1/SD²",IF(A954="","",_xlfn.VAR.S(IF($B$1:$B$1002=A954,$C$1:$C$1002))),
IF(CurveFitting!$N$9="None",IF(A954&lt;&gt;"",1,""),"")))</f>
        <v/>
      </c>
      <c r="AA954" t="str">
        <f t="shared" si="14"/>
        <v/>
      </c>
    </row>
    <row r="955" spans="4:27" x14ac:dyDescent="0.25">
      <c r="D955" t="str" cm="1">
        <f t="array" ref="D955">IF(OR(CurveFitting!$N$9="1/y²",CurveFitting!$N$9="1/y"),
IF(A955="","",AVERAGE(IF($B$1:$B$1002=A955,ABS($C$1:$C$1002)))),
IF(CurveFitting!$N$9="1/SD²",IF(A955="","",_xlfn.VAR.S(IF($B$1:$B$1002=A955,$C$1:$C$1002))),
IF(CurveFitting!$N$9="None",IF(A955&lt;&gt;"",1,""),"")))</f>
        <v/>
      </c>
      <c r="AA955" t="str">
        <f t="shared" si="14"/>
        <v/>
      </c>
    </row>
    <row r="956" spans="4:27" x14ac:dyDescent="0.25">
      <c r="D956" t="str" cm="1">
        <f t="array" ref="D956">IF(OR(CurveFitting!$N$9="1/y²",CurveFitting!$N$9="1/y"),
IF(A956="","",AVERAGE(IF($B$1:$B$1002=A956,ABS($C$1:$C$1002)))),
IF(CurveFitting!$N$9="1/SD²",IF(A956="","",_xlfn.VAR.S(IF($B$1:$B$1002=A956,$C$1:$C$1002))),
IF(CurveFitting!$N$9="None",IF(A956&lt;&gt;"",1,""),"")))</f>
        <v/>
      </c>
      <c r="AA956" t="str">
        <f t="shared" si="14"/>
        <v/>
      </c>
    </row>
    <row r="957" spans="4:27" x14ac:dyDescent="0.25">
      <c r="D957" t="str" cm="1">
        <f t="array" ref="D957">IF(OR(CurveFitting!$N$9="1/y²",CurveFitting!$N$9="1/y"),
IF(A957="","",AVERAGE(IF($B$1:$B$1002=A957,ABS($C$1:$C$1002)))),
IF(CurveFitting!$N$9="1/SD²",IF(A957="","",_xlfn.VAR.S(IF($B$1:$B$1002=A957,$C$1:$C$1002))),
IF(CurveFitting!$N$9="None",IF(A957&lt;&gt;"",1,""),"")))</f>
        <v/>
      </c>
      <c r="AA957" t="str">
        <f t="shared" si="14"/>
        <v/>
      </c>
    </row>
    <row r="958" spans="4:27" x14ac:dyDescent="0.25">
      <c r="D958" t="str" cm="1">
        <f t="array" ref="D958">IF(OR(CurveFitting!$N$9="1/y²",CurveFitting!$N$9="1/y"),
IF(A958="","",AVERAGE(IF($B$1:$B$1002=A958,ABS($C$1:$C$1002)))),
IF(CurveFitting!$N$9="1/SD²",IF(A958="","",_xlfn.VAR.S(IF($B$1:$B$1002=A958,$C$1:$C$1002))),
IF(CurveFitting!$N$9="None",IF(A958&lt;&gt;"",1,""),"")))</f>
        <v/>
      </c>
      <c r="AA958" t="str">
        <f t="shared" si="14"/>
        <v/>
      </c>
    </row>
    <row r="959" spans="4:27" x14ac:dyDescent="0.25">
      <c r="D959" t="str" cm="1">
        <f t="array" ref="D959">IF(OR(CurveFitting!$N$9="1/y²",CurveFitting!$N$9="1/y"),
IF(A959="","",AVERAGE(IF($B$1:$B$1002=A959,ABS($C$1:$C$1002)))),
IF(CurveFitting!$N$9="1/SD²",IF(A959="","",_xlfn.VAR.S(IF($B$1:$B$1002=A959,$C$1:$C$1002))),
IF(CurveFitting!$N$9="None",IF(A959&lt;&gt;"",1,""),"")))</f>
        <v/>
      </c>
      <c r="AA959" t="str">
        <f t="shared" si="14"/>
        <v/>
      </c>
    </row>
    <row r="960" spans="4:27" x14ac:dyDescent="0.25">
      <c r="D960" t="str" cm="1">
        <f t="array" ref="D960">IF(OR(CurveFitting!$N$9="1/y²",CurveFitting!$N$9="1/y"),
IF(A960="","",AVERAGE(IF($B$1:$B$1002=A960,ABS($C$1:$C$1002)))),
IF(CurveFitting!$N$9="1/SD²",IF(A960="","",_xlfn.VAR.S(IF($B$1:$B$1002=A960,$C$1:$C$1002))),
IF(CurveFitting!$N$9="None",IF(A960&lt;&gt;"",1,""),"")))</f>
        <v/>
      </c>
      <c r="AA960" t="str">
        <f t="shared" si="14"/>
        <v/>
      </c>
    </row>
    <row r="961" spans="4:27" x14ac:dyDescent="0.25">
      <c r="D961" t="str" cm="1">
        <f t="array" ref="D961">IF(OR(CurveFitting!$N$9="1/y²",CurveFitting!$N$9="1/y"),
IF(A961="","",AVERAGE(IF($B$1:$B$1002=A961,ABS($C$1:$C$1002)))),
IF(CurveFitting!$N$9="1/SD²",IF(A961="","",_xlfn.VAR.S(IF($B$1:$B$1002=A961,$C$1:$C$1002))),
IF(CurveFitting!$N$9="None",IF(A961&lt;&gt;"",1,""),"")))</f>
        <v/>
      </c>
      <c r="AA961" t="str">
        <f t="shared" si="14"/>
        <v/>
      </c>
    </row>
    <row r="962" spans="4:27" x14ac:dyDescent="0.25">
      <c r="D962" t="str" cm="1">
        <f t="array" ref="D962">IF(OR(CurveFitting!$N$9="1/y²",CurveFitting!$N$9="1/y"),
IF(A962="","",AVERAGE(IF($B$1:$B$1002=A962,ABS($C$1:$C$1002)))),
IF(CurveFitting!$N$9="1/SD²",IF(A962="","",_xlfn.VAR.S(IF($B$1:$B$1002=A962,$C$1:$C$1002))),
IF(CurveFitting!$N$9="None",IF(A962&lt;&gt;"",1,""),"")))</f>
        <v/>
      </c>
      <c r="AA962" t="str">
        <f t="shared" si="14"/>
        <v/>
      </c>
    </row>
    <row r="963" spans="4:27" x14ac:dyDescent="0.25">
      <c r="D963" t="str" cm="1">
        <f t="array" ref="D963">IF(OR(CurveFitting!$N$9="1/y²",CurveFitting!$N$9="1/y"),
IF(A963="","",AVERAGE(IF($B$1:$B$1002=A963,ABS($C$1:$C$1002)))),
IF(CurveFitting!$N$9="1/SD²",IF(A963="","",_xlfn.VAR.S(IF($B$1:$B$1002=A963,$C$1:$C$1002))),
IF(CurveFitting!$N$9="None",IF(A963&lt;&gt;"",1,""),"")))</f>
        <v/>
      </c>
      <c r="AA963" t="str">
        <f t="shared" si="14"/>
        <v/>
      </c>
    </row>
    <row r="964" spans="4:27" x14ac:dyDescent="0.25">
      <c r="D964" t="str" cm="1">
        <f t="array" ref="D964">IF(OR(CurveFitting!$N$9="1/y²",CurveFitting!$N$9="1/y"),
IF(A964="","",AVERAGE(IF($B$1:$B$1002=A964,ABS($C$1:$C$1002)))),
IF(CurveFitting!$N$9="1/SD²",IF(A964="","",_xlfn.VAR.S(IF($B$1:$B$1002=A964,$C$1:$C$1002))),
IF(CurveFitting!$N$9="None",IF(A964&lt;&gt;"",1,""),"")))</f>
        <v/>
      </c>
      <c r="AA964" t="str">
        <f t="shared" ref="AA964:AA1027" si="15">IF(E964="","",SUM(E964:Z964))</f>
        <v/>
      </c>
    </row>
    <row r="965" spans="4:27" x14ac:dyDescent="0.25">
      <c r="D965" t="str" cm="1">
        <f t="array" ref="D965">IF(OR(CurveFitting!$N$9="1/y²",CurveFitting!$N$9="1/y"),
IF(A965="","",AVERAGE(IF($B$1:$B$1002=A965,ABS($C$1:$C$1002)))),
IF(CurveFitting!$N$9="1/SD²",IF(A965="","",_xlfn.VAR.S(IF($B$1:$B$1002=A965,$C$1:$C$1002))),
IF(CurveFitting!$N$9="None",IF(A965&lt;&gt;"",1,""),"")))</f>
        <v/>
      </c>
      <c r="AA965" t="str">
        <f t="shared" si="15"/>
        <v/>
      </c>
    </row>
    <row r="966" spans="4:27" x14ac:dyDescent="0.25">
      <c r="D966" t="str" cm="1">
        <f t="array" ref="D966">IF(OR(CurveFitting!$N$9="1/y²",CurveFitting!$N$9="1/y"),
IF(A966="","",AVERAGE(IF($B$1:$B$1002=A966,ABS($C$1:$C$1002)))),
IF(CurveFitting!$N$9="1/SD²",IF(A966="","",_xlfn.VAR.S(IF($B$1:$B$1002=A966,$C$1:$C$1002))),
IF(CurveFitting!$N$9="None",IF(A966&lt;&gt;"",1,""),"")))</f>
        <v/>
      </c>
      <c r="AA966" t="str">
        <f t="shared" si="15"/>
        <v/>
      </c>
    </row>
    <row r="967" spans="4:27" x14ac:dyDescent="0.25">
      <c r="D967" t="str" cm="1">
        <f t="array" ref="D967">IF(OR(CurveFitting!$N$9="1/y²",CurveFitting!$N$9="1/y"),
IF(A967="","",AVERAGE(IF($B$1:$B$1002=A967,ABS($C$1:$C$1002)))),
IF(CurveFitting!$N$9="1/SD²",IF(A967="","",_xlfn.VAR.S(IF($B$1:$B$1002=A967,$C$1:$C$1002))),
IF(CurveFitting!$N$9="None",IF(A967&lt;&gt;"",1,""),"")))</f>
        <v/>
      </c>
      <c r="AA967" t="str">
        <f t="shared" si="15"/>
        <v/>
      </c>
    </row>
    <row r="968" spans="4:27" x14ac:dyDescent="0.25">
      <c r="D968" t="str" cm="1">
        <f t="array" ref="D968">IF(OR(CurveFitting!$N$9="1/y²",CurveFitting!$N$9="1/y"),
IF(A968="","",AVERAGE(IF($B$1:$B$1002=A968,ABS($C$1:$C$1002)))),
IF(CurveFitting!$N$9="1/SD²",IF(A968="","",_xlfn.VAR.S(IF($B$1:$B$1002=A968,$C$1:$C$1002))),
IF(CurveFitting!$N$9="None",IF(A968&lt;&gt;"",1,""),"")))</f>
        <v/>
      </c>
      <c r="AA968" t="str">
        <f t="shared" si="15"/>
        <v/>
      </c>
    </row>
    <row r="969" spans="4:27" x14ac:dyDescent="0.25">
      <c r="D969" t="str" cm="1">
        <f t="array" ref="D969">IF(OR(CurveFitting!$N$9="1/y²",CurveFitting!$N$9="1/y"),
IF(A969="","",AVERAGE(IF($B$1:$B$1002=A969,ABS($C$1:$C$1002)))),
IF(CurveFitting!$N$9="1/SD²",IF(A969="","",_xlfn.VAR.S(IF($B$1:$B$1002=A969,$C$1:$C$1002))),
IF(CurveFitting!$N$9="None",IF(A969&lt;&gt;"",1,""),"")))</f>
        <v/>
      </c>
      <c r="AA969" t="str">
        <f t="shared" si="15"/>
        <v/>
      </c>
    </row>
    <row r="970" spans="4:27" x14ac:dyDescent="0.25">
      <c r="D970" t="str" cm="1">
        <f t="array" ref="D970">IF(OR(CurveFitting!$N$9="1/y²",CurveFitting!$N$9="1/y"),
IF(A970="","",AVERAGE(IF($B$1:$B$1002=A970,ABS($C$1:$C$1002)))),
IF(CurveFitting!$N$9="1/SD²",IF(A970="","",_xlfn.VAR.S(IF($B$1:$B$1002=A970,$C$1:$C$1002))),
IF(CurveFitting!$N$9="None",IF(A970&lt;&gt;"",1,""),"")))</f>
        <v/>
      </c>
      <c r="AA970" t="str">
        <f t="shared" si="15"/>
        <v/>
      </c>
    </row>
    <row r="971" spans="4:27" x14ac:dyDescent="0.25">
      <c r="D971" t="str" cm="1">
        <f t="array" ref="D971">IF(OR(CurveFitting!$N$9="1/y²",CurveFitting!$N$9="1/y"),
IF(A971="","",AVERAGE(IF($B$1:$B$1002=A971,ABS($C$1:$C$1002)))),
IF(CurveFitting!$N$9="1/SD²",IF(A971="","",_xlfn.VAR.S(IF($B$1:$B$1002=A971,$C$1:$C$1002))),
IF(CurveFitting!$N$9="None",IF(A971&lt;&gt;"",1,""),"")))</f>
        <v/>
      </c>
      <c r="AA971" t="str">
        <f t="shared" si="15"/>
        <v/>
      </c>
    </row>
    <row r="972" spans="4:27" x14ac:dyDescent="0.25">
      <c r="D972" t="str" cm="1">
        <f t="array" ref="D972">IF(OR(CurveFitting!$N$9="1/y²",CurveFitting!$N$9="1/y"),
IF(A972="","",AVERAGE(IF($B$1:$B$1002=A972,ABS($C$1:$C$1002)))),
IF(CurveFitting!$N$9="1/SD²",IF(A972="","",_xlfn.VAR.S(IF($B$1:$B$1002=A972,$C$1:$C$1002))),
IF(CurveFitting!$N$9="None",IF(A972&lt;&gt;"",1,""),"")))</f>
        <v/>
      </c>
      <c r="AA972" t="str">
        <f t="shared" si="15"/>
        <v/>
      </c>
    </row>
    <row r="973" spans="4:27" x14ac:dyDescent="0.25">
      <c r="D973" t="str" cm="1">
        <f t="array" ref="D973">IF(OR(CurveFitting!$N$9="1/y²",CurveFitting!$N$9="1/y"),
IF(A973="","",AVERAGE(IF($B$1:$B$1002=A973,ABS($C$1:$C$1002)))),
IF(CurveFitting!$N$9="1/SD²",IF(A973="","",_xlfn.VAR.S(IF($B$1:$B$1002=A973,$C$1:$C$1002))),
IF(CurveFitting!$N$9="None",IF(A973&lt;&gt;"",1,""),"")))</f>
        <v/>
      </c>
      <c r="AA973" t="str">
        <f t="shared" si="15"/>
        <v/>
      </c>
    </row>
    <row r="974" spans="4:27" x14ac:dyDescent="0.25">
      <c r="D974" t="str" cm="1">
        <f t="array" ref="D974">IF(OR(CurveFitting!$N$9="1/y²",CurveFitting!$N$9="1/y"),
IF(A974="","",AVERAGE(IF($B$1:$B$1002=A974,ABS($C$1:$C$1002)))),
IF(CurveFitting!$N$9="1/SD²",IF(A974="","",_xlfn.VAR.S(IF($B$1:$B$1002=A974,$C$1:$C$1002))),
IF(CurveFitting!$N$9="None",IF(A974&lt;&gt;"",1,""),"")))</f>
        <v/>
      </c>
      <c r="AA974" t="str">
        <f t="shared" si="15"/>
        <v/>
      </c>
    </row>
    <row r="975" spans="4:27" x14ac:dyDescent="0.25">
      <c r="D975" t="str" cm="1">
        <f t="array" ref="D975">IF(OR(CurveFitting!$N$9="1/y²",CurveFitting!$N$9="1/y"),
IF(A975="","",AVERAGE(IF($B$1:$B$1002=A975,ABS($C$1:$C$1002)))),
IF(CurveFitting!$N$9="1/SD²",IF(A975="","",_xlfn.VAR.S(IF($B$1:$B$1002=A975,$C$1:$C$1002))),
IF(CurveFitting!$N$9="None",IF(A975&lt;&gt;"",1,""),"")))</f>
        <v/>
      </c>
      <c r="AA975" t="str">
        <f t="shared" si="15"/>
        <v/>
      </c>
    </row>
    <row r="976" spans="4:27" x14ac:dyDescent="0.25">
      <c r="D976" t="str" cm="1">
        <f t="array" ref="D976">IF(OR(CurveFitting!$N$9="1/y²",CurveFitting!$N$9="1/y"),
IF(A976="","",AVERAGE(IF($B$1:$B$1002=A976,ABS($C$1:$C$1002)))),
IF(CurveFitting!$N$9="1/SD²",IF(A976="","",_xlfn.VAR.S(IF($B$1:$B$1002=A976,$C$1:$C$1002))),
IF(CurveFitting!$N$9="None",IF(A976&lt;&gt;"",1,""),"")))</f>
        <v/>
      </c>
      <c r="AA976" t="str">
        <f t="shared" si="15"/>
        <v/>
      </c>
    </row>
    <row r="977" spans="4:27" x14ac:dyDescent="0.25">
      <c r="D977" t="str" cm="1">
        <f t="array" ref="D977">IF(OR(CurveFitting!$N$9="1/y²",CurveFitting!$N$9="1/y"),
IF(A977="","",AVERAGE(IF($B$1:$B$1002=A977,ABS($C$1:$C$1002)))),
IF(CurveFitting!$N$9="1/SD²",IF(A977="","",_xlfn.VAR.S(IF($B$1:$B$1002=A977,$C$1:$C$1002))),
IF(CurveFitting!$N$9="None",IF(A977&lt;&gt;"",1,""),"")))</f>
        <v/>
      </c>
      <c r="AA977" t="str">
        <f t="shared" si="15"/>
        <v/>
      </c>
    </row>
    <row r="978" spans="4:27" x14ac:dyDescent="0.25">
      <c r="D978" t="str" cm="1">
        <f t="array" ref="D978">IF(OR(CurveFitting!$N$9="1/y²",CurveFitting!$N$9="1/y"),
IF(A978="","",AVERAGE(IF($B$1:$B$1002=A978,ABS($C$1:$C$1002)))),
IF(CurveFitting!$N$9="1/SD²",IF(A978="","",_xlfn.VAR.S(IF($B$1:$B$1002=A978,$C$1:$C$1002))),
IF(CurveFitting!$N$9="None",IF(A978&lt;&gt;"",1,""),"")))</f>
        <v/>
      </c>
      <c r="AA978" t="str">
        <f t="shared" si="15"/>
        <v/>
      </c>
    </row>
    <row r="979" spans="4:27" x14ac:dyDescent="0.25">
      <c r="D979" t="str" cm="1">
        <f t="array" ref="D979">IF(OR(CurveFitting!$N$9="1/y²",CurveFitting!$N$9="1/y"),
IF(A979="","",AVERAGE(IF($B$1:$B$1002=A979,ABS($C$1:$C$1002)))),
IF(CurveFitting!$N$9="1/SD²",IF(A979="","",_xlfn.VAR.S(IF($B$1:$B$1002=A979,$C$1:$C$1002))),
IF(CurveFitting!$N$9="None",IF(A979&lt;&gt;"",1,""),"")))</f>
        <v/>
      </c>
      <c r="AA979" t="str">
        <f t="shared" si="15"/>
        <v/>
      </c>
    </row>
    <row r="980" spans="4:27" x14ac:dyDescent="0.25">
      <c r="D980" t="str" cm="1">
        <f t="array" ref="D980">IF(OR(CurveFitting!$N$9="1/y²",CurveFitting!$N$9="1/y"),
IF(A980="","",AVERAGE(IF($B$1:$B$1002=A980,ABS($C$1:$C$1002)))),
IF(CurveFitting!$N$9="1/SD²",IF(A980="","",_xlfn.VAR.S(IF($B$1:$B$1002=A980,$C$1:$C$1002))),
IF(CurveFitting!$N$9="None",IF(A980&lt;&gt;"",1,""),"")))</f>
        <v/>
      </c>
      <c r="AA980" t="str">
        <f t="shared" si="15"/>
        <v/>
      </c>
    </row>
    <row r="981" spans="4:27" x14ac:dyDescent="0.25">
      <c r="D981" t="str" cm="1">
        <f t="array" ref="D981">IF(OR(CurveFitting!$N$9="1/y²",CurveFitting!$N$9="1/y"),
IF(A981="","",AVERAGE(IF($B$1:$B$1002=A981,ABS($C$1:$C$1002)))),
IF(CurveFitting!$N$9="1/SD²",IF(A981="","",_xlfn.VAR.S(IF($B$1:$B$1002=A981,$C$1:$C$1002))),
IF(CurveFitting!$N$9="None",IF(A981&lt;&gt;"",1,""),"")))</f>
        <v/>
      </c>
      <c r="AA981" t="str">
        <f t="shared" si="15"/>
        <v/>
      </c>
    </row>
    <row r="982" spans="4:27" x14ac:dyDescent="0.25">
      <c r="D982" t="str" cm="1">
        <f t="array" ref="D982">IF(OR(CurveFitting!$N$9="1/y²",CurveFitting!$N$9="1/y"),
IF(A982="","",AVERAGE(IF($B$1:$B$1002=A982,ABS($C$1:$C$1002)))),
IF(CurveFitting!$N$9="1/SD²",IF(A982="","",_xlfn.VAR.S(IF($B$1:$B$1002=A982,$C$1:$C$1002))),
IF(CurveFitting!$N$9="None",IF(A982&lt;&gt;"",1,""),"")))</f>
        <v/>
      </c>
      <c r="AA982" t="str">
        <f t="shared" si="15"/>
        <v/>
      </c>
    </row>
    <row r="983" spans="4:27" x14ac:dyDescent="0.25">
      <c r="D983" t="str" cm="1">
        <f t="array" ref="D983">IF(OR(CurveFitting!$N$9="1/y²",CurveFitting!$N$9="1/y"),
IF(A983="","",AVERAGE(IF($B$1:$B$1002=A983,ABS($C$1:$C$1002)))),
IF(CurveFitting!$N$9="1/SD²",IF(A983="","",_xlfn.VAR.S(IF($B$1:$B$1002=A983,$C$1:$C$1002))),
IF(CurveFitting!$N$9="None",IF(A983&lt;&gt;"",1,""),"")))</f>
        <v/>
      </c>
      <c r="AA983" t="str">
        <f t="shared" si="15"/>
        <v/>
      </c>
    </row>
    <row r="984" spans="4:27" x14ac:dyDescent="0.25">
      <c r="D984" t="str" cm="1">
        <f t="array" ref="D984">IF(OR(CurveFitting!$N$9="1/y²",CurveFitting!$N$9="1/y"),
IF(A984="","",AVERAGE(IF($B$1:$B$1002=A984,ABS($C$1:$C$1002)))),
IF(CurveFitting!$N$9="1/SD²",IF(A984="","",_xlfn.VAR.S(IF($B$1:$B$1002=A984,$C$1:$C$1002))),
IF(CurveFitting!$N$9="None",IF(A984&lt;&gt;"",1,""),"")))</f>
        <v/>
      </c>
      <c r="AA984" t="str">
        <f t="shared" si="15"/>
        <v/>
      </c>
    </row>
    <row r="985" spans="4:27" x14ac:dyDescent="0.25">
      <c r="D985" t="str" cm="1">
        <f t="array" ref="D985">IF(OR(CurveFitting!$N$9="1/y²",CurveFitting!$N$9="1/y"),
IF(A985="","",AVERAGE(IF($B$1:$B$1002=A985,ABS($C$1:$C$1002)))),
IF(CurveFitting!$N$9="1/SD²",IF(A985="","",_xlfn.VAR.S(IF($B$1:$B$1002=A985,$C$1:$C$1002))),
IF(CurveFitting!$N$9="None",IF(A985&lt;&gt;"",1,""),"")))</f>
        <v/>
      </c>
      <c r="AA985" t="str">
        <f t="shared" si="15"/>
        <v/>
      </c>
    </row>
    <row r="986" spans="4:27" x14ac:dyDescent="0.25">
      <c r="D986" t="str" cm="1">
        <f t="array" ref="D986">IF(OR(CurveFitting!$N$9="1/y²",CurveFitting!$N$9="1/y"),
IF(A986="","",AVERAGE(IF($B$1:$B$1002=A986,ABS($C$1:$C$1002)))),
IF(CurveFitting!$N$9="1/SD²",IF(A986="","",_xlfn.VAR.S(IF($B$1:$B$1002=A986,$C$1:$C$1002))),
IF(CurveFitting!$N$9="None",IF(A986&lt;&gt;"",1,""),"")))</f>
        <v/>
      </c>
      <c r="AA986" t="str">
        <f t="shared" si="15"/>
        <v/>
      </c>
    </row>
    <row r="987" spans="4:27" x14ac:dyDescent="0.25">
      <c r="D987" t="str" cm="1">
        <f t="array" ref="D987">IF(OR(CurveFitting!$N$9="1/y²",CurveFitting!$N$9="1/y"),
IF(A987="","",AVERAGE(IF($B$1:$B$1002=A987,ABS($C$1:$C$1002)))),
IF(CurveFitting!$N$9="1/SD²",IF(A987="","",_xlfn.VAR.S(IF($B$1:$B$1002=A987,$C$1:$C$1002))),
IF(CurveFitting!$N$9="None",IF(A987&lt;&gt;"",1,""),"")))</f>
        <v/>
      </c>
      <c r="AA987" t="str">
        <f t="shared" si="15"/>
        <v/>
      </c>
    </row>
    <row r="988" spans="4:27" x14ac:dyDescent="0.25">
      <c r="D988" t="str" cm="1">
        <f t="array" ref="D988">IF(OR(CurveFitting!$N$9="1/y²",CurveFitting!$N$9="1/y"),
IF(A988="","",AVERAGE(IF($B$1:$B$1002=A988,ABS($C$1:$C$1002)))),
IF(CurveFitting!$N$9="1/SD²",IF(A988="","",_xlfn.VAR.S(IF($B$1:$B$1002=A988,$C$1:$C$1002))),
IF(CurveFitting!$N$9="None",IF(A988&lt;&gt;"",1,""),"")))</f>
        <v/>
      </c>
      <c r="AA988" t="str">
        <f t="shared" si="15"/>
        <v/>
      </c>
    </row>
    <row r="989" spans="4:27" x14ac:dyDescent="0.25">
      <c r="D989" t="str" cm="1">
        <f t="array" ref="D989">IF(OR(CurveFitting!$N$9="1/y²",CurveFitting!$N$9="1/y"),
IF(A989="","",AVERAGE(IF($B$1:$B$1002=A989,ABS($C$1:$C$1002)))),
IF(CurveFitting!$N$9="1/SD²",IF(A989="","",_xlfn.VAR.S(IF($B$1:$B$1002=A989,$C$1:$C$1002))),
IF(CurveFitting!$N$9="None",IF(A989&lt;&gt;"",1,""),"")))</f>
        <v/>
      </c>
      <c r="AA989" t="str">
        <f t="shared" si="15"/>
        <v/>
      </c>
    </row>
    <row r="990" spans="4:27" x14ac:dyDescent="0.25">
      <c r="D990" t="str" cm="1">
        <f t="array" ref="D990">IF(OR(CurveFitting!$N$9="1/y²",CurveFitting!$N$9="1/y"),
IF(A990="","",AVERAGE(IF($B$1:$B$1002=A990,ABS($C$1:$C$1002)))),
IF(CurveFitting!$N$9="1/SD²",IF(A990="","",_xlfn.VAR.S(IF($B$1:$B$1002=A990,$C$1:$C$1002))),
IF(CurveFitting!$N$9="None",IF(A990&lt;&gt;"",1,""),"")))</f>
        <v/>
      </c>
      <c r="AA990" t="str">
        <f t="shared" si="15"/>
        <v/>
      </c>
    </row>
    <row r="991" spans="4:27" x14ac:dyDescent="0.25">
      <c r="D991" t="str" cm="1">
        <f t="array" ref="D991">IF(OR(CurveFitting!$N$9="1/y²",CurveFitting!$N$9="1/y"),
IF(A991="","",AVERAGE(IF($B$1:$B$1002=A991,ABS($C$1:$C$1002)))),
IF(CurveFitting!$N$9="1/SD²",IF(A991="","",_xlfn.VAR.S(IF($B$1:$B$1002=A991,$C$1:$C$1002))),
IF(CurveFitting!$N$9="None",IF(A991&lt;&gt;"",1,""),"")))</f>
        <v/>
      </c>
      <c r="AA991" t="str">
        <f t="shared" si="15"/>
        <v/>
      </c>
    </row>
    <row r="992" spans="4:27" x14ac:dyDescent="0.25">
      <c r="D992" t="str" cm="1">
        <f t="array" ref="D992">IF(OR(CurveFitting!$N$9="1/y²",CurveFitting!$N$9="1/y"),
IF(A992="","",AVERAGE(IF($B$1:$B$1002=A992,ABS($C$1:$C$1002)))),
IF(CurveFitting!$N$9="1/SD²",IF(A992="","",_xlfn.VAR.S(IF($B$1:$B$1002=A992,$C$1:$C$1002))),
IF(CurveFitting!$N$9="None",IF(A992&lt;&gt;"",1,""),"")))</f>
        <v/>
      </c>
      <c r="AA992" t="str">
        <f t="shared" si="15"/>
        <v/>
      </c>
    </row>
    <row r="993" spans="4:27" x14ac:dyDescent="0.25">
      <c r="D993" t="str" cm="1">
        <f t="array" ref="D993">IF(OR(CurveFitting!$N$9="1/y²",CurveFitting!$N$9="1/y"),
IF(A993="","",AVERAGE(IF($B$1:$B$1002=A993,ABS($C$1:$C$1002)))),
IF(CurveFitting!$N$9="1/SD²",IF(A993="","",_xlfn.VAR.S(IF($B$1:$B$1002=A993,$C$1:$C$1002))),
IF(CurveFitting!$N$9="None",IF(A993&lt;&gt;"",1,""),"")))</f>
        <v/>
      </c>
      <c r="AA993" t="str">
        <f t="shared" si="15"/>
        <v/>
      </c>
    </row>
    <row r="994" spans="4:27" x14ac:dyDescent="0.25">
      <c r="D994" t="str" cm="1">
        <f t="array" ref="D994">IF(OR(CurveFitting!$N$9="1/y²",CurveFitting!$N$9="1/y"),
IF(A994="","",AVERAGE(IF($B$1:$B$1002=A994,ABS($C$1:$C$1002)))),
IF(CurveFitting!$N$9="1/SD²",IF(A994="","",_xlfn.VAR.S(IF($B$1:$B$1002=A994,$C$1:$C$1002))),
IF(CurveFitting!$N$9="None",IF(A994&lt;&gt;"",1,""),"")))</f>
        <v/>
      </c>
      <c r="AA994" t="str">
        <f t="shared" si="15"/>
        <v/>
      </c>
    </row>
    <row r="995" spans="4:27" x14ac:dyDescent="0.25">
      <c r="D995" t="str" cm="1">
        <f t="array" ref="D995">IF(OR(CurveFitting!$N$9="1/y²",CurveFitting!$N$9="1/y"),
IF(A995="","",AVERAGE(IF($B$1:$B$1002=A995,ABS($C$1:$C$1002)))),
IF(CurveFitting!$N$9="1/SD²",IF(A995="","",_xlfn.VAR.S(IF($B$1:$B$1002=A995,$C$1:$C$1002))),
IF(CurveFitting!$N$9="None",IF(A995&lt;&gt;"",1,""),"")))</f>
        <v/>
      </c>
      <c r="AA995" t="str">
        <f t="shared" si="15"/>
        <v/>
      </c>
    </row>
    <row r="996" spans="4:27" x14ac:dyDescent="0.25">
      <c r="D996" t="str" cm="1">
        <f t="array" ref="D996">IF(OR(CurveFitting!$N$9="1/y²",CurveFitting!$N$9="1/y"),
IF(A996="","",AVERAGE(IF($B$1:$B$1002=A996,ABS($C$1:$C$1002)))),
IF(CurveFitting!$N$9="1/SD²",IF(A996="","",_xlfn.VAR.S(IF($B$1:$B$1002=A996,$C$1:$C$1002))),
IF(CurveFitting!$N$9="None",IF(A996&lt;&gt;"",1,""),"")))</f>
        <v/>
      </c>
      <c r="AA996" t="str">
        <f t="shared" si="15"/>
        <v/>
      </c>
    </row>
    <row r="997" spans="4:27" x14ac:dyDescent="0.25">
      <c r="D997" t="str" cm="1">
        <f t="array" ref="D997">IF(OR(CurveFitting!$N$9="1/y²",CurveFitting!$N$9="1/y"),
IF(A997="","",AVERAGE(IF($B$1:$B$1002=A997,ABS($C$1:$C$1002)))),
IF(CurveFitting!$N$9="1/SD²",IF(A997="","",_xlfn.VAR.S(IF($B$1:$B$1002=A997,$C$1:$C$1002))),
IF(CurveFitting!$N$9="None",IF(A997&lt;&gt;"",1,""),"")))</f>
        <v/>
      </c>
      <c r="AA997" t="str">
        <f t="shared" si="15"/>
        <v/>
      </c>
    </row>
    <row r="998" spans="4:27" x14ac:dyDescent="0.25">
      <c r="D998" t="str" cm="1">
        <f t="array" ref="D998">IF(OR(CurveFitting!$N$9="1/y²",CurveFitting!$N$9="1/y"),
IF(A998="","",AVERAGE(IF($B$1:$B$1002=A998,ABS($C$1:$C$1002)))),
IF(CurveFitting!$N$9="1/SD²",IF(A998="","",_xlfn.VAR.S(IF($B$1:$B$1002=A998,$C$1:$C$1002))),
IF(CurveFitting!$N$9="None",IF(A998&lt;&gt;"",1,""),"")))</f>
        <v/>
      </c>
      <c r="AA998" t="str">
        <f t="shared" si="15"/>
        <v/>
      </c>
    </row>
    <row r="999" spans="4:27" x14ac:dyDescent="0.25">
      <c r="D999" t="str" cm="1">
        <f t="array" ref="D999">IF(OR(CurveFitting!$N$9="1/y²",CurveFitting!$N$9="1/y"),
IF(A999="","",AVERAGE(IF($B$1:$B$1002=A999,ABS($C$1:$C$1002)))),
IF(CurveFitting!$N$9="1/SD²",IF(A999="","",_xlfn.VAR.S(IF($B$1:$B$1002=A999,$C$1:$C$1002))),
IF(CurveFitting!$N$9="None",IF(A999&lt;&gt;"",1,""),"")))</f>
        <v/>
      </c>
      <c r="AA999" t="str">
        <f t="shared" si="15"/>
        <v/>
      </c>
    </row>
    <row r="1000" spans="4:27" x14ac:dyDescent="0.25">
      <c r="D1000" t="str" cm="1">
        <f t="array" ref="D1000">IF(OR(CurveFitting!$N$9="1/y²",CurveFitting!$N$9="1/y"),
IF(A1000="","",AVERAGE(IF($B$1:$B$1002=A1000,ABS($C$1:$C$1002)))),
IF(CurveFitting!$N$9="1/SD²",IF(A1000="","",_xlfn.VAR.S(IF($B$1:$B$1002=A1000,$C$1:$C$1002))),
IF(CurveFitting!$N$9="None",IF(A1000&lt;&gt;"",1,""),"")))</f>
        <v/>
      </c>
      <c r="AA1000" t="str">
        <f t="shared" si="15"/>
        <v/>
      </c>
    </row>
    <row r="1001" spans="4:27" x14ac:dyDescent="0.25">
      <c r="D1001" t="str" cm="1">
        <f t="array" ref="D1001">IF(OR(CurveFitting!$N$9="1/y²",CurveFitting!$N$9="1/y"),
IF(A1001="","",AVERAGE(IF($B$1:$B$1002=A1001,ABS($C$1:$C$1002)))),
IF(CurveFitting!$N$9="1/SD²",IF(A1001="","",_xlfn.VAR.S(IF($B$1:$B$1002=A1001,$C$1:$C$1002))),
IF(CurveFitting!$N$9="None",IF(A1001&lt;&gt;"",1,""),"")))</f>
        <v/>
      </c>
      <c r="AA1001" t="str">
        <f t="shared" si="15"/>
        <v/>
      </c>
    </row>
    <row r="1002" spans="4:27" x14ac:dyDescent="0.25">
      <c r="D1002" t="str" cm="1">
        <f t="array" ref="D1002">IF(OR(CurveFitting!$N$9="1/y²",CurveFitting!$N$9="1/y"),
IF(A1002="","",AVERAGE(IF($B$1:$B$1002=A1002,ABS($C$1:$C$1002)))),
IF(CurveFitting!$N$9="1/SD²",IF(A1002="","",_xlfn.VAR.S(IF($B$1:$B$1002=A1002,$C$1:$C$1002))),
IF(CurveFitting!$N$9="None",IF(A1002&lt;&gt;"",1,""),"")))</f>
        <v/>
      </c>
      <c r="AA1002" t="str">
        <f t="shared" si="15"/>
        <v/>
      </c>
    </row>
    <row r="1003" spans="4:27" x14ac:dyDescent="0.25">
      <c r="D1003" t="str" cm="1">
        <f t="array" ref="D1003">IF(OR(CurveFitting!$N$9="1/y²",CurveFitting!$N$9="1/y"),
IF(A1003="","",AVERAGE(IF($B$1:$B$1002=A1003,ABS($C$1:$C$1002)))),
IF(CurveFitting!$N$9="1/SD²",IF(A1003="","",_xlfn.VAR.S(IF($B$1:$B$1002=A1003,$C$1:$C$1002))),
IF(CurveFitting!$N$9="None",IF(A1003&lt;&gt;"",1,""),"")))</f>
        <v/>
      </c>
      <c r="AA1003" t="str">
        <f t="shared" si="15"/>
        <v/>
      </c>
    </row>
    <row r="1004" spans="4:27" x14ac:dyDescent="0.25">
      <c r="D1004" t="str" cm="1">
        <f t="array" ref="D1004">IF(OR(CurveFitting!$N$9="1/y²",CurveFitting!$N$9="1/y"),
IF(A1004="","",AVERAGE(IF($B$1:$B$1002=A1004,ABS($C$1:$C$1002)))),
IF(CurveFitting!$N$9="1/SD²",IF(A1004="","",_xlfn.VAR.S(IF($B$1:$B$1002=A1004,$C$1:$C$1002))),
IF(CurveFitting!$N$9="None",IF(A1004&lt;&gt;"",1,""),"")))</f>
        <v/>
      </c>
      <c r="AA1004" t="str">
        <f t="shared" si="15"/>
        <v/>
      </c>
    </row>
    <row r="1005" spans="4:27" x14ac:dyDescent="0.25">
      <c r="D1005" t="str" cm="1">
        <f t="array" ref="D1005">IF(OR(CurveFitting!$N$9="1/y²",CurveFitting!$N$9="1/y"),
IF(A1005="","",AVERAGE(IF($B$1:$B$1002=A1005,ABS($C$1:$C$1002)))),
IF(CurveFitting!$N$9="1/SD²",IF(A1005="","",_xlfn.VAR.S(IF($B$1:$B$1002=A1005,$C$1:$C$1002))),
IF(CurveFitting!$N$9="None",IF(A1005&lt;&gt;"",1,""),"")))</f>
        <v/>
      </c>
      <c r="AA1005" t="str">
        <f t="shared" si="15"/>
        <v/>
      </c>
    </row>
    <row r="1006" spans="4:27" x14ac:dyDescent="0.25">
      <c r="D1006" t="str" cm="1">
        <f t="array" ref="D1006">IF(OR(CurveFitting!$N$9="1/y²",CurveFitting!$N$9="1/y"),
IF(A1006="","",AVERAGE(IF($B$1:$B$1002=A1006,ABS($C$1:$C$1002)))),
IF(CurveFitting!$N$9="1/SD²",IF(A1006="","",_xlfn.VAR.S(IF($B$1:$B$1002=A1006,$C$1:$C$1002))),
IF(CurveFitting!$N$9="None",IF(A1006&lt;&gt;"",1,""),"")))</f>
        <v/>
      </c>
      <c r="AA1006" t="str">
        <f t="shared" si="15"/>
        <v/>
      </c>
    </row>
    <row r="1007" spans="4:27" x14ac:dyDescent="0.25">
      <c r="D1007" t="str" cm="1">
        <f t="array" ref="D1007">IF(OR(CurveFitting!$N$9="1/y²",CurveFitting!$N$9="1/y"),
IF(A1007="","",AVERAGE(IF($B$1:$B$1002=A1007,ABS($C$1:$C$1002)))),
IF(CurveFitting!$N$9="1/SD²",IF(A1007="","",_xlfn.VAR.S(IF($B$1:$B$1002=A1007,$C$1:$C$1002))),
IF(CurveFitting!$N$9="None",IF(A1007&lt;&gt;"",1,""),"")))</f>
        <v/>
      </c>
      <c r="AA1007" t="str">
        <f t="shared" si="15"/>
        <v/>
      </c>
    </row>
    <row r="1008" spans="4:27" x14ac:dyDescent="0.25">
      <c r="D1008" t="str" cm="1">
        <f t="array" ref="D1008">IF(OR(CurveFitting!$N$9="1/y²",CurveFitting!$N$9="1/y"),
IF(A1008="","",AVERAGE(IF($B$1:$B$1002=A1008,ABS($C$1:$C$1002)))),
IF(CurveFitting!$N$9="1/SD²",IF(A1008="","",_xlfn.VAR.S(IF($B$1:$B$1002=A1008,$C$1:$C$1002))),
IF(CurveFitting!$N$9="None",IF(A1008&lt;&gt;"",1,""),"")))</f>
        <v/>
      </c>
      <c r="AA1008" t="str">
        <f t="shared" si="15"/>
        <v/>
      </c>
    </row>
    <row r="1009" spans="4:27" x14ac:dyDescent="0.25">
      <c r="D1009" t="str" cm="1">
        <f t="array" ref="D1009">IF(OR(CurveFitting!$N$9="1/y²",CurveFitting!$N$9="1/y"),
IF(A1009="","",AVERAGE(IF($B$1:$B$1002=A1009,ABS($C$1:$C$1002)))),
IF(CurveFitting!$N$9="1/SD²",IF(A1009="","",_xlfn.VAR.S(IF($B$1:$B$1002=A1009,$C$1:$C$1002))),
IF(CurveFitting!$N$9="None",IF(A1009&lt;&gt;"",1,""),"")))</f>
        <v/>
      </c>
      <c r="AA1009" t="str">
        <f t="shared" si="15"/>
        <v/>
      </c>
    </row>
    <row r="1010" spans="4:27" x14ac:dyDescent="0.25">
      <c r="D1010" t="str" cm="1">
        <f t="array" ref="D1010">IF(OR(CurveFitting!$N$9="1/y²",CurveFitting!$N$9="1/y"),
IF(A1010="","",AVERAGE(IF($B$1:$B$1002=A1010,ABS($C$1:$C$1002)))),
IF(CurveFitting!$N$9="1/SD²",IF(A1010="","",_xlfn.VAR.S(IF($B$1:$B$1002=A1010,$C$1:$C$1002))),
IF(CurveFitting!$N$9="None",IF(A1010&lt;&gt;"",1,""),"")))</f>
        <v/>
      </c>
      <c r="AA1010" t="str">
        <f t="shared" si="15"/>
        <v/>
      </c>
    </row>
    <row r="1011" spans="4:27" x14ac:dyDescent="0.25">
      <c r="D1011" t="str" cm="1">
        <f t="array" ref="D1011">IF(OR(CurveFitting!$N$9="1/y²",CurveFitting!$N$9="1/y"),
IF(A1011="","",AVERAGE(IF($B$1:$B$1002=A1011,ABS($C$1:$C$1002)))),
IF(CurveFitting!$N$9="1/SD²",IF(A1011="","",_xlfn.VAR.S(IF($B$1:$B$1002=A1011,$C$1:$C$1002))),
IF(CurveFitting!$N$9="None",IF(A1011&lt;&gt;"",1,""),"")))</f>
        <v/>
      </c>
      <c r="AA1011" t="str">
        <f t="shared" si="15"/>
        <v/>
      </c>
    </row>
    <row r="1012" spans="4:27" x14ac:dyDescent="0.25">
      <c r="D1012" t="str" cm="1">
        <f t="array" ref="D1012">IF(OR(CurveFitting!$N$9="1/y²",CurveFitting!$N$9="1/y"),
IF(A1012="","",AVERAGE(IF($B$1:$B$1002=A1012,ABS($C$1:$C$1002)))),
IF(CurveFitting!$N$9="1/SD²",IF(A1012="","",_xlfn.VAR.S(IF($B$1:$B$1002=A1012,$C$1:$C$1002))),
IF(CurveFitting!$N$9="None",IF(A1012&lt;&gt;"",1,""),"")))</f>
        <v/>
      </c>
      <c r="AA1012" t="str">
        <f t="shared" si="15"/>
        <v/>
      </c>
    </row>
    <row r="1013" spans="4:27" x14ac:dyDescent="0.25">
      <c r="D1013" t="str" cm="1">
        <f t="array" ref="D1013">IF(OR(CurveFitting!$N$9="1/y²",CurveFitting!$N$9="1/y"),
IF(A1013="","",AVERAGE(IF($B$1:$B$1002=A1013,ABS($C$1:$C$1002)))),
IF(CurveFitting!$N$9="1/SD²",IF(A1013="","",_xlfn.VAR.S(IF($B$1:$B$1002=A1013,$C$1:$C$1002))),
IF(CurveFitting!$N$9="None",IF(A1013&lt;&gt;"",1,""),"")))</f>
        <v/>
      </c>
      <c r="AA1013" t="str">
        <f t="shared" si="15"/>
        <v/>
      </c>
    </row>
    <row r="1014" spans="4:27" x14ac:dyDescent="0.25">
      <c r="D1014" t="str" cm="1">
        <f t="array" ref="D1014">IF(OR(CurveFitting!$N$9="1/y²",CurveFitting!$N$9="1/y"),
IF(A1014="","",AVERAGE(IF($B$1:$B$1002=A1014,ABS($C$1:$C$1002)))),
IF(CurveFitting!$N$9="1/SD²",IF(A1014="","",_xlfn.VAR.S(IF($B$1:$B$1002=A1014,$C$1:$C$1002))),
IF(CurveFitting!$N$9="None",IF(A1014&lt;&gt;"",1,""),"")))</f>
        <v/>
      </c>
      <c r="AA1014" t="str">
        <f t="shared" si="15"/>
        <v/>
      </c>
    </row>
    <row r="1015" spans="4:27" x14ac:dyDescent="0.25">
      <c r="D1015" t="str" cm="1">
        <f t="array" ref="D1015">IF(OR(CurveFitting!$N$9="1/y²",CurveFitting!$N$9="1/y"),
IF(A1015="","",AVERAGE(IF($B$1:$B$1002=A1015,ABS($C$1:$C$1002)))),
IF(CurveFitting!$N$9="1/SD²",IF(A1015="","",_xlfn.VAR.S(IF($B$1:$B$1002=A1015,$C$1:$C$1002))),
IF(CurveFitting!$N$9="None",IF(A1015&lt;&gt;"",1,""),"")))</f>
        <v/>
      </c>
      <c r="AA1015" t="str">
        <f t="shared" si="15"/>
        <v/>
      </c>
    </row>
    <row r="1016" spans="4:27" x14ac:dyDescent="0.25">
      <c r="D1016" t="str" cm="1">
        <f t="array" ref="D1016">IF(OR(CurveFitting!$N$9="1/y²",CurveFitting!$N$9="1/y"),
IF(A1016="","",AVERAGE(IF($B$1:$B$1002=A1016,ABS($C$1:$C$1002)))),
IF(CurveFitting!$N$9="1/SD²",IF(A1016="","",_xlfn.VAR.S(IF($B$1:$B$1002=A1016,$C$1:$C$1002))),
IF(CurveFitting!$N$9="None",IF(A1016&lt;&gt;"",1,""),"")))</f>
        <v/>
      </c>
      <c r="AA1016" t="str">
        <f t="shared" si="15"/>
        <v/>
      </c>
    </row>
    <row r="1017" spans="4:27" x14ac:dyDescent="0.25">
      <c r="D1017" t="str" cm="1">
        <f t="array" ref="D1017">IF(OR(CurveFitting!$N$9="1/y²",CurveFitting!$N$9="1/y"),
IF(A1017="","",AVERAGE(IF($B$1:$B$1002=A1017,ABS($C$1:$C$1002)))),
IF(CurveFitting!$N$9="1/SD²",IF(A1017="","",_xlfn.VAR.S(IF($B$1:$B$1002=A1017,$C$1:$C$1002))),
IF(CurveFitting!$N$9="None",IF(A1017&lt;&gt;"",1,""),"")))</f>
        <v/>
      </c>
      <c r="AA1017" t="str">
        <f t="shared" si="15"/>
        <v/>
      </c>
    </row>
    <row r="1018" spans="4:27" x14ac:dyDescent="0.25">
      <c r="D1018" t="str" cm="1">
        <f t="array" ref="D1018">IF(OR(CurveFitting!$N$9="1/y²",CurveFitting!$N$9="1/y"),
IF(A1018="","",AVERAGE(IF($B$1:$B$1002=A1018,ABS($C$1:$C$1002)))),
IF(CurveFitting!$N$9="1/SD²",IF(A1018="","",_xlfn.VAR.S(IF($B$1:$B$1002=A1018,$C$1:$C$1002))),
IF(CurveFitting!$N$9="None",IF(A1018&lt;&gt;"",1,""),"")))</f>
        <v/>
      </c>
      <c r="AA1018" t="str">
        <f t="shared" si="15"/>
        <v/>
      </c>
    </row>
    <row r="1019" spans="4:27" x14ac:dyDescent="0.25">
      <c r="D1019" t="str" cm="1">
        <f t="array" ref="D1019">IF(OR(CurveFitting!$N$9="1/y²",CurveFitting!$N$9="1/y"),
IF(A1019="","",AVERAGE(IF($B$1:$B$1002=A1019,ABS($C$1:$C$1002)))),
IF(CurveFitting!$N$9="1/SD²",IF(A1019="","",_xlfn.VAR.S(IF($B$1:$B$1002=A1019,$C$1:$C$1002))),
IF(CurveFitting!$N$9="None",IF(A1019&lt;&gt;"",1,""),"")))</f>
        <v/>
      </c>
      <c r="AA1019" t="str">
        <f t="shared" si="15"/>
        <v/>
      </c>
    </row>
    <row r="1020" spans="4:27" x14ac:dyDescent="0.25">
      <c r="D1020" t="str" cm="1">
        <f t="array" ref="D1020">IF(OR(CurveFitting!$N$9="1/y²",CurveFitting!$N$9="1/y"),
IF(A1020="","",AVERAGE(IF($B$1:$B$1002=A1020,ABS($C$1:$C$1002)))),
IF(CurveFitting!$N$9="1/SD²",IF(A1020="","",_xlfn.VAR.S(IF($B$1:$B$1002=A1020,$C$1:$C$1002))),
IF(CurveFitting!$N$9="None",IF(A1020&lt;&gt;"",1,""),"")))</f>
        <v/>
      </c>
      <c r="AA1020" t="str">
        <f t="shared" si="15"/>
        <v/>
      </c>
    </row>
    <row r="1021" spans="4:27" x14ac:dyDescent="0.25">
      <c r="D1021" t="str" cm="1">
        <f t="array" ref="D1021">IF(OR(CurveFitting!$N$9="1/y²",CurveFitting!$N$9="1/y"),
IF(A1021="","",AVERAGE(IF($B$1:$B$1002=A1021,ABS($C$1:$C$1002)))),
IF(CurveFitting!$N$9="1/SD²",IF(A1021="","",_xlfn.VAR.S(IF($B$1:$B$1002=A1021,$C$1:$C$1002))),
IF(CurveFitting!$N$9="None",IF(A1021&lt;&gt;"",1,""),"")))</f>
        <v/>
      </c>
      <c r="AA1021" t="str">
        <f t="shared" si="15"/>
        <v/>
      </c>
    </row>
    <row r="1022" spans="4:27" x14ac:dyDescent="0.25">
      <c r="D1022" t="str" cm="1">
        <f t="array" ref="D1022">IF(OR(CurveFitting!$N$9="1/y²",CurveFitting!$N$9="1/y"),
IF(A1022="","",AVERAGE(IF($B$1:$B$1002=A1022,ABS($C$1:$C$1002)))),
IF(CurveFitting!$N$9="1/SD²",IF(A1022="","",_xlfn.VAR.S(IF($B$1:$B$1002=A1022,$C$1:$C$1002))),
IF(CurveFitting!$N$9="None",IF(A1022&lt;&gt;"",1,""),"")))</f>
        <v/>
      </c>
      <c r="AA1022" t="str">
        <f t="shared" si="15"/>
        <v/>
      </c>
    </row>
    <row r="1023" spans="4:27" x14ac:dyDescent="0.25">
      <c r="D1023" t="str" cm="1">
        <f t="array" ref="D1023">IF(OR(CurveFitting!$N$9="1/y²",CurveFitting!$N$9="1/y"),
IF(A1023="","",AVERAGE(IF($B$1:$B$1002=A1023,ABS($C$1:$C$1002)))),
IF(CurveFitting!$N$9="1/SD²",IF(A1023="","",_xlfn.VAR.S(IF($B$1:$B$1002=A1023,$C$1:$C$1002))),
IF(CurveFitting!$N$9="None",IF(A1023&lt;&gt;"",1,""),"")))</f>
        <v/>
      </c>
      <c r="AA1023" t="str">
        <f t="shared" si="15"/>
        <v/>
      </c>
    </row>
    <row r="1024" spans="4:27" x14ac:dyDescent="0.25">
      <c r="D1024" t="str" cm="1">
        <f t="array" ref="D1024">IF(OR(CurveFitting!$N$9="1/y²",CurveFitting!$N$9="1/y"),
IF(A1024="","",AVERAGE(IF($B$1:$B$1002=A1024,ABS($C$1:$C$1002)))),
IF(CurveFitting!$N$9="1/SD²",IF(A1024="","",_xlfn.VAR.S(IF($B$1:$B$1002=A1024,$C$1:$C$1002))),
IF(CurveFitting!$N$9="None",IF(A1024&lt;&gt;"",1,""),"")))</f>
        <v/>
      </c>
      <c r="AA1024" t="str">
        <f t="shared" si="15"/>
        <v/>
      </c>
    </row>
    <row r="1025" spans="4:27" x14ac:dyDescent="0.25">
      <c r="D1025" t="str" cm="1">
        <f t="array" ref="D1025">IF(OR(CurveFitting!$N$9="1/y²",CurveFitting!$N$9="1/y"),
IF(A1025="","",AVERAGE(IF($B$1:$B$1002=A1025,ABS($C$1:$C$1002)))),
IF(CurveFitting!$N$9="1/SD²",IF(A1025="","",_xlfn.VAR.S(IF($B$1:$B$1002=A1025,$C$1:$C$1002))),
IF(CurveFitting!$N$9="None",IF(A1025&lt;&gt;"",1,""),"")))</f>
        <v/>
      </c>
      <c r="AA1025" t="str">
        <f t="shared" si="15"/>
        <v/>
      </c>
    </row>
    <row r="1026" spans="4:27" x14ac:dyDescent="0.25">
      <c r="D1026" t="str" cm="1">
        <f t="array" ref="D1026">IF(OR(CurveFitting!$N$9="1/y²",CurveFitting!$N$9="1/y"),
IF(A1026="","",AVERAGE(IF($B$1:$B$1002=A1026,ABS($C$1:$C$1002)))),
IF(CurveFitting!$N$9="1/SD²",IF(A1026="","",_xlfn.VAR.S(IF($B$1:$B$1002=A1026,$C$1:$C$1002))),
IF(CurveFitting!$N$9="None",IF(A1026&lt;&gt;"",1,""),"")))</f>
        <v/>
      </c>
      <c r="AA1026" t="str">
        <f t="shared" si="15"/>
        <v/>
      </c>
    </row>
    <row r="1027" spans="4:27" x14ac:dyDescent="0.25">
      <c r="D1027" t="str" cm="1">
        <f t="array" ref="D1027">IF(OR(CurveFitting!$N$9="1/y²",CurveFitting!$N$9="1/y"),
IF(A1027="","",AVERAGE(IF($B$1:$B$1002=A1027,ABS($C$1:$C$1002)))),
IF(CurveFitting!$N$9="1/SD²",IF(A1027="","",_xlfn.VAR.S(IF($B$1:$B$1002=A1027,$C$1:$C$1002))),
IF(CurveFitting!$N$9="None",IF(A1027&lt;&gt;"",1,""),"")))</f>
        <v/>
      </c>
      <c r="AA1027" t="str">
        <f t="shared" si="15"/>
        <v/>
      </c>
    </row>
    <row r="1028" spans="4:27" x14ac:dyDescent="0.25">
      <c r="D1028" t="str" cm="1">
        <f t="array" ref="D1028">IF(OR(CurveFitting!$N$9="1/y²",CurveFitting!$N$9="1/y"),
IF(A1028="","",AVERAGE(IF($B$1:$B$1002=A1028,ABS($C$1:$C$1002)))),
IF(CurveFitting!$N$9="1/SD²",IF(A1028="","",_xlfn.VAR.S(IF($B$1:$B$1002=A1028,$C$1:$C$1002))),
IF(CurveFitting!$N$9="None",IF(A1028&lt;&gt;"",1,""),"")))</f>
        <v/>
      </c>
      <c r="AA1028" t="str">
        <f t="shared" ref="AA1028:AA1033" si="16">IF(E1028="","",SUM(E1028:Z1028))</f>
        <v/>
      </c>
    </row>
    <row r="1029" spans="4:27" x14ac:dyDescent="0.25">
      <c r="D1029" t="str" cm="1">
        <f t="array" ref="D1029">IF(OR(CurveFitting!$N$9="1/y²",CurveFitting!$N$9="1/y"),
IF(A1029="","",AVERAGE(IF($B$1:$B$1002=A1029,ABS($C$1:$C$1002)))),
IF(CurveFitting!$N$9="1/SD²",IF(A1029="","",_xlfn.VAR.S(IF($B$1:$B$1002=A1029,$C$1:$C$1002))),
IF(CurveFitting!$N$9="None",IF(A1029&lt;&gt;"",1,""),"")))</f>
        <v/>
      </c>
      <c r="AA1029" t="str">
        <f t="shared" si="16"/>
        <v/>
      </c>
    </row>
    <row r="1030" spans="4:27" x14ac:dyDescent="0.25">
      <c r="D1030" t="str" cm="1">
        <f t="array" ref="D1030">IF(OR(CurveFitting!$N$9="1/y²",CurveFitting!$N$9="1/y"),
IF(A1030="","",AVERAGE(IF($B$1:$B$1002=A1030,ABS($C$1:$C$1002)))),
IF(CurveFitting!$N$9="1/SD²",IF(A1030="","",_xlfn.VAR.S(IF($B$1:$B$1002=A1030,$C$1:$C$1002))),
IF(CurveFitting!$N$9="None",IF(A1030&lt;&gt;"",1,""),"")))</f>
        <v/>
      </c>
      <c r="AA1030" t="str">
        <f t="shared" si="16"/>
        <v/>
      </c>
    </row>
    <row r="1031" spans="4:27" x14ac:dyDescent="0.25">
      <c r="D1031" t="str" cm="1">
        <f t="array" ref="D1031">IF(OR(CurveFitting!$N$9="1/y²",CurveFitting!$N$9="1/y"),
IF(A1031="","",AVERAGE(IF($B$1:$B$1002=A1031,ABS($C$1:$C$1002)))),
IF(CurveFitting!$N$9="1/SD²",IF(A1031="","",_xlfn.VAR.S(IF($B$1:$B$1002=A1031,$C$1:$C$1002))),
IF(CurveFitting!$N$9="None",IF(A1031&lt;&gt;"",1,""),"")))</f>
        <v/>
      </c>
      <c r="AA1031" t="str">
        <f t="shared" si="16"/>
        <v/>
      </c>
    </row>
    <row r="1032" spans="4:27" x14ac:dyDescent="0.25">
      <c r="D1032" t="str" cm="1">
        <f t="array" ref="D1032">IF(OR(CurveFitting!$N$9="1/y²",CurveFitting!$N$9="1/y"),
IF(A1032="","",AVERAGE(IF($B$1:$B$1002=A1032,ABS($C$1:$C$1002)))),
IF(CurveFitting!$N$9="1/SD²",IF(A1032="","",_xlfn.VAR.S(IF($B$1:$B$1002=A1032,$C$1:$C$1002))),
IF(CurveFitting!$N$9="None",IF(A1032&lt;&gt;"",1,""),"")))</f>
        <v/>
      </c>
      <c r="AA1032" t="str">
        <f t="shared" si="16"/>
        <v/>
      </c>
    </row>
    <row r="1033" spans="4:27" x14ac:dyDescent="0.25">
      <c r="D1033" t="str" cm="1">
        <f t="array" ref="D1033">IF(OR(CurveFitting!$N$9="1/y²",CurveFitting!$N$9="1/y"),
IF(A1033="","",AVERAGE(IF($B$1:$B$1002=A1033,ABS($C$1:$C$1002)))),
IF(CurveFitting!$N$9="1/SD²",IF(A1033="","",_xlfn.VAR.S(IF($B$1:$B$1002=A1033,$C$1:$C$1002))),
IF(CurveFitting!$N$9="None",IF(A1033&lt;&gt;"",1,""),"")))</f>
        <v/>
      </c>
      <c r="AA1033" t="str">
        <f t="shared" si="16"/>
        <v/>
      </c>
    </row>
    <row r="1034" spans="4:27" x14ac:dyDescent="0.25">
      <c r="D1034" t="str" cm="1">
        <f t="array" ref="D1034">IF(OR(CurveFitting!$N$9="1/y²",CurveFitting!$N$9="1/y"),
IF(A1034="","",AVERAGE(IF($B$1:$B$1002=A1034,ABS($C$1:$C$1002)))),
IF(CurveFitting!$N$9="1/SD²",IF(A1034="","",_xlfn.VAR.S(IF($B$1:$B$1002=A1034,$C$1:$C$1002))),
IF(CurveFitting!$N$9="None",IF(A1034&lt;&gt;"",1,""),"")))</f>
        <v/>
      </c>
    </row>
    <row r="1035" spans="4:27" x14ac:dyDescent="0.25">
      <c r="D1035" t="str" cm="1">
        <f t="array" ref="D1035">IF(OR(CurveFitting!$N$9="1/y²",CurveFitting!$N$9="1/y"),
IF(A1035="","",AVERAGE(IF($B$1:$B$1002=A1035,ABS($C$1:$C$1002)))),
IF(CurveFitting!$N$9="1/SD²",IF(A1035="","",_xlfn.VAR.S(IF($B$1:$B$1002=A1035,$C$1:$C$1002))),
IF(CurveFitting!$N$9="None",IF(A1035&lt;&gt;"",1,""),"")))</f>
        <v/>
      </c>
    </row>
    <row r="1036" spans="4:27" x14ac:dyDescent="0.25">
      <c r="D1036" t="str" cm="1">
        <f t="array" ref="D1036">IF(OR(CurveFitting!$N$9="1/y²",CurveFitting!$N$9="1/y"),
IF(A1036="","",AVERAGE(IF($B$1:$B$1002=A1036,ABS($C$1:$C$1002)))),
IF(CurveFitting!$N$9="1/SD²",IF(A1036="","",_xlfn.VAR.S(IF($B$1:$B$1002=A1036,$C$1:$C$1002))),
IF(CurveFitting!$N$9="None",IF(A1036&lt;&gt;"",1,""),"")))</f>
        <v/>
      </c>
    </row>
    <row r="1037" spans="4:27" x14ac:dyDescent="0.25">
      <c r="D1037" t="str" cm="1">
        <f t="array" ref="D1037">IF(OR(CurveFitting!$N$9="1/y²",CurveFitting!$N$9="1/y"),
IF(A1037="","",AVERAGE(IF($B$1:$B$1002=A1037,ABS($C$1:$C$1002)))),
IF(CurveFitting!$N$9="1/SD²",IF(A1037="","",_xlfn.VAR.S(IF($B$1:$B$1002=A1037,$C$1:$C$1002))),
IF(CurveFitting!$N$9="None",IF(A1037&lt;&gt;"",1,""),"")))</f>
        <v/>
      </c>
    </row>
    <row r="1038" spans="4:27" x14ac:dyDescent="0.25">
      <c r="D1038" t="str" cm="1">
        <f t="array" ref="D1038">IF(OR(CurveFitting!$N$9="1/y²",CurveFitting!$N$9="1/y"),
IF(A1038="","",AVERAGE(IF($B$1:$B$1002=A1038,ABS($C$1:$C$1002)))),
IF(CurveFitting!$N$9="1/SD²",IF(A1038="","",_xlfn.VAR.S(IF($B$1:$B$1002=A1038,$C$1:$C$1002))),
IF(CurveFitting!$N$9="None",IF(A1038&lt;&gt;"",1,""),"")))</f>
        <v/>
      </c>
    </row>
    <row r="1039" spans="4:27" x14ac:dyDescent="0.25">
      <c r="D1039" t="str" cm="1">
        <f t="array" ref="D1039">IF(OR(CurveFitting!$N$9="1/y²",CurveFitting!$N$9="1/y"),
IF(A1039="","",AVERAGE(IF($B$1:$B$1002=A1039,ABS($C$1:$C$1002)))),
IF(CurveFitting!$N$9="1/SD²",IF(A1039="","",_xlfn.VAR.S(IF($B$1:$B$1002=A1039,$C$1:$C$1002))),
IF(CurveFitting!$N$9="None",IF(A1039&lt;&gt;"",1,""),"")))</f>
        <v/>
      </c>
    </row>
    <row r="1040" spans="4:27" x14ac:dyDescent="0.25">
      <c r="D1040" t="str" cm="1">
        <f t="array" ref="D1040">IF(OR(CurveFitting!$N$9="1/y²",CurveFitting!$N$9="1/y"),
IF(A1040="","",AVERAGE(IF($B$1:$B$1002=A1040,ABS($C$1:$C$1002)))),
IF(CurveFitting!$N$9="1/SD²",IF(A1040="","",_xlfn.VAR.S(IF($B$1:$B$1002=A1040,$C$1:$C$1002))),
IF(CurveFitting!$N$9="None",IF(A1040&lt;&gt;"",1,""),"")))</f>
        <v/>
      </c>
    </row>
    <row r="1041" spans="4:4" x14ac:dyDescent="0.25">
      <c r="D1041" t="str" cm="1">
        <f t="array" ref="D1041">IF(OR(CurveFitting!$N$9="1/y²",CurveFitting!$N$9="1/y"),
IF(A1041="","",AVERAGE(IF($B$1:$B$1002=A1041,ABS($C$1:$C$1002)))),
IF(CurveFitting!$N$9="1/SD²",IF(A1041="","",_xlfn.VAR.S(IF($B$1:$B$1002=A1041,$C$1:$C$1002))),
IF(CurveFitting!$N$9="None",IF(A1041&lt;&gt;"",1,""),"")))</f>
        <v/>
      </c>
    </row>
    <row r="1042" spans="4:4" x14ac:dyDescent="0.25">
      <c r="D1042" t="str" cm="1">
        <f t="array" ref="D1042">IF(OR(CurveFitting!$N$9="1/y²",CurveFitting!$N$9="1/y"),
IF(A1042="","",AVERAGE(IF($B$1:$B$1002=A1042,ABS($C$1:$C$1002)))),
IF(CurveFitting!$N$9="1/SD²",IF(A1042="","",_xlfn.VAR.S(IF($B$1:$B$1002=A1042,$C$1:$C$1002))),
IF(CurveFitting!$N$9="None",IF(A1042&lt;&gt;"",1,""),"")))</f>
        <v/>
      </c>
    </row>
    <row r="1043" spans="4:4" x14ac:dyDescent="0.25">
      <c r="D1043" t="str" cm="1">
        <f t="array" ref="D1043">IF(OR(CurveFitting!$N$9="1/y²",CurveFitting!$N$9="1/y"),
IF(A1043="","",AVERAGE(IF($B$1:$B$1002=A1043,ABS($C$1:$C$1002)))),
IF(CurveFitting!$N$9="1/SD²",IF(A1043="","",_xlfn.VAR.S(IF($B$1:$B$1002=A1043,$C$1:$C$1002))),
IF(CurveFitting!$N$9="None",IF(A1043&lt;&gt;"",1,""),"")))</f>
        <v/>
      </c>
    </row>
    <row r="1044" spans="4:4" x14ac:dyDescent="0.25">
      <c r="D1044" t="str" cm="1">
        <f t="array" ref="D1044">IF(OR(CurveFitting!$N$9="1/y²",CurveFitting!$N$9="1/y"),
IF(A1044="","",AVERAGE(IF($B$1:$B$1002=A1044,ABS($C$1:$C$1002)))),
IF(CurveFitting!$N$9="1/SD²",IF(A1044="","",_xlfn.VAR.S(IF($B$1:$B$1002=A1044,$C$1:$C$1002))),
IF(CurveFitting!$N$9="None",IF(A1044&lt;&gt;"",1,""),"")))</f>
        <v/>
      </c>
    </row>
    <row r="1045" spans="4:4" x14ac:dyDescent="0.25">
      <c r="D1045" t="str" cm="1">
        <f t="array" ref="D1045">IF(OR(CurveFitting!$N$9="1/y²",CurveFitting!$N$9="1/y"),
IF(A1045="","",AVERAGE(IF($B$1:$B$1002=A1045,ABS($C$1:$C$1002)))),
IF(CurveFitting!$N$9="1/SD²",IF(A1045="","",_xlfn.VAR.S(IF($B$1:$B$1002=A1045,$C$1:$C$1002))),
IF(CurveFitting!$N$9="None",IF(A1045&lt;&gt;"",1,""),"")))</f>
        <v/>
      </c>
    </row>
    <row r="1046" spans="4:4" x14ac:dyDescent="0.25">
      <c r="D1046" t="str" cm="1">
        <f t="array" ref="D1046">IF(OR(CurveFitting!$N$9="1/y²",CurveFitting!$N$9="1/y"),
IF(A1046="","",AVERAGE(IF($B$1:$B$1002=A1046,ABS($C$1:$C$1002)))),
IF(CurveFitting!$N$9="1/SD²",IF(A1046="","",_xlfn.VAR.S(IF($B$1:$B$1002=A1046,$C$1:$C$1002))),
IF(CurveFitting!$N$9="None",IF(A1046&lt;&gt;"",1,""),"")))</f>
        <v/>
      </c>
    </row>
    <row r="1047" spans="4:4" x14ac:dyDescent="0.25">
      <c r="D1047" t="str" cm="1">
        <f t="array" ref="D1047">IF(OR(CurveFitting!$N$9="1/y²",CurveFitting!$N$9="1/y"),
IF(A1047="","",AVERAGE(IF($B$1:$B$1002=A1047,ABS($C$1:$C$1002)))),
IF(CurveFitting!$N$9="1/SD²",IF(A1047="","",_xlfn.VAR.S(IF($B$1:$B$1002=A1047,$C$1:$C$1002))),
IF(CurveFitting!$N$9="None",IF(A1047&lt;&gt;"",1,""),"")))</f>
        <v/>
      </c>
    </row>
    <row r="1048" spans="4:4" x14ac:dyDescent="0.25">
      <c r="D1048" t="str" cm="1">
        <f t="array" ref="D1048">IF(OR(CurveFitting!$N$9="1/y²",CurveFitting!$N$9="1/y"),
IF(A1048="","",AVERAGE(IF($B$1:$B$1002=A1048,ABS($C$1:$C$1002)))),
IF(CurveFitting!$N$9="1/SD²",IF(A1048="","",_xlfn.VAR.S(IF($B$1:$B$1002=A1048,$C$1:$C$1002))),
IF(CurveFitting!$N$9="None",IF(A1048&lt;&gt;"",1,""),"")))</f>
        <v/>
      </c>
    </row>
    <row r="1049" spans="4:4" x14ac:dyDescent="0.25">
      <c r="D1049" t="str" cm="1">
        <f t="array" ref="D1049">IF(OR(CurveFitting!$N$9="1/y²",CurveFitting!$N$9="1/y"),
IF(A1049="","",AVERAGE(IF($B$1:$B$1002=A1049,ABS($C$1:$C$1002)))),
IF(CurveFitting!$N$9="1/SD²",IF(A1049="","",_xlfn.VAR.S(IF($B$1:$B$1002=A1049,$C$1:$C$1002))),
IF(CurveFitting!$N$9="None",IF(A1049&lt;&gt;"",1,""),"")))</f>
        <v/>
      </c>
    </row>
    <row r="1050" spans="4:4" x14ac:dyDescent="0.25">
      <c r="D1050" t="str" cm="1">
        <f t="array" ref="D1050">IF(OR(CurveFitting!$N$9="1/y²",CurveFitting!$N$9="1/y"),
IF(A1050="","",AVERAGE(IF($B$1:$B$1002=A1050,ABS($C$1:$C$1002)))),
IF(CurveFitting!$N$9="1/SD²",IF(A1050="","",_xlfn.VAR.S(IF($B$1:$B$1002=A1050,$C$1:$C$1002))),
IF(CurveFitting!$N$9="None",IF(A1050&lt;&gt;"",1,""),"")))</f>
        <v/>
      </c>
    </row>
    <row r="1051" spans="4:4" x14ac:dyDescent="0.25">
      <c r="D1051" t="str" cm="1">
        <f t="array" ref="D1051">IF(OR(CurveFitting!$N$9="1/y²",CurveFitting!$N$9="1/y"),
IF(A1051="","",AVERAGE(IF($B$1:$B$1002=A1051,ABS($C$1:$C$1002)))),
IF(CurveFitting!$N$9="1/SD²",IF(A1051="","",_xlfn.VAR.S(IF($B$1:$B$1002=A1051,$C$1:$C$1002))),
IF(CurveFitting!$N$9="None",IF(A1051&lt;&gt;"",1,""),"")))</f>
        <v/>
      </c>
    </row>
    <row r="1052" spans="4:4" x14ac:dyDescent="0.25">
      <c r="D1052" t="str" cm="1">
        <f t="array" ref="D1052">IF(OR(CurveFitting!$N$9="1/y²",CurveFitting!$N$9="1/y"),
IF(A1052="","",AVERAGE(IF($B$1:$B$1002=A1052,ABS($C$1:$C$1002)))),
IF(CurveFitting!$N$9="1/SD²",IF(A1052="","",_xlfn.VAR.S(IF($B$1:$B$1002=A1052,$C$1:$C$1002))),
IF(CurveFitting!$N$9="None",IF(A1052&lt;&gt;"",1,""),"")))</f>
        <v/>
      </c>
    </row>
    <row r="1053" spans="4:4" x14ac:dyDescent="0.25">
      <c r="D1053" t="str" cm="1">
        <f t="array" ref="D1053">IF(OR(CurveFitting!$N$9="1/y²",CurveFitting!$N$9="1/y"),
IF(A1053="","",AVERAGE(IF($B$1:$B$1002=A1053,ABS($C$1:$C$1002)))),
IF(CurveFitting!$N$9="1/SD²",IF(A1053="","",_xlfn.VAR.S(IF($B$1:$B$1002=A1053,$C$1:$C$1002))),
IF(CurveFitting!$N$9="None",IF(A1053&lt;&gt;"",1,""),"")))</f>
        <v/>
      </c>
    </row>
    <row r="1054" spans="4:4" x14ac:dyDescent="0.25">
      <c r="D1054" t="str" cm="1">
        <f t="array" ref="D1054">IF(OR(CurveFitting!$N$9="1/y²",CurveFitting!$N$9="1/y"),
IF(A1054="","",AVERAGE(IF($B$1:$B$1002=A1054,ABS($C$1:$C$1002)))),
IF(CurveFitting!$N$9="1/SD²",IF(A1054="","",_xlfn.VAR.S(IF($B$1:$B$1002=A1054,$C$1:$C$1002))),
IF(CurveFitting!$N$9="None",IF(A1054&lt;&gt;"",1,""),"")))</f>
        <v/>
      </c>
    </row>
    <row r="1055" spans="4:4" x14ac:dyDescent="0.25">
      <c r="D1055" t="str" cm="1">
        <f t="array" ref="D1055">IF(OR(CurveFitting!$N$9="1/y²",CurveFitting!$N$9="1/y"),
IF(A1055="","",AVERAGE(IF($B$1:$B$1002=A1055,ABS($C$1:$C$1002)))),
IF(CurveFitting!$N$9="1/SD²",IF(A1055="","",_xlfn.VAR.S(IF($B$1:$B$1002=A1055,$C$1:$C$1002))),
IF(CurveFitting!$N$9="None",IF(A1055&lt;&gt;"",1,""),"")))</f>
        <v/>
      </c>
    </row>
    <row r="1056" spans="4:4" x14ac:dyDescent="0.25">
      <c r="D1056" t="str" cm="1">
        <f t="array" ref="D1056">IF(OR(CurveFitting!$N$9="1/y²",CurveFitting!$N$9="1/y"),
IF(A1056="","",AVERAGE(IF($B$1:$B$1002=A1056,ABS($C$1:$C$1002)))),
IF(CurveFitting!$N$9="1/SD²",IF(A1056="","",_xlfn.VAR.S(IF($B$1:$B$1002=A1056,$C$1:$C$1002))),
IF(CurveFitting!$N$9="None",IF(A1056&lt;&gt;"",1,""),"")))</f>
        <v/>
      </c>
    </row>
    <row r="1057" spans="4:4" x14ac:dyDescent="0.25">
      <c r="D1057" t="str" cm="1">
        <f t="array" ref="D1057">IF(OR(CurveFitting!$N$9="1/y²",CurveFitting!$N$9="1/y"),
IF(A1057="","",AVERAGE(IF($B$1:$B$1002=A1057,ABS($C$1:$C$1002)))),
IF(CurveFitting!$N$9="1/SD²",IF(A1057="","",_xlfn.VAR.S(IF($B$1:$B$1002=A1057,$C$1:$C$1002))),
IF(CurveFitting!$N$9="None",IF(A1057&lt;&gt;"",1,""),"")))</f>
        <v/>
      </c>
    </row>
    <row r="1058" spans="4:4" x14ac:dyDescent="0.25">
      <c r="D1058" t="str" cm="1">
        <f t="array" ref="D1058">IF(OR(CurveFitting!$N$9="1/y²",CurveFitting!$N$9="1/y"),
IF(A1058="","",AVERAGE(IF($B$1:$B$1002=A1058,ABS($C$1:$C$1002)))),
IF(CurveFitting!$N$9="1/SD²",IF(A1058="","",_xlfn.VAR.S(IF($B$1:$B$1002=A1058,$C$1:$C$1002))),
IF(CurveFitting!$N$9="None",IF(A1058&lt;&gt;"",1,""),"")))</f>
        <v/>
      </c>
    </row>
    <row r="1059" spans="4:4" x14ac:dyDescent="0.25">
      <c r="D1059" t="str" cm="1">
        <f t="array" ref="D1059">IF(OR(CurveFitting!$N$9="1/y²",CurveFitting!$N$9="1/y"),
IF(A1059="","",AVERAGE(IF($B$1:$B$1002=A1059,ABS($C$1:$C$1002)))),
IF(CurveFitting!$N$9="1/SD²",IF(A1059="","",_xlfn.VAR.S(IF($B$1:$B$1002=A1059,$C$1:$C$1002))),
IF(CurveFitting!$N$9="None",IF(A1059&lt;&gt;"",1,""),"")))</f>
        <v/>
      </c>
    </row>
    <row r="1060" spans="4:4" x14ac:dyDescent="0.25">
      <c r="D1060" t="str" cm="1">
        <f t="array" ref="D1060">IF(OR(CurveFitting!$N$9="1/y²",CurveFitting!$N$9="1/y"),
IF(A1060="","",AVERAGE(IF($B$1:$B$1002=A1060,ABS($C$1:$C$1002)))),
IF(CurveFitting!$N$9="1/SD²",IF(A1060="","",_xlfn.VAR.S(IF($B$1:$B$1002=A1060,$C$1:$C$1002))),
IF(CurveFitting!$N$9="None",IF(A1060&lt;&gt;"",1,""),"")))</f>
        <v/>
      </c>
    </row>
    <row r="1061" spans="4:4" x14ac:dyDescent="0.25">
      <c r="D1061" t="str" cm="1">
        <f t="array" ref="D1061">IF(OR(CurveFitting!$N$9="1/y²",CurveFitting!$N$9="1/y"),
IF(A1061="","",AVERAGE(IF($B$1:$B$1002=A1061,ABS($C$1:$C$1002)))),
IF(CurveFitting!$N$9="1/SD²",IF(A1061="","",_xlfn.VAR.S(IF($B$1:$B$1002=A1061,$C$1:$C$1002))),
IF(CurveFitting!$N$9="None",IF(A1061&lt;&gt;"",1,""),"")))</f>
        <v/>
      </c>
    </row>
    <row r="1062" spans="4:4" x14ac:dyDescent="0.25">
      <c r="D1062" t="str" cm="1">
        <f t="array" ref="D1062">IF(OR(CurveFitting!$N$9="1/y²",CurveFitting!$N$9="1/y"),
IF(A1062="","",AVERAGE(IF($B$1:$B$1002=A1062,ABS($C$1:$C$1002)))),
IF(CurveFitting!$N$9="1/SD²",IF(A1062="","",_xlfn.VAR.S(IF($B$1:$B$1002=A1062,$C$1:$C$1002))),
IF(CurveFitting!$N$9="None",IF(A1062&lt;&gt;"",1,""),"")))</f>
        <v/>
      </c>
    </row>
    <row r="1063" spans="4:4" x14ac:dyDescent="0.25">
      <c r="D1063" t="str" cm="1">
        <f t="array" ref="D1063">IF(OR(CurveFitting!$N$9="1/y²",CurveFitting!$N$9="1/y"),
IF(A1063="","",AVERAGE(IF($B$1:$B$1002=A1063,ABS($C$1:$C$1002)))),
IF(CurveFitting!$N$9="1/SD²",IF(A1063="","",_xlfn.VAR.S(IF($B$1:$B$1002=A1063,$C$1:$C$1002))),
IF(CurveFitting!$N$9="None",IF(A1063&lt;&gt;"",1,""),"")))</f>
        <v/>
      </c>
    </row>
    <row r="1064" spans="4:4" x14ac:dyDescent="0.25">
      <c r="D1064" t="str" cm="1">
        <f t="array" ref="D1064">IF(OR(CurveFitting!$N$9="1/y²",CurveFitting!$N$9="1/y"),
IF(A1064="","",AVERAGE(IF($B$1:$B$1002=A1064,ABS($C$1:$C$1002)))),
IF(CurveFitting!$N$9="1/SD²",IF(A1064="","",_xlfn.VAR.S(IF($B$1:$B$1002=A1064,$C$1:$C$1002))),
IF(CurveFitting!$N$9="None",IF(A1064&lt;&gt;"",1,""),"")))</f>
        <v/>
      </c>
    </row>
    <row r="1065" spans="4:4" x14ac:dyDescent="0.25">
      <c r="D1065" t="str" cm="1">
        <f t="array" ref="D1065">IF(OR(CurveFitting!$N$9="1/y²",CurveFitting!$N$9="1/y"),
IF(A1065="","",AVERAGE(IF($B$1:$B$1002=A1065,ABS($C$1:$C$1002)))),
IF(CurveFitting!$N$9="1/SD²",IF(A1065="","",_xlfn.VAR.S(IF($B$1:$B$1002=A1065,$C$1:$C$1002))),
IF(CurveFitting!$N$9="None",IF(A1065&lt;&gt;"",1,""),"")))</f>
        <v/>
      </c>
    </row>
    <row r="1066" spans="4:4" x14ac:dyDescent="0.25">
      <c r="D1066" t="str" cm="1">
        <f t="array" ref="D1066">IF(OR(CurveFitting!$N$9="1/y²",CurveFitting!$N$9="1/y"),
IF(A1066="","",AVERAGE(IF($B$1:$B$1002=A1066,ABS($C$1:$C$1002)))),
IF(CurveFitting!$N$9="1/SD²",IF(A1066="","",_xlfn.VAR.S(IF($B$1:$B$1002=A1066,$C$1:$C$1002))),
IF(CurveFitting!$N$9="None",IF(A1066&lt;&gt;"",1,""),"")))</f>
        <v/>
      </c>
    </row>
    <row r="1067" spans="4:4" x14ac:dyDescent="0.25">
      <c r="D1067" t="str" cm="1">
        <f t="array" ref="D1067">IF(OR(CurveFitting!$N$9="1/y²",CurveFitting!$N$9="1/y"),
IF(A1067="","",AVERAGE(IF($B$1:$B$1002=A1067,ABS($C$1:$C$1002)))),
IF(CurveFitting!$N$9="1/SD²",IF(A1067="","",_xlfn.VAR.S(IF($B$1:$B$1002=A1067,$C$1:$C$1002))),
IF(CurveFitting!$N$9="None",IF(A1067&lt;&gt;"",1,""),"")))</f>
        <v/>
      </c>
    </row>
    <row r="1068" spans="4:4" x14ac:dyDescent="0.25">
      <c r="D1068" t="str" cm="1">
        <f t="array" ref="D1068">IF(OR(CurveFitting!$N$9="1/y²",CurveFitting!$N$9="1/y"),
IF(A1068="","",AVERAGE(IF($B$1:$B$1002=A1068,ABS($C$1:$C$1002)))),
IF(CurveFitting!$N$9="1/SD²",IF(A1068="","",_xlfn.VAR.S(IF($B$1:$B$1002=A1068,$C$1:$C$1002))),
IF(CurveFitting!$N$9="None",IF(A1068&lt;&gt;"",1,""),"")))</f>
        <v/>
      </c>
    </row>
    <row r="1069" spans="4:4" x14ac:dyDescent="0.25">
      <c r="D1069" t="str" cm="1">
        <f t="array" ref="D1069">IF(OR(CurveFitting!$N$9="1/y²",CurveFitting!$N$9="1/y"),
IF(A1069="","",AVERAGE(IF($B$1:$B$1002=A1069,ABS($C$1:$C$1002)))),
IF(CurveFitting!$N$9="1/SD²",IF(A1069="","",_xlfn.VAR.S(IF($B$1:$B$1002=A1069,$C$1:$C$1002))),
IF(CurveFitting!$N$9="None",IF(A1069&lt;&gt;"",1,""),"")))</f>
        <v/>
      </c>
    </row>
    <row r="1070" spans="4:4" x14ac:dyDescent="0.25">
      <c r="D1070" t="str" cm="1">
        <f t="array" ref="D1070">IF(OR(CurveFitting!$N$9="1/y²",CurveFitting!$N$9="1/y"),
IF(A1070="","",AVERAGE(IF($B$1:$B$1002=A1070,ABS($C$1:$C$1002)))),
IF(CurveFitting!$N$9="1/SD²",IF(A1070="","",_xlfn.VAR.S(IF($B$1:$B$1002=A1070,$C$1:$C$1002))),
IF(CurveFitting!$N$9="None",IF(A1070&lt;&gt;"",1,""),"")))</f>
        <v/>
      </c>
    </row>
    <row r="1071" spans="4:4" x14ac:dyDescent="0.25">
      <c r="D1071" t="str" cm="1">
        <f t="array" ref="D1071">IF(OR(CurveFitting!$N$9="1/y²",CurveFitting!$N$9="1/y"),
IF(A1071="","",AVERAGE(IF($B$1:$B$1002=A1071,ABS($C$1:$C$1002)))),
IF(CurveFitting!$N$9="1/SD²",IF(A1071="","",_xlfn.VAR.S(IF($B$1:$B$1002=A1071,$C$1:$C$1002))),
IF(CurveFitting!$N$9="None",IF(A1071&lt;&gt;"",1,""),"")))</f>
        <v/>
      </c>
    </row>
    <row r="1072" spans="4:4" x14ac:dyDescent="0.25">
      <c r="D1072" t="str" cm="1">
        <f t="array" ref="D1072">IF(OR(CurveFitting!$N$9="1/y²",CurveFitting!$N$9="1/y"),
IF(A1072="","",AVERAGE(IF($B$1:$B$1002=A1072,ABS($C$1:$C$1002)))),
IF(CurveFitting!$N$9="1/SD²",IF(A1072="","",_xlfn.VAR.S(IF($B$1:$B$1002=A1072,$C$1:$C$1002))),
IF(CurveFitting!$N$9="None",IF(A1072&lt;&gt;"",1,""),"")))</f>
        <v/>
      </c>
    </row>
    <row r="1073" spans="4:4" x14ac:dyDescent="0.25">
      <c r="D1073" t="str" cm="1">
        <f t="array" ref="D1073">IF(OR(CurveFitting!$N$9="1/y²",CurveFitting!$N$9="1/y"),
IF(A1073="","",AVERAGE(IF($B$1:$B$1002=A1073,ABS($C$1:$C$1002)))),
IF(CurveFitting!$N$9="1/SD²",IF(A1073="","",_xlfn.VAR.S(IF($B$1:$B$1002=A1073,$C$1:$C$1002))),
IF(CurveFitting!$N$9="None",IF(A1073&lt;&gt;"",1,""),"")))</f>
        <v/>
      </c>
    </row>
    <row r="1074" spans="4:4" x14ac:dyDescent="0.25">
      <c r="D1074" t="str" cm="1">
        <f t="array" ref="D1074">IF(OR(CurveFitting!$N$9="1/y²",CurveFitting!$N$9="1/y"),
IF(A1074="","",AVERAGE(IF($B$1:$B$1002=A1074,ABS($C$1:$C$1002)))),
IF(CurveFitting!$N$9="1/SD²",IF(A1074="","",_xlfn.VAR.S(IF($B$1:$B$1002=A1074,$C$1:$C$1002))),
IF(CurveFitting!$N$9="None",IF(A1074&lt;&gt;"",1,""),"")))</f>
        <v/>
      </c>
    </row>
    <row r="1075" spans="4:4" x14ac:dyDescent="0.25">
      <c r="D1075" t="str" cm="1">
        <f t="array" ref="D1075">IF(OR(CurveFitting!$N$9="1/y²",CurveFitting!$N$9="1/y"),
IF(A1075="","",AVERAGE(IF($B$1:$B$1002=A1075,ABS($C$1:$C$1002)))),
IF(CurveFitting!$N$9="1/SD²",IF(A1075="","",_xlfn.VAR.S(IF($B$1:$B$1002=A1075,$C$1:$C$1002))),
IF(CurveFitting!$N$9="None",IF(A1075&lt;&gt;"",1,""),"")))</f>
        <v/>
      </c>
    </row>
    <row r="1076" spans="4:4" x14ac:dyDescent="0.25">
      <c r="D1076" t="str" cm="1">
        <f t="array" ref="D1076">IF(OR(CurveFitting!$N$9="1/y²",CurveFitting!$N$9="1/y"),
IF(A1076="","",AVERAGE(IF($B$1:$B$1002=A1076,ABS($C$1:$C$1002)))),
IF(CurveFitting!$N$9="1/SD²",IF(A1076="","",_xlfn.VAR.S(IF($B$1:$B$1002=A1076,$C$1:$C$1002))),
IF(CurveFitting!$N$9="None",IF(A1076&lt;&gt;"",1,""),"")))</f>
        <v/>
      </c>
    </row>
    <row r="1077" spans="4:4" x14ac:dyDescent="0.25">
      <c r="D1077" t="str" cm="1">
        <f t="array" ref="D1077">IF(OR(CurveFitting!$N$9="1/y²",CurveFitting!$N$9="1/y"),
IF(A1077="","",AVERAGE(IF($B$1:$B$1002=A1077,ABS($C$1:$C$1002)))),
IF(CurveFitting!$N$9="1/SD²",IF(A1077="","",_xlfn.VAR.S(IF($B$1:$B$1002=A1077,$C$1:$C$1002))),
IF(CurveFitting!$N$9="None",IF(A1077&lt;&gt;"",1,""),"")))</f>
        <v/>
      </c>
    </row>
    <row r="1078" spans="4:4" x14ac:dyDescent="0.25">
      <c r="D1078" t="str" cm="1">
        <f t="array" ref="D1078">IF(OR(CurveFitting!$N$9="1/y²",CurveFitting!$N$9="1/y"),
IF(A1078="","",AVERAGE(IF($B$1:$B$1002=A1078,ABS($C$1:$C$1002)))),
IF(CurveFitting!$N$9="1/SD²",IF(A1078="","",_xlfn.VAR.S(IF($B$1:$B$1002=A1078,$C$1:$C$1002))),
IF(CurveFitting!$N$9="None",IF(A1078&lt;&gt;"",1,""),"")))</f>
        <v/>
      </c>
    </row>
    <row r="1079" spans="4:4" x14ac:dyDescent="0.25">
      <c r="D1079" t="str" cm="1">
        <f t="array" ref="D1079">IF(OR(CurveFitting!$N$9="1/y²",CurveFitting!$N$9="1/y"),
IF(A1079="","",AVERAGE(IF($B$1:$B$1002=A1079,ABS($C$1:$C$1002)))),
IF(CurveFitting!$N$9="1/SD²",IF(A1079="","",_xlfn.VAR.S(IF($B$1:$B$1002=A1079,$C$1:$C$1002))),
IF(CurveFitting!$N$9="None",IF(A1079&lt;&gt;"",1,""),"")))</f>
        <v/>
      </c>
    </row>
    <row r="1080" spans="4:4" x14ac:dyDescent="0.25">
      <c r="D1080" t="str" cm="1">
        <f t="array" ref="D1080">IF(OR(CurveFitting!$N$9="1/y²",CurveFitting!$N$9="1/y"),
IF(A1080="","",AVERAGE(IF($B$1:$B$1002=A1080,ABS($C$1:$C$1002)))),
IF(CurveFitting!$N$9="1/SD²",IF(A1080="","",_xlfn.VAR.S(IF($B$1:$B$1002=A1080,$C$1:$C$1002))),
IF(CurveFitting!$N$9="None",IF(A1080&lt;&gt;"",1,""),"")))</f>
        <v/>
      </c>
    </row>
    <row r="1081" spans="4:4" x14ac:dyDescent="0.25">
      <c r="D1081" t="str" cm="1">
        <f t="array" ref="D1081">IF(OR(CurveFitting!$N$9="1/y²",CurveFitting!$N$9="1/y"),
IF(A1081="","",AVERAGE(IF($B$1:$B$1002=A1081,ABS($C$1:$C$1002)))),
IF(CurveFitting!$N$9="1/SD²",IF(A1081="","",_xlfn.VAR.S(IF($B$1:$B$1002=A1081,$C$1:$C$1002))),
IF(CurveFitting!$N$9="None",IF(A1081&lt;&gt;"",1,""),"")))</f>
        <v/>
      </c>
    </row>
    <row r="1082" spans="4:4" x14ac:dyDescent="0.25">
      <c r="D1082" t="str" cm="1">
        <f t="array" ref="D1082">IF(OR(CurveFitting!$N$9="1/y²",CurveFitting!$N$9="1/y"),
IF(A1082="","",AVERAGE(IF($B$1:$B$1002=A1082,ABS($C$1:$C$1002)))),
IF(CurveFitting!$N$9="1/SD²",IF(A1082="","",_xlfn.VAR.S(IF($B$1:$B$1002=A1082,$C$1:$C$1002))),
IF(CurveFitting!$N$9="None",IF(A1082&lt;&gt;"",1,""),"")))</f>
        <v/>
      </c>
    </row>
    <row r="1083" spans="4:4" x14ac:dyDescent="0.25">
      <c r="D1083" t="str" cm="1">
        <f t="array" ref="D1083">IF(OR(CurveFitting!$N$9="1/y²",CurveFitting!$N$9="1/y"),
IF(A1083="","",AVERAGE(IF($B$1:$B$1002=A1083,ABS($C$1:$C$1002)))),
IF(CurveFitting!$N$9="1/SD²",IF(A1083="","",_xlfn.VAR.S(IF($B$1:$B$1002=A1083,$C$1:$C$1002))),
IF(CurveFitting!$N$9="None",IF(A1083&lt;&gt;"",1,""),"")))</f>
        <v/>
      </c>
    </row>
    <row r="1084" spans="4:4" x14ac:dyDescent="0.25">
      <c r="D1084" t="str" cm="1">
        <f t="array" ref="D1084">IF(OR(CurveFitting!$N$9="1/y²",CurveFitting!$N$9="1/y"),
IF(A1084="","",AVERAGE(IF($B$1:$B$1002=A1084,ABS($C$1:$C$1002)))),
IF(CurveFitting!$N$9="1/SD²",IF(A1084="","",_xlfn.VAR.S(IF($B$1:$B$1002=A1084,$C$1:$C$1002))),
IF(CurveFitting!$N$9="None",IF(A1084&lt;&gt;"",1,""),"")))</f>
        <v/>
      </c>
    </row>
    <row r="1085" spans="4:4" x14ac:dyDescent="0.25">
      <c r="D1085" t="str" cm="1">
        <f t="array" ref="D1085">IF(OR(CurveFitting!$N$9="1/y²",CurveFitting!$N$9="1/y"),
IF(A1085="","",AVERAGE(IF($B$1:$B$1002=A1085,ABS($C$1:$C$1002)))),
IF(CurveFitting!$N$9="1/SD²",IF(A1085="","",_xlfn.VAR.S(IF($B$1:$B$1002=A1085,$C$1:$C$1002))),
IF(CurveFitting!$N$9="None",IF(A1085&lt;&gt;"",1,""),"")))</f>
        <v/>
      </c>
    </row>
    <row r="1086" spans="4:4" x14ac:dyDescent="0.25">
      <c r="D1086" t="str" cm="1">
        <f t="array" ref="D1086">IF(OR(CurveFitting!$N$9="1/y²",CurveFitting!$N$9="1/y"),
IF(A1086="","",AVERAGE(IF($B$1:$B$1002=A1086,ABS($C$1:$C$1002)))),
IF(CurveFitting!$N$9="1/SD²",IF(A1086="","",_xlfn.VAR.S(IF($B$1:$B$1002=A1086,$C$1:$C$1002))),
IF(CurveFitting!$N$9="None",IF(A1086&lt;&gt;"",1,""),"")))</f>
        <v/>
      </c>
    </row>
    <row r="1087" spans="4:4" x14ac:dyDescent="0.25">
      <c r="D1087" t="str" cm="1">
        <f t="array" ref="D1087">IF(OR(CurveFitting!$N$9="1/y²",CurveFitting!$N$9="1/y"),
IF(A1087="","",AVERAGE(IF($B$1:$B$1002=A1087,ABS($C$1:$C$1002)))),
IF(CurveFitting!$N$9="1/SD²",IF(A1087="","",_xlfn.VAR.S(IF($B$1:$B$1002=A1087,$C$1:$C$1002))),
IF(CurveFitting!$N$9="None",IF(A1087&lt;&gt;"",1,""),"")))</f>
        <v/>
      </c>
    </row>
    <row r="1088" spans="4:4" x14ac:dyDescent="0.25">
      <c r="D1088" t="str" cm="1">
        <f t="array" ref="D1088">IF(OR(CurveFitting!$N$9="1/y²",CurveFitting!$N$9="1/y"),
IF(A1088="","",AVERAGE(IF($B$1:$B$1002=A1088,ABS($C$1:$C$1002)))),
IF(CurveFitting!$N$9="1/SD²",IF(A1088="","",_xlfn.VAR.S(IF($B$1:$B$1002=A1088,$C$1:$C$1002))),
IF(CurveFitting!$N$9="None",IF(A1088&lt;&gt;"",1,""),"")))</f>
        <v/>
      </c>
    </row>
    <row r="1089" spans="4:4" x14ac:dyDescent="0.25">
      <c r="D1089" t="str" cm="1">
        <f t="array" ref="D1089">IF(OR(CurveFitting!$N$9="1/y²",CurveFitting!$N$9="1/y"),
IF(A1089="","",AVERAGE(IF($B$1:$B$1002=A1089,ABS($C$1:$C$1002)))),
IF(CurveFitting!$N$9="1/SD²",IF(A1089="","",_xlfn.VAR.S(IF($B$1:$B$1002=A1089,$C$1:$C$1002))),
IF(CurveFitting!$N$9="None",IF(A1089&lt;&gt;"",1,""),"")))</f>
        <v/>
      </c>
    </row>
    <row r="1090" spans="4:4" x14ac:dyDescent="0.25">
      <c r="D1090" t="str" cm="1">
        <f t="array" ref="D1090">IF(OR(CurveFitting!$N$9="1/y²",CurveFitting!$N$9="1/y"),
IF(A1090="","",AVERAGE(IF($B$1:$B$1002=A1090,ABS($C$1:$C$1002)))),
IF(CurveFitting!$N$9="1/SD²",IF(A1090="","",_xlfn.VAR.S(IF($B$1:$B$1002=A1090,$C$1:$C$1002))),
IF(CurveFitting!$N$9="None",IF(A1090&lt;&gt;"",1,""),"")))</f>
        <v/>
      </c>
    </row>
    <row r="1091" spans="4:4" x14ac:dyDescent="0.25">
      <c r="D1091" t="str" cm="1">
        <f t="array" ref="D1091">IF(OR(CurveFitting!$N$9="1/y²",CurveFitting!$N$9="1/y"),
IF(A1091="","",AVERAGE(IF($B$1:$B$1002=A1091,ABS($C$1:$C$1002)))),
IF(CurveFitting!$N$9="1/SD²",IF(A1091="","",_xlfn.VAR.S(IF($B$1:$B$1002=A1091,$C$1:$C$1002))),
IF(CurveFitting!$N$9="None",IF(A1091&lt;&gt;"",1,""),"")))</f>
        <v/>
      </c>
    </row>
    <row r="1092" spans="4:4" x14ac:dyDescent="0.25">
      <c r="D1092" t="str" cm="1">
        <f t="array" ref="D1092">IF(OR(CurveFitting!$N$9="1/y²",CurveFitting!$N$9="1/y"),
IF(A1092="","",AVERAGE(IF($B$1:$B$1002=A1092,ABS($C$1:$C$1002)))),
IF(CurveFitting!$N$9="1/SD²",IF(A1092="","",_xlfn.VAR.S(IF($B$1:$B$1002=A1092,$C$1:$C$1002))),
IF(CurveFitting!$N$9="None",IF(A1092&lt;&gt;"",1,""),"")))</f>
        <v/>
      </c>
    </row>
    <row r="1093" spans="4:4" x14ac:dyDescent="0.25">
      <c r="D1093" t="str" cm="1">
        <f t="array" ref="D1093">IF(OR(CurveFitting!$N$9="1/y²",CurveFitting!$N$9="1/y"),
IF(A1093="","",AVERAGE(IF($B$1:$B$1002=A1093,ABS($C$1:$C$1002)))),
IF(CurveFitting!$N$9="1/SD²",IF(A1093="","",_xlfn.VAR.S(IF($B$1:$B$1002=A1093,$C$1:$C$1002))),
IF(CurveFitting!$N$9="None",IF(A1093&lt;&gt;"",1,""),"")))</f>
        <v/>
      </c>
    </row>
    <row r="1094" spans="4:4" x14ac:dyDescent="0.25">
      <c r="D1094" t="str" cm="1">
        <f t="array" ref="D1094">IF(OR(CurveFitting!$N$9="1/y²",CurveFitting!$N$9="1/y"),
IF(A1094="","",AVERAGE(IF($B$1:$B$1002=A1094,ABS($C$1:$C$1002)))),
IF(CurveFitting!$N$9="1/SD²",IF(A1094="","",_xlfn.VAR.S(IF($B$1:$B$1002=A1094,$C$1:$C$1002))),
IF(CurveFitting!$N$9="None",IF(A1094&lt;&gt;"",1,""),"")))</f>
        <v/>
      </c>
    </row>
    <row r="1095" spans="4:4" x14ac:dyDescent="0.25">
      <c r="D1095" t="str" cm="1">
        <f t="array" ref="D1095">IF(OR(CurveFitting!$N$9="1/y²",CurveFitting!$N$9="1/y"),
IF(A1095="","",AVERAGE(IF($B$1:$B$1002=A1095,ABS($C$1:$C$1002)))),
IF(CurveFitting!$N$9="1/SD²",IF(A1095="","",_xlfn.VAR.S(IF($B$1:$B$1002=A1095,$C$1:$C$1002))),
IF(CurveFitting!$N$9="None",IF(A1095&lt;&gt;"",1,""),"")))</f>
        <v/>
      </c>
    </row>
    <row r="1096" spans="4:4" x14ac:dyDescent="0.25">
      <c r="D1096" t="str" cm="1">
        <f t="array" ref="D1096">IF(OR(CurveFitting!$N$9="1/y²",CurveFitting!$N$9="1/y"),
IF(A1096="","",AVERAGE(IF($B$1:$B$1002=A1096,ABS($C$1:$C$1002)))),
IF(CurveFitting!$N$9="1/SD²",IF(A1096="","",_xlfn.VAR.S(IF($B$1:$B$1002=A1096,$C$1:$C$1002))),
IF(CurveFitting!$N$9="None",IF(A1096&lt;&gt;"",1,""),"")))</f>
        <v/>
      </c>
    </row>
    <row r="1097" spans="4:4" x14ac:dyDescent="0.25">
      <c r="D1097" t="str" cm="1">
        <f t="array" ref="D1097">IF(OR(CurveFitting!$N$9="1/y²",CurveFitting!$N$9="1/y"),
IF(A1097="","",AVERAGE(IF($B$1:$B$1002=A1097,ABS($C$1:$C$1002)))),
IF(CurveFitting!$N$9="1/SD²",IF(A1097="","",_xlfn.VAR.S(IF($B$1:$B$1002=A1097,$C$1:$C$1002))),
IF(CurveFitting!$N$9="None",IF(A1097&lt;&gt;"",1,""),"")))</f>
        <v/>
      </c>
    </row>
    <row r="1098" spans="4:4" x14ac:dyDescent="0.25">
      <c r="D1098" t="str" cm="1">
        <f t="array" ref="D1098">IF(OR(CurveFitting!$N$9="1/y²",CurveFitting!$N$9="1/y"),
IF(A1098="","",AVERAGE(IF($B$1:$B$1002=A1098,ABS($C$1:$C$1002)))),
IF(CurveFitting!$N$9="1/SD²",IF(A1098="","",_xlfn.VAR.S(IF($B$1:$B$1002=A1098,$C$1:$C$1002))),
IF(CurveFitting!$N$9="None",IF(A1098&lt;&gt;"",1,""),"")))</f>
        <v/>
      </c>
    </row>
    <row r="1099" spans="4:4" x14ac:dyDescent="0.25">
      <c r="D1099" t="str" cm="1">
        <f t="array" ref="D1099">IF(OR(CurveFitting!$N$9="1/y²",CurveFitting!$N$9="1/y"),
IF(A1099="","",AVERAGE(IF($B$1:$B$1002=A1099,ABS($C$1:$C$1002)))),
IF(CurveFitting!$N$9="1/SD²",IF(A1099="","",_xlfn.VAR.S(IF($B$1:$B$1002=A1099,$C$1:$C$1002))),
IF(CurveFitting!$N$9="None",IF(A1099&lt;&gt;"",1,""),"")))</f>
        <v/>
      </c>
    </row>
    <row r="1100" spans="4:4" x14ac:dyDescent="0.25">
      <c r="D1100" t="str" cm="1">
        <f t="array" ref="D1100">IF(OR(CurveFitting!$N$9="1/y²",CurveFitting!$N$9="1/y"),
IF(A1100="","",AVERAGE(IF($B$1:$B$1002=A1100,ABS($C$1:$C$1002)))),
IF(CurveFitting!$N$9="1/SD²",IF(A1100="","",_xlfn.VAR.S(IF($B$1:$B$1002=A1100,$C$1:$C$1002))),
IF(CurveFitting!$N$9="None",IF(A1100&lt;&gt;"",1,""),"")))</f>
        <v/>
      </c>
    </row>
    <row r="1101" spans="4:4" x14ac:dyDescent="0.25">
      <c r="D1101" t="str" cm="1">
        <f t="array" ref="D1101">IF(OR(CurveFitting!$N$9="1/y²",CurveFitting!$N$9="1/y"),
IF(A1101="","",AVERAGE(IF($B$1:$B$1002=A1101,ABS($C$1:$C$1002)))),
IF(CurveFitting!$N$9="1/SD²",IF(A1101="","",_xlfn.VAR.S(IF($B$1:$B$1002=A1101,$C$1:$C$1002))),
IF(CurveFitting!$N$9="None",IF(A1101&lt;&gt;"",1,""),"")))</f>
        <v/>
      </c>
    </row>
    <row r="1102" spans="4:4" x14ac:dyDescent="0.25">
      <c r="D1102" t="str" cm="1">
        <f t="array" ref="D1102">IF(OR(CurveFitting!$N$9="1/y²",CurveFitting!$N$9="1/y"),
IF(A1102="","",AVERAGE(IF($B$1:$B$1002=A1102,ABS($C$1:$C$1002)))),
IF(CurveFitting!$N$9="1/SD²",IF(A1102="","",_xlfn.VAR.S(IF($B$1:$B$1002=A1102,$C$1:$C$1002))),
IF(CurveFitting!$N$9="None",IF(A1102&lt;&gt;"",1,""),"")))</f>
        <v/>
      </c>
    </row>
    <row r="1103" spans="4:4" x14ac:dyDescent="0.25">
      <c r="D1103" t="str" cm="1">
        <f t="array" ref="D1103">IF(OR(CurveFitting!$N$9="1/y²",CurveFitting!$N$9="1/y"),
IF(A1103="","",AVERAGE(IF($B$1:$B$1002=A1103,ABS($C$1:$C$1002)))),
IF(CurveFitting!$N$9="1/SD²",IF(A1103="","",_xlfn.VAR.S(IF($B$1:$B$1002=A1103,$C$1:$C$1002))),
IF(CurveFitting!$N$9="None",IF(A1103&lt;&gt;"",1,""),"")))</f>
        <v/>
      </c>
    </row>
    <row r="1104" spans="4:4" x14ac:dyDescent="0.25">
      <c r="D1104" t="str" cm="1">
        <f t="array" ref="D1104">IF(OR(CurveFitting!$N$9="1/y²",CurveFitting!$N$9="1/y"),
IF(A1104="","",AVERAGE(IF($B$1:$B$1002=A1104,ABS($C$1:$C$1002)))),
IF(CurveFitting!$N$9="1/SD²",IF(A1104="","",_xlfn.VAR.S(IF($B$1:$B$1002=A1104,$C$1:$C$1002))),
IF(CurveFitting!$N$9="None",IF(A1104&lt;&gt;"",1,""),"")))</f>
        <v/>
      </c>
    </row>
    <row r="1105" spans="4:4" x14ac:dyDescent="0.25">
      <c r="D1105" t="str" cm="1">
        <f t="array" ref="D1105">IF(OR(CurveFitting!$N$9="1/y²",CurveFitting!$N$9="1/y"),
IF(A1105="","",AVERAGE(IF($B$1:$B$1002=A1105,ABS($C$1:$C$1002)))),
IF(CurveFitting!$N$9="1/SD²",IF(A1105="","",_xlfn.VAR.S(IF($B$1:$B$1002=A1105,$C$1:$C$1002))),
IF(CurveFitting!$N$9="None",IF(A1105&lt;&gt;"",1,""),"")))</f>
        <v/>
      </c>
    </row>
    <row r="1106" spans="4:4" x14ac:dyDescent="0.25">
      <c r="D1106" t="str" cm="1">
        <f t="array" ref="D1106">IF(OR(CurveFitting!$N$9="1/y²",CurveFitting!$N$9="1/y"),
IF(A1106="","",AVERAGE(IF($B$1:$B$1002=A1106,ABS($C$1:$C$1002)))),
IF(CurveFitting!$N$9="1/SD²",IF(A1106="","",_xlfn.VAR.S(IF($B$1:$B$1002=A1106,$C$1:$C$1002))),
IF(CurveFitting!$N$9="None",IF(A1106&lt;&gt;"",1,""),"")))</f>
        <v/>
      </c>
    </row>
    <row r="1107" spans="4:4" x14ac:dyDescent="0.25">
      <c r="D1107" t="str" cm="1">
        <f t="array" ref="D1107">IF(OR(CurveFitting!$N$9="1/y²",CurveFitting!$N$9="1/y"),
IF(A1107="","",AVERAGE(IF($B$1:$B$1002=A1107,ABS($C$1:$C$1002)))),
IF(CurveFitting!$N$9="1/SD²",IF(A1107="","",_xlfn.VAR.S(IF($B$1:$B$1002=A1107,$C$1:$C$1002))),
IF(CurveFitting!$N$9="None",IF(A1107&lt;&gt;"",1,""),"")))</f>
        <v/>
      </c>
    </row>
    <row r="1108" spans="4:4" x14ac:dyDescent="0.25">
      <c r="D1108" t="str" cm="1">
        <f t="array" ref="D1108">IF(OR(CurveFitting!$N$9="1/y²",CurveFitting!$N$9="1/y"),
IF(A1108="","",AVERAGE(IF($B$1:$B$1002=A1108,ABS($C$1:$C$1002)))),
IF(CurveFitting!$N$9="1/SD²",IF(A1108="","",_xlfn.VAR.S(IF($B$1:$B$1002=A1108,$C$1:$C$1002))),
IF(CurveFitting!$N$9="None",IF(A1108&lt;&gt;"",1,""),"")))</f>
        <v/>
      </c>
    </row>
    <row r="1109" spans="4:4" x14ac:dyDescent="0.25">
      <c r="D1109" t="str" cm="1">
        <f t="array" ref="D1109">IF(OR(CurveFitting!$N$9="1/y²",CurveFitting!$N$9="1/y"),
IF(A1109="","",AVERAGE(IF($B$1:$B$1002=A1109,ABS($C$1:$C$1002)))),
IF(CurveFitting!$N$9="1/SD²",IF(A1109="","",_xlfn.VAR.S(IF($B$1:$B$1002=A1109,$C$1:$C$1002))),
IF(CurveFitting!$N$9="None",IF(A1109&lt;&gt;"",1,""),"")))</f>
        <v/>
      </c>
    </row>
    <row r="1110" spans="4:4" x14ac:dyDescent="0.25">
      <c r="D1110" t="str" cm="1">
        <f t="array" ref="D1110">IF(OR(CurveFitting!$N$9="1/y²",CurveFitting!$N$9="1/y"),
IF(A1110="","",AVERAGE(IF($B$1:$B$1002=A1110,ABS($C$1:$C$1002)))),
IF(CurveFitting!$N$9="1/SD²",IF(A1110="","",_xlfn.VAR.S(IF($B$1:$B$1002=A1110,$C$1:$C$1002))),
IF(CurveFitting!$N$9="None",IF(A1110&lt;&gt;"",1,""),"")))</f>
        <v/>
      </c>
    </row>
    <row r="1111" spans="4:4" x14ac:dyDescent="0.25">
      <c r="D1111" t="str" cm="1">
        <f t="array" ref="D1111">IF(OR(CurveFitting!$N$9="1/y²",CurveFitting!$N$9="1/y"),
IF(A1111="","",AVERAGE(IF($B$1:$B$1002=A1111,ABS($C$1:$C$1002)))),
IF(CurveFitting!$N$9="1/SD²",IF(A1111="","",_xlfn.VAR.S(IF($B$1:$B$1002=A1111,$C$1:$C$1002))),
IF(CurveFitting!$N$9="None",IF(A1111&lt;&gt;"",1,""),"")))</f>
        <v/>
      </c>
    </row>
    <row r="1112" spans="4:4" x14ac:dyDescent="0.25">
      <c r="D1112" t="str" cm="1">
        <f t="array" ref="D1112">IF(OR(CurveFitting!$N$9="1/y²",CurveFitting!$N$9="1/y"),
IF(A1112="","",AVERAGE(IF($B$1:$B$1002=A1112,ABS($C$1:$C$1002)))),
IF(CurveFitting!$N$9="1/SD²",IF(A1112="","",_xlfn.VAR.S(IF($B$1:$B$1002=A1112,$C$1:$C$1002))),
IF(CurveFitting!$N$9="None",IF(A1112&lt;&gt;"",1,""),"")))</f>
        <v/>
      </c>
    </row>
    <row r="1113" spans="4:4" x14ac:dyDescent="0.25">
      <c r="D1113" t="str" cm="1">
        <f t="array" ref="D1113">IF(OR(CurveFitting!$N$9="1/y²",CurveFitting!$N$9="1/y"),
IF(A1113="","",AVERAGE(IF($B$1:$B$1002=A1113,ABS($C$1:$C$1002)))),
IF(CurveFitting!$N$9="1/SD²",IF(A1113="","",_xlfn.VAR.S(IF($B$1:$B$1002=A1113,$C$1:$C$1002))),
IF(CurveFitting!$N$9="None",IF(A1113&lt;&gt;"",1,""),"")))</f>
        <v/>
      </c>
    </row>
    <row r="1114" spans="4:4" x14ac:dyDescent="0.25">
      <c r="D1114" t="str" cm="1">
        <f t="array" ref="D1114">IF(OR(CurveFitting!$N$9="1/y²",CurveFitting!$N$9="1/y"),
IF(A1114="","",AVERAGE(IF($B$1:$B$1002=A1114,ABS($C$1:$C$1002)))),
IF(CurveFitting!$N$9="1/SD²",IF(A1114="","",_xlfn.VAR.S(IF($B$1:$B$1002=A1114,$C$1:$C$1002))),
IF(CurveFitting!$N$9="None",IF(A1114&lt;&gt;"",1,""),"")))</f>
        <v/>
      </c>
    </row>
    <row r="1115" spans="4:4" x14ac:dyDescent="0.25">
      <c r="D1115" t="str" cm="1">
        <f t="array" ref="D1115">IF(OR(CurveFitting!$N$9="1/y²",CurveFitting!$N$9="1/y"),
IF(A1115="","",AVERAGE(IF($B$1:$B$1002=A1115,ABS($C$1:$C$1002)))),
IF(CurveFitting!$N$9="1/SD²",IF(A1115="","",_xlfn.VAR.S(IF($B$1:$B$1002=A1115,$C$1:$C$1002))),
IF(CurveFitting!$N$9="None",IF(A1115&lt;&gt;"",1,""),"")))</f>
        <v/>
      </c>
    </row>
    <row r="1116" spans="4:4" x14ac:dyDescent="0.25">
      <c r="D1116" t="str" cm="1">
        <f t="array" ref="D1116">IF(OR(CurveFitting!$N$9="1/y²",CurveFitting!$N$9="1/y"),
IF(A1116="","",AVERAGE(IF($B$1:$B$1002=A1116,ABS($C$1:$C$1002)))),
IF(CurveFitting!$N$9="1/SD²",IF(A1116="","",_xlfn.VAR.S(IF($B$1:$B$1002=A1116,$C$1:$C$1002))),
IF(CurveFitting!$N$9="None",IF(A1116&lt;&gt;"",1,""),"")))</f>
        <v/>
      </c>
    </row>
    <row r="1117" spans="4:4" x14ac:dyDescent="0.25">
      <c r="D1117" t="str" cm="1">
        <f t="array" ref="D1117">IF(OR(CurveFitting!$N$9="1/y²",CurveFitting!$N$9="1/y"),
IF(A1117="","",AVERAGE(IF($B$1:$B$1002=A1117,ABS($C$1:$C$1002)))),
IF(CurveFitting!$N$9="1/SD²",IF(A1117="","",_xlfn.VAR.S(IF($B$1:$B$1002=A1117,$C$1:$C$1002))),
IF(CurveFitting!$N$9="None",IF(A1117&lt;&gt;"",1,""),"")))</f>
        <v/>
      </c>
    </row>
    <row r="1118" spans="4:4" x14ac:dyDescent="0.25">
      <c r="D1118" t="str" cm="1">
        <f t="array" ref="D1118">IF(OR(CurveFitting!$N$9="1/y²",CurveFitting!$N$9="1/y"),
IF(A1118="","",AVERAGE(IF($B$1:$B$1002=A1118,ABS($C$1:$C$1002)))),
IF(CurveFitting!$N$9="1/SD²",IF(A1118="","",_xlfn.VAR.S(IF($B$1:$B$1002=A1118,$C$1:$C$1002))),
IF(CurveFitting!$N$9="None",IF(A1118&lt;&gt;"",1,""),"")))</f>
        <v/>
      </c>
    </row>
    <row r="1119" spans="4:4" x14ac:dyDescent="0.25">
      <c r="D1119" t="str" cm="1">
        <f t="array" ref="D1119">IF(OR(CurveFitting!$N$9="1/y²",CurveFitting!$N$9="1/y"),
IF(A1119="","",AVERAGE(IF($B$1:$B$1002=A1119,ABS($C$1:$C$1002)))),
IF(CurveFitting!$N$9="1/SD²",IF(A1119="","",_xlfn.VAR.S(IF($B$1:$B$1002=A1119,$C$1:$C$1002))),
IF(CurveFitting!$N$9="None",IF(A1119&lt;&gt;"",1,""),"")))</f>
        <v/>
      </c>
    </row>
    <row r="1120" spans="4:4" x14ac:dyDescent="0.25">
      <c r="D1120" t="str" cm="1">
        <f t="array" ref="D1120">IF(OR(CurveFitting!$N$9="1/y²",CurveFitting!$N$9="1/y"),
IF(A1120="","",AVERAGE(IF($B$1:$B$1002=A1120,ABS($C$1:$C$1002)))),
IF(CurveFitting!$N$9="1/SD²",IF(A1120="","",_xlfn.VAR.S(IF($B$1:$B$1002=A1120,$C$1:$C$1002))),
IF(CurveFitting!$N$9="None",IF(A1120&lt;&gt;"",1,""),"")))</f>
        <v/>
      </c>
    </row>
    <row r="1121" spans="4:4" x14ac:dyDescent="0.25">
      <c r="D1121" t="str" cm="1">
        <f t="array" ref="D1121">IF(OR(CurveFitting!$N$9="1/y²",CurveFitting!$N$9="1/y"),
IF(A1121="","",AVERAGE(IF($B$1:$B$1002=A1121,ABS($C$1:$C$1002)))),
IF(CurveFitting!$N$9="1/SD²",IF(A1121="","",_xlfn.VAR.S(IF($B$1:$B$1002=A1121,$C$1:$C$1002))),
IF(CurveFitting!$N$9="None",IF(A1121&lt;&gt;"",1,""),"")))</f>
        <v/>
      </c>
    </row>
    <row r="1122" spans="4:4" x14ac:dyDescent="0.25">
      <c r="D1122" t="str" cm="1">
        <f t="array" ref="D1122">IF(OR(CurveFitting!$N$9="1/y²",CurveFitting!$N$9="1/y"),
IF(A1122="","",AVERAGE(IF($B$1:$B$1002=A1122,ABS($C$1:$C$1002)))),
IF(CurveFitting!$N$9="1/SD²",IF(A1122="","",_xlfn.VAR.S(IF($B$1:$B$1002=A1122,$C$1:$C$1002))),
IF(CurveFitting!$N$9="None",IF(A1122&lt;&gt;"",1,""),"")))</f>
        <v/>
      </c>
    </row>
    <row r="1123" spans="4:4" x14ac:dyDescent="0.25">
      <c r="D1123" t="str" cm="1">
        <f t="array" ref="D1123">IF(OR(CurveFitting!$N$9="1/y²",CurveFitting!$N$9="1/y"),
IF(A1123="","",AVERAGE(IF($B$1:$B$1002=A1123,ABS($C$1:$C$1002)))),
IF(CurveFitting!$N$9="1/SD²",IF(A1123="","",_xlfn.VAR.S(IF($B$1:$B$1002=A1123,$C$1:$C$1002))),
IF(CurveFitting!$N$9="None",IF(A1123&lt;&gt;"",1,""),"")))</f>
        <v/>
      </c>
    </row>
    <row r="1124" spans="4:4" x14ac:dyDescent="0.25">
      <c r="D1124" t="str" cm="1">
        <f t="array" ref="D1124">IF(OR(CurveFitting!$N$9="1/y²",CurveFitting!$N$9="1/y"),
IF(A1124="","",AVERAGE(IF($B$1:$B$1002=A1124,ABS($C$1:$C$1002)))),
IF(CurveFitting!$N$9="1/SD²",IF(A1124="","",_xlfn.VAR.S(IF($B$1:$B$1002=A1124,$C$1:$C$1002))),
IF(CurveFitting!$N$9="None",IF(A1124&lt;&gt;"",1,""),"")))</f>
        <v/>
      </c>
    </row>
    <row r="1125" spans="4:4" x14ac:dyDescent="0.25">
      <c r="D1125" t="str" cm="1">
        <f t="array" ref="D1125">IF(OR(CurveFitting!$N$9="1/y²",CurveFitting!$N$9="1/y"),
IF(A1125="","",AVERAGE(IF($B$1:$B$1002=A1125,ABS($C$1:$C$1002)))),
IF(CurveFitting!$N$9="1/SD²",IF(A1125="","",_xlfn.VAR.S(IF($B$1:$B$1002=A1125,$C$1:$C$1002))),
IF(CurveFitting!$N$9="None",IF(A1125&lt;&gt;"",1,""),"")))</f>
        <v/>
      </c>
    </row>
    <row r="1126" spans="4:4" x14ac:dyDescent="0.25">
      <c r="D1126" t="str" cm="1">
        <f t="array" ref="D1126">IF(OR(CurveFitting!$N$9="1/y²",CurveFitting!$N$9="1/y"),
IF(A1126="","",AVERAGE(IF($B$1:$B$1002=A1126,ABS($C$1:$C$1002)))),
IF(CurveFitting!$N$9="1/SD²",IF(A1126="","",_xlfn.VAR.S(IF($B$1:$B$1002=A1126,$C$1:$C$1002))),
IF(CurveFitting!$N$9="None",IF(A1126&lt;&gt;"",1,""),"")))</f>
        <v/>
      </c>
    </row>
    <row r="1127" spans="4:4" x14ac:dyDescent="0.25">
      <c r="D1127" t="str" cm="1">
        <f t="array" ref="D1127">IF(OR(CurveFitting!$N$9="1/y²",CurveFitting!$N$9="1/y"),
IF(A1127="","",AVERAGE(IF($B$1:$B$1002=A1127,ABS($C$1:$C$1002)))),
IF(CurveFitting!$N$9="1/SD²",IF(A1127="","",_xlfn.VAR.S(IF($B$1:$B$1002=A1127,$C$1:$C$1002))),
IF(CurveFitting!$N$9="None",IF(A1127&lt;&gt;"",1,""),"")))</f>
        <v/>
      </c>
    </row>
    <row r="1128" spans="4:4" x14ac:dyDescent="0.25">
      <c r="D1128" t="str" cm="1">
        <f t="array" ref="D1128">IF(OR(CurveFitting!$N$9="1/y²",CurveFitting!$N$9="1/y"),
IF(A1128="","",AVERAGE(IF($B$1:$B$1002=A1128,ABS($C$1:$C$1002)))),
IF(CurveFitting!$N$9="1/SD²",IF(A1128="","",_xlfn.VAR.S(IF($B$1:$B$1002=A1128,$C$1:$C$1002))),
IF(CurveFitting!$N$9="None",IF(A1128&lt;&gt;"",1,""),"")))</f>
        <v/>
      </c>
    </row>
    <row r="1129" spans="4:4" x14ac:dyDescent="0.25">
      <c r="D1129" t="str" cm="1">
        <f t="array" ref="D1129">IF(OR(CurveFitting!$N$9="1/y²",CurveFitting!$N$9="1/y"),
IF(A1129="","",AVERAGE(IF($B$1:$B$1002=A1129,ABS($C$1:$C$1002)))),
IF(CurveFitting!$N$9="1/SD²",IF(A1129="","",_xlfn.VAR.S(IF($B$1:$B$1002=A1129,$C$1:$C$1002))),
IF(CurveFitting!$N$9="None",IF(A1129&lt;&gt;"",1,""),"")))</f>
        <v/>
      </c>
    </row>
    <row r="1130" spans="4:4" x14ac:dyDescent="0.25">
      <c r="D1130" t="str" cm="1">
        <f t="array" ref="D1130">IF(OR(CurveFitting!$N$9="1/y²",CurveFitting!$N$9="1/y"),
IF(A1130="","",AVERAGE(IF($B$1:$B$1002=A1130,ABS($C$1:$C$1002)))),
IF(CurveFitting!$N$9="1/SD²",IF(A1130="","",_xlfn.VAR.S(IF($B$1:$B$1002=A1130,$C$1:$C$1002))),
IF(CurveFitting!$N$9="None",IF(A1130&lt;&gt;"",1,""),"")))</f>
        <v/>
      </c>
    </row>
    <row r="1131" spans="4:4" x14ac:dyDescent="0.25">
      <c r="D1131" t="str" cm="1">
        <f t="array" ref="D1131">IF(OR(CurveFitting!$N$9="1/y²",CurveFitting!$N$9="1/y"),
IF(A1131="","",AVERAGE(IF($B$1:$B$1002=A1131,ABS($C$1:$C$1002)))),
IF(CurveFitting!$N$9="1/SD²",IF(A1131="","",_xlfn.VAR.S(IF($B$1:$B$1002=A1131,$C$1:$C$1002))),
IF(CurveFitting!$N$9="None",IF(A1131&lt;&gt;"",1,""),"")))</f>
        <v/>
      </c>
    </row>
    <row r="1132" spans="4:4" x14ac:dyDescent="0.25">
      <c r="D1132" t="str" cm="1">
        <f t="array" ref="D1132">IF(OR(CurveFitting!$N$9="1/y²",CurveFitting!$N$9="1/y"),
IF(A1132="","",AVERAGE(IF($B$1:$B$1002=A1132,ABS($C$1:$C$1002)))),
IF(CurveFitting!$N$9="1/SD²",IF(A1132="","",_xlfn.VAR.S(IF($B$1:$B$1002=A1132,$C$1:$C$1002))),
IF(CurveFitting!$N$9="None",IF(A1132&lt;&gt;"",1,""),"")))</f>
        <v/>
      </c>
    </row>
    <row r="1133" spans="4:4" x14ac:dyDescent="0.25">
      <c r="D1133" t="str" cm="1">
        <f t="array" ref="D1133">IF(OR(CurveFitting!$N$9="1/y²",CurveFitting!$N$9="1/y"),
IF(A1133="","",AVERAGE(IF($B$1:$B$1002=A1133,ABS($C$1:$C$1002)))),
IF(CurveFitting!$N$9="1/SD²",IF(A1133="","",_xlfn.VAR.S(IF($B$1:$B$1002=A1133,$C$1:$C$1002))),
IF(CurveFitting!$N$9="None",IF(A1133&lt;&gt;"",1,""),"")))</f>
        <v/>
      </c>
    </row>
    <row r="1134" spans="4:4" x14ac:dyDescent="0.25">
      <c r="D1134" t="str" cm="1">
        <f t="array" ref="D1134">IF(OR(CurveFitting!$N$9="1/y²",CurveFitting!$N$9="1/y"),
IF(A1134="","",AVERAGE(IF($B$1:$B$1002=A1134,ABS($C$1:$C$1002)))),
IF(CurveFitting!$N$9="1/SD²",IF(A1134="","",_xlfn.VAR.S(IF($B$1:$B$1002=A1134,$C$1:$C$1002))),
IF(CurveFitting!$N$9="None",IF(A1134&lt;&gt;"",1,""),"")))</f>
        <v/>
      </c>
    </row>
    <row r="1135" spans="4:4" x14ac:dyDescent="0.25">
      <c r="D1135" t="str" cm="1">
        <f t="array" ref="D1135">IF(OR(CurveFitting!$N$9="1/y²",CurveFitting!$N$9="1/y"),
IF(A1135="","",AVERAGE(IF($B$1:$B$1002=A1135,ABS($C$1:$C$1002)))),
IF(CurveFitting!$N$9="1/SD²",IF(A1135="","",_xlfn.VAR.S(IF($B$1:$B$1002=A1135,$C$1:$C$1002))),
IF(CurveFitting!$N$9="None",IF(A1135&lt;&gt;"",1,""),"")))</f>
        <v/>
      </c>
    </row>
  </sheetData>
  <sheetProtection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CurveFitting</vt:lpstr>
      <vt:lpstr>Calculate unk. concentrations</vt:lpstr>
      <vt:lpstr>Instructions</vt:lpstr>
      <vt:lpstr>FitCurve</vt:lpstr>
      <vt:lpstr>WeightsPreparation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Biofitting App</dc:title>
  <dc:creator>Mario Schneider</dc:creator>
  <cp:keywords>DataAnalysisTools</cp:keywords>
  <dc:description>Biofitting App from Data Analysis Tools</dc:description>
  <cp:lastModifiedBy>mschneider</cp:lastModifiedBy>
  <dcterms:created xsi:type="dcterms:W3CDTF">2022-09-24T18:12:43Z</dcterms:created>
  <dcterms:modified xsi:type="dcterms:W3CDTF">2022-11-01T20:52:29Z</dcterms:modified>
</cp:coreProperties>
</file>